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5\"/>
    </mc:Choice>
  </mc:AlternateContent>
  <xr:revisionPtr revIDLastSave="0" documentId="13_ncr:1_{F52BA9EC-1CD8-432C-AA4A-63FDF57BDFEB}"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Q780" i="15" l="1"/>
  <c r="AP780" i="15"/>
  <c r="AZ780" i="15"/>
  <c r="AX780" i="15"/>
  <c r="AW780" i="15" s="1"/>
  <c r="AV780" i="15"/>
  <c r="AU780" i="15"/>
  <c r="AT780" i="15"/>
  <c r="AS780" i="15"/>
  <c r="AO780" i="15"/>
  <c r="AX711" i="15"/>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K780" i="15"/>
  <c r="AL780" i="15"/>
  <c r="AN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S106" i="9" l="1"/>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448" i="12" l="1"/>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E192" i="9" l="1"/>
  <c r="E189" i="9"/>
  <c r="AN561" i="12"/>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<sst xmlns="http://schemas.openxmlformats.org/spreadsheetml/2006/main" count="17262" uniqueCount="3149">
  <si>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</si>
  <si>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</si>
  <si>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</si>
  <si>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</si>
  <si>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</si>
  <si>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</si>
  <si>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</si>
  <si>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</si>
  <si>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</si>
  <si>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</si>
  <si>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</si>
  <si>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</si>
  <si>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</si>
  <si>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</si>
  <si>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</si>
  <si>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</si>
  <si>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</si>
  <si>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</si>
  <si>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</si>
  <si>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</si>
  <si>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</si>
  <si>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</si>
  <si>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</si>
  <si>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</si>
  <si>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</si>
  <si>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</si>
  <si>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</si>
  <si>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</si>
  <si>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</si>
  <si>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</si>
  <si>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</si>
  <si>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</si>
  <si>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</si>
  <si>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</si>
  <si>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</si>
  <si>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</si>
  <si>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</si>
  <si>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</si>
  <si>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</si>
  <si>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</si>
  <si>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</si>
  <si>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</si>
  <si>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</si>
  <si>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</si>
  <si>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</si>
  <si>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</si>
  <si>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</si>
  <si>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</si>
  <si>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</si>
  <si>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</si>
  <si>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</si>
  <si>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</si>
  <si>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</si>
  <si>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</si>
  <si>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</si>
  <si>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</si>
  <si>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</si>
  <si>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</si>
  <si>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</si>
  <si>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</si>
  <si>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</si>
  <si>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</si>
  <si>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</si>
  <si>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</si>
  <si>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</si>
  <si>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</si>
  <si>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</si>
  <si>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</si>
  <si>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</si>
  <si>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</si>
  <si>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</si>
  <si>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</si>
  <si>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</si>
  <si>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</si>
  <si>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</si>
  <si>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</si>
  <si>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</si>
  <si>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</si>
  <si>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</si>
  <si>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</si>
  <si>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</si>
  <si>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</si>
  <si>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</si>
  <si>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</si>
  <si>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</si>
  <si>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</si>
  <si>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</si>
  <si>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</si>
  <si>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</si>
  <si>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</si>
  <si>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</si>
  <si>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</si>
  <si>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</si>
  <si>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</si>
  <si>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</si>
  <si>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</si>
  <si>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</si>
  <si>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</si>
  <si>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</si>
  <si>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</si>
  <si>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</si>
  <si>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</si>
  <si>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</si>
  <si>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</si>
  <si>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</si>
  <si>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</si>
  <si>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</si>
  <si>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</si>
  <si>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</si>
  <si>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</si>
  <si>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</si>
  <si>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</si>
  <si>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</si>
  <si>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</si>
  <si>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</si>
  <si>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</si>
  <si>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</si>
  <si>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</si>
  <si>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</si>
  <si>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</si>
  <si>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</si>
  <si>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</si>
  <si>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</si>
  <si>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</si>
  <si>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</si>
  <si>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</si>
  <si>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</si>
  <si>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</si>
  <si>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</si>
  <si>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</si>
  <si>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</si>
  <si>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</si>
  <si>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</si>
  <si>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</si>
  <si>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</si>
  <si>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</si>
  <si>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</si>
  <si>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</si>
  <si>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</si>
  <si>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</si>
  <si>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</si>
  <si>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</si>
  <si>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</si>
  <si>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</si>
  <si>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</si>
  <si>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</si>
  <si>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</si>
  <si>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</si>
  <si>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</si>
  <si>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</si>
  <si>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</si>
  <si>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</si>
  <si>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</si>
  <si>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</si>
  <si>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</si>
  <si>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</si>
  <si>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</si>
  <si>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</si>
  <si>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</si>
  <si>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</si>
  <si>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</si>
  <si>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</si>
  <si>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</si>
  <si>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</si>
  <si>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</si>
  <si>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</si>
  <si>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</si>
  <si>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</si>
  <si>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</si>
  <si>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</si>
  <si>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</si>
  <si>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</si>
  <si>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</si>
  <si>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</si>
  <si>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</si>
  <si>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</si>
  <si>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</si>
  <si>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</si>
  <si>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</si>
  <si>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</si>
  <si>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</si>
  <si>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</si>
  <si>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</si>
  <si>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</si>
  <si>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</si>
  <si>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</si>
  <si>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</si>
  <si>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</si>
  <si>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</si>
  <si>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</si>
  <si>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</si>
  <si>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</si>
  <si>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</si>
  <si>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</si>
  <si>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</si>
  <si>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</si>
  <si>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</si>
  <si>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</si>
  <si>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</si>
  <si>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</si>
  <si>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</si>
  <si>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</si>
  <si>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</si>
  <si>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</si>
  <si>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</si>
  <si>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</si>
  <si>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</si>
  <si>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</si>
  <si>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</si>
  <si>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</si>
  <si>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</si>
  <si>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</si>
  <si>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</si>
  <si>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</si>
  <si>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</si>
  <si>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</si>
  <si>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</si>
  <si>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</si>
  <si>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</si>
  <si>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</si>
  <si>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</si>
  <si>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</si>
  <si>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</si>
  <si>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</si>
  <si>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</si>
  <si>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</si>
  <si>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</si>
  <si>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</si>
  <si>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</si>
  <si>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</si>
  <si>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</si>
  <si>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</si>
  <si>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</si>
  <si>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</si>
  <si>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</si>
  <si>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</si>
  <si>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</si>
  <si>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</si>
  <si>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</si>
  <si>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</si>
  <si>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</si>
  <si>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</si>
  <si>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</si>
  <si>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</si>
  <si>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</si>
  <si>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</si>
  <si>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</si>
  <si>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</si>
  <si>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</si>
  <si>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</si>
  <si>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</si>
  <si>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</si>
  <si>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</si>
  <si>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</si>
  <si>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</si>
  <si>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</si>
  <si>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</si>
  <si>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</si>
  <si>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</si>
  <si>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</si>
  <si>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</si>
  <si>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</si>
  <si>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</si>
  <si>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</si>
  <si>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</si>
  <si>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</si>
  <si>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</si>
  <si>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</si>
  <si>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</si>
  <si>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</si>
  <si>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</si>
  <si>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</si>
  <si>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</si>
  <si>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</si>
  <si>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</si>
  <si>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</si>
  <si>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</si>
  <si>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</si>
  <si>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</si>
  <si>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</si>
  <si>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</si>
  <si>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</si>
  <si>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</si>
  <si>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</si>
  <si>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</si>
  <si>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</si>
  <si>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</si>
  <si>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</si>
  <si>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</si>
  <si>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</si>
  <si>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</si>
  <si>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</si>
  <si>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</si>
  <si>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</si>
  <si>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</si>
  <si>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</si>
  <si>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</si>
  <si>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</si>
  <si>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</si>
  <si>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</si>
  <si>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</si>
  <si>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</si>
  <si>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</si>
  <si>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</si>
  <si>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</si>
  <si>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</si>
  <si>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</si>
  <si>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</si>
  <si>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</si>
  <si>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</si>
  <si>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</si>
  <si>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</si>
  <si>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</si>
  <si>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</si>
  <si>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</si>
  <si>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</si>
  <si>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</si>
  <si>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</si>
  <si>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</si>
  <si>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</si>
  <si>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</si>
  <si>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</si>
  <si>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</si>
  <si>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</si>
  <si>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</si>
  <si>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</si>
  <si>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</si>
  <si>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</si>
  <si>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</si>
  <si>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</si>
  <si>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</si>
  <si>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</si>
  <si>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</si>
  <si>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</si>
  <si>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</si>
  <si>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</si>
  <si>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</si>
  <si>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</si>
  <si>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</si>
  <si>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</si>
  <si>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</si>
  <si>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</si>
  <si>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</si>
  <si>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</si>
  <si>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</si>
  <si>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</si>
  <si>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</si>
  <si>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</si>
  <si>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</si>
  <si>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</si>
  <si>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</si>
  <si>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</si>
  <si>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</si>
  <si>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</si>
  <si>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</si>
  <si>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</si>
  <si>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</si>
  <si>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</si>
  <si>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</si>
  <si>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</si>
  <si>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</si>
  <si>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</si>
  <si>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</si>
  <si>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</si>
  <si>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</si>
  <si>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</si>
  <si>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</si>
  <si>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</si>
  <si>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</si>
  <si>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</si>
  <si>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</si>
  <si>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</si>
  <si>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</si>
  <si>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</si>
  <si>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</si>
  <si>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</si>
  <si>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</si>
  <si>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</si>
  <si>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</si>
  <si>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</si>
  <si>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</si>
  <si>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</si>
  <si>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</si>
  <si>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</si>
  <si>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</si>
  <si>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</si>
  <si>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</si>
  <si>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</si>
  <si>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</si>
  <si>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</si>
  <si>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</si>
  <si>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</si>
  <si>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</si>
  <si>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</si>
  <si>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</si>
  <si>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</si>
  <si>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</si>
  <si>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</si>
  <si>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</si>
  <si>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</si>
  <si>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</si>
  <si>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</si>
  <si>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</si>
  <si>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</si>
  <si>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</si>
  <si>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</si>
  <si>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</si>
  <si>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</si>
  <si>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</si>
  <si>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</si>
  <si>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</si>
  <si>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</si>
  <si>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</si>
  <si>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</si>
  <si>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</si>
  <si>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</si>
  <si>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</si>
  <si>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</si>
  <si>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</si>
  <si>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</si>
  <si>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</si>
  <si>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</si>
  <si>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</si>
  <si>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</si>
  <si>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</si>
  <si>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</si>
  <si>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</si>
  <si>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</si>
  <si>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</si>
  <si>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</si>
  <si>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</si>
  <si>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</si>
  <si>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</si>
  <si>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</si>
  <si>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</si>
  <si>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</si>
  <si>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</si>
  <si>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</si>
  <si>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</si>
  <si>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</si>
  <si>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</si>
  <si>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</si>
  <si>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</si>
  <si>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</si>
  <si>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</si>
  <si>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</si>
  <si>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</si>
  <si>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</si>
  <si>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</si>
  <si>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</si>
  <si>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</si>
  <si>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</si>
  <si>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</si>
  <si>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</si>
  <si>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</si>
  <si>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</si>
  <si>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</si>
  <si>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</si>
  <si>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</si>
  <si>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</si>
  <si>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</si>
  <si>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</si>
  <si>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</si>
  <si>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</si>
  <si>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</si>
  <si>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</si>
  <si>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</si>
  <si>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</si>
  <si>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</si>
  <si>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</si>
  <si>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</si>
  <si>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</si>
  <si>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</si>
  <si>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</si>
  <si>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</si>
  <si>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</si>
  <si>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</si>
  <si>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</si>
  <si>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</si>
  <si>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</si>
  <si>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</si>
  <si>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</si>
  <si>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</si>
  <si>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</si>
  <si>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</si>
  <si>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</si>
  <si>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</si>
  <si>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</si>
  <si>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</si>
  <si>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</si>
  <si>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</si>
  <si>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</si>
  <si>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</si>
  <si>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</si>
  <si>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</si>
  <si>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</si>
  <si>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</si>
  <si>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</si>
  <si>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</si>
  <si>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</si>
  <si>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</si>
  <si>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</si>
  <si>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</si>
  <si>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</si>
  <si>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</si>
  <si>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</si>
  <si>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</si>
  <si>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</si>
  <si>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</si>
  <si>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</si>
  <si>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</si>
  <si>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</si>
  <si>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</si>
  <si>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</si>
  <si>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</si>
  <si>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</si>
  <si>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</si>
  <si>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</si>
  <si>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</si>
  <si>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</si>
  <si>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</si>
  <si>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</si>
  <si>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</si>
  <si>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</si>
  <si>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</si>
  <si>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</si>
  <si>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</si>
  <si>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</si>
  <si>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</si>
  <si>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</si>
  <si>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</si>
  <si>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</si>
  <si>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</si>
  <si>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</si>
  <si>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</si>
  <si>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</si>
  <si>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</si>
  <si>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</si>
  <si>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</si>
  <si>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</si>
  <si>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</si>
  <si>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</si>
  <si>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</si>
  <si>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</si>
  <si>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</si>
  <si>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</si>
  <si>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</si>
  <si>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</si>
  <si>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</si>
  <si>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</si>
  <si>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</si>
  <si>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</si>
  <si>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</si>
  <si>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</si>
  <si>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</si>
  <si>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</si>
  <si>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</si>
  <si>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</si>
  <si>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</si>
  <si>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</si>
  <si>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</si>
  <si>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</si>
  <si>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</si>
  <si>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</si>
  <si>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</si>
  <si>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</si>
  <si>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</si>
  <si>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</si>
  <si>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</si>
  <si>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</si>
  <si>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</si>
  <si>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</si>
  <si>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</si>
  <si>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</si>
  <si>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</si>
  <si>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</si>
  <si>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</si>
  <si>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</si>
  <si>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</si>
  <si>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</si>
  <si>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</si>
  <si>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</si>
  <si>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</si>
  <si>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</si>
  <si>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</si>
  <si>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</si>
  <si>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</si>
  <si>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</si>
  <si>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</si>
  <si>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</si>
  <si>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</si>
  <si>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</si>
  <si>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</si>
  <si>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</si>
  <si>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</si>
  <si>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</si>
  <si>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</si>
  <si>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</si>
  <si>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</si>
  <si>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</si>
  <si>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</si>
  <si>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</si>
  <si>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</si>
  <si>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</si>
  <si>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</si>
  <si>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</si>
  <si>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</si>
  <si>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</si>
  <si>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</si>
  <si>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</si>
  <si>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</si>
  <si>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</si>
  <si>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</si>
  <si>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</si>
  <si>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</si>
  <si>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</si>
  <si>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</si>
  <si>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</si>
  <si>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</si>
  <si>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</si>
  <si>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</si>
  <si>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</si>
  <si>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</si>
  <si>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</si>
  <si>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</si>
  <si>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</si>
  <si>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</si>
  <si>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</si>
  <si>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</si>
  <si>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</si>
  <si>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</si>
  <si>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</si>
  <si>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</si>
  <si>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</si>
  <si>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</si>
  <si>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</si>
  <si>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</si>
  <si>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</si>
  <si>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</si>
  <si>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</si>
  <si>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</si>
  <si>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</si>
  <si>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</si>
  <si>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</si>
  <si>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</si>
  <si>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</si>
  <si>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</si>
  <si>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</si>
  <si>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</si>
  <si>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</si>
  <si>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</si>
  <si>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</si>
  <si>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</si>
  <si>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</si>
  <si>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</si>
  <si>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</si>
  <si>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</si>
  <si>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</si>
  <si>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</si>
  <si>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</si>
  <si>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</si>
  <si>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</si>
  <si>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</si>
  <si>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</si>
  <si>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</si>
  <si>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</si>
  <si>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</si>
  <si>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</si>
  <si>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</si>
  <si>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</si>
  <si>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</si>
  <si>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</si>
  <si>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</si>
  <si>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</si>
  <si>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</si>
  <si>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</si>
  <si>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</si>
  <si>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</si>
  <si>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</si>
  <si>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</si>
  <si>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</si>
  <si>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</si>
  <si>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</si>
  <si>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</si>
  <si>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</si>
  <si>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</si>
  <si>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</si>
  <si>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</si>
  <si>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</si>
  <si>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</si>
  <si>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</si>
  <si>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</si>
  <si>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</si>
  <si>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</si>
  <si>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</si>
  <si>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</si>
  <si>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</si>
  <si>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</si>
  <si>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</si>
  <si>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</si>
  <si>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</si>
  <si>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</si>
  <si>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</si>
  <si>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</si>
  <si>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</si>
  <si>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</si>
  <si>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</si>
  <si>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</si>
  <si>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</si>
  <si>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</si>
  <si>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</si>
  <si>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</si>
  <si>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</si>
  <si>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</si>
  <si>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</si>
  <si>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</si>
  <si>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</si>
  <si>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</si>
  <si>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</si>
  <si>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</si>
  <si>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</si>
  <si>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</si>
  <si>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</si>
  <si>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</si>
  <si>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</si>
  <si>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</si>
  <si>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</si>
  <si>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</si>
  <si>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</si>
  <si>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</si>
  <si>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</si>
  <si>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</si>
  <si>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</si>
  <si>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</si>
  <si>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</si>
  <si>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</si>
  <si>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</si>
  <si>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</si>
  <si>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</si>
  <si>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</si>
  <si>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</si>
  <si>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</si>
  <si>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</si>
  <si>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</si>
  <si>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</si>
  <si>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</si>
  <si>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</si>
  <si>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</si>
  <si>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</si>
  <si>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</si>
  <si>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</si>
  <si>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</si>
  <si>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</si>
  <si>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</si>
  <si>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</si>
  <si>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</si>
  <si>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</si>
  <si>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</si>
  <si>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</si>
  <si>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</si>
  <si>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</si>
  <si>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</si>
  <si>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</si>
  <si>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</si>
  <si>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</si>
  <si>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</si>
  <si>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</si>
  <si>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</si>
  <si>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</si>
  <si>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</si>
  <si>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</si>
  <si>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</si>
  <si>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</si>
  <si>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</si>
  <si>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</si>
  <si>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</si>
  <si>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</si>
  <si>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</si>
  <si>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</si>
  <si>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</si>
  <si>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</si>
  <si>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</si>
  <si>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</si>
  <si>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</si>
  <si>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</si>
  <si>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</si>
  <si>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</si>
  <si>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</si>
  <si>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</si>
  <si>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</si>
  <si>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</si>
  <si>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</si>
  <si>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</si>
  <si>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</si>
  <si>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</si>
  <si>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</si>
  <si>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</si>
  <si>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</si>
  <si>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</si>
  <si>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</si>
  <si>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</si>
  <si>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</si>
  <si>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</si>
  <si>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</si>
  <si>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</si>
  <si>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</si>
  <si>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</si>
  <si>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</si>
  <si>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</si>
  <si>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</si>
  <si>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</si>
  <si>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</si>
  <si>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</si>
  <si>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</si>
  <si>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</si>
  <si>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</si>
  <si>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</si>
  <si>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</si>
  <si>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</si>
  <si>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</si>
  <si>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</si>
  <si>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</si>
  <si>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</si>
  <si>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</si>
  <si>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</si>
  <si>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</si>
  <si>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</si>
  <si>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</si>
  <si>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</si>
  <si>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</si>
  <si>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</si>
  <si>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</si>
  <si>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</si>
  <si>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</si>
  <si>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</si>
  <si>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</si>
  <si>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</si>
  <si>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</si>
  <si>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</si>
  <si>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</si>
  <si>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</si>
  <si>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</si>
  <si>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</si>
  <si>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</si>
  <si>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</si>
  <si>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</si>
  <si>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</si>
  <si>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</si>
  <si>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</si>
  <si>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</si>
  <si>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</si>
  <si>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</si>
  <si>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</si>
  <si>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</si>
  <si>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</si>
  <si>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</si>
  <si>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</si>
  <si>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</si>
  <si>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</si>
  <si>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</si>
  <si>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</si>
  <si>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</si>
  <si>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</si>
  <si>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</si>
  <si>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</si>
  <si>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</si>
  <si>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</si>
  <si>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</si>
  <si>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</si>
  <si>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</si>
  <si>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</si>
  <si>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</si>
  <si>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</si>
  <si>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</si>
  <si>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</si>
  <si>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</si>
  <si>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</si>
  <si>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</si>
  <si>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</si>
  <si>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</si>
  <si>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</si>
  <si>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</si>
  <si>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</si>
  <si>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</si>
  <si>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</si>
  <si>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</si>
  <si>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</si>
  <si>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</si>
  <si>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</si>
  <si>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</si>
  <si>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</si>
  <si>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</si>
  <si>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</si>
  <si>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</si>
  <si>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</si>
  <si>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</si>
  <si>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</si>
  <si>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</si>
  <si>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</si>
  <si>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</si>
  <si>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</si>
  <si>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</si>
  <si>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</si>
  <si>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</si>
  <si>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</si>
  <si>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</si>
  <si>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</si>
  <si>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</si>
  <si>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</si>
  <si>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</si>
  <si>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</si>
  <si>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</si>
  <si>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</si>
  <si>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</si>
  <si>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</si>
  <si>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</si>
  <si>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</si>
  <si>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</si>
  <si>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</si>
  <si>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</si>
  <si>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</si>
  <si>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</si>
  <si>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</si>
  <si>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</si>
  <si>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</si>
  <si>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</si>
  <si>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</si>
  <si>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</si>
  <si>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</si>
  <si>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</si>
  <si>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</si>
  <si>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</si>
  <si>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</si>
  <si>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</si>
  <si>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</si>
  <si>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</si>
  <si>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</si>
  <si>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</si>
  <si>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</si>
  <si>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</si>
  <si>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</si>
  <si>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</si>
  <si>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</si>
  <si>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</si>
  <si>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</si>
  <si>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</si>
  <si>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</si>
  <si>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</si>
  <si>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</si>
  <si>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</si>
  <si>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</si>
  <si>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</si>
  <si>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</si>
  <si>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</si>
  <si>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</si>
  <si>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</si>
  <si>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</si>
  <si>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</si>
  <si>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</si>
  <si>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</si>
  <si>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</si>
  <si>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</si>
  <si>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</si>
  <si>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</si>
  <si>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</si>
  <si>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</si>
  <si>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</si>
  <si>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</si>
  <si>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</si>
  <si>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</si>
  <si>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</si>
  <si>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</si>
  <si>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</si>
  <si>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</si>
  <si>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</si>
  <si>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</si>
  <si>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</si>
  <si>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</si>
  <si>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</si>
  <si>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</si>
  <si>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</si>
  <si>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</si>
  <si>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</si>
  <si>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</si>
  <si>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</si>
  <si>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</si>
  <si>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</si>
  <si>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</si>
  <si>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</si>
  <si>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</si>
  <si>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</si>
  <si>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</si>
  <si>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</si>
  <si>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</si>
  <si>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</si>
  <si>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</si>
  <si>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</si>
  <si>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</si>
  <si>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</si>
  <si>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</si>
  <si>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</si>
  <si>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</si>
  <si>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</si>
  <si>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</si>
  <si>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</si>
  <si>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</si>
  <si>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</si>
  <si>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</si>
  <si>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</si>
  <si>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</si>
  <si>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</si>
  <si>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</si>
  <si>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</si>
  <si>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</si>
  <si>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</si>
  <si>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</si>
  <si>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</si>
  <si>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</si>
  <si>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</si>
  <si>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</si>
  <si>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</si>
  <si>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</si>
  <si>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</si>
  <si>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</si>
  <si>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</si>
  <si>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</si>
  <si>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</si>
  <si>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</si>
  <si>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</si>
  <si>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</si>
  <si>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</si>
  <si>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</si>
  <si>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</si>
  <si>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</si>
  <si>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</si>
  <si>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</si>
  <si>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</si>
  <si>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</si>
  <si>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</si>
  <si>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</si>
  <si>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</si>
  <si>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</si>
  <si>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</si>
  <si>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</si>
  <si>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</si>
  <si>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</si>
  <si>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</si>
  <si>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</si>
  <si>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</si>
  <si>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</si>
  <si>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</si>
  <si>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</si>
  <si>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</si>
  <si>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</si>
  <si>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</si>
  <si>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</si>
  <si>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</si>
  <si>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</si>
  <si>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</si>
  <si>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</si>
  <si>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</si>
  <si>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</si>
  <si>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</si>
  <si>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</si>
  <si>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</si>
  <si>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</si>
  <si>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</si>
  <si>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</si>
  <si>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</si>
  <si>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</si>
  <si>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</si>
  <si>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</si>
  <si>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</si>
  <si>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</si>
  <si>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</si>
  <si>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</si>
  <si>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</si>
  <si>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</si>
  <si>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</si>
  <si>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</si>
  <si>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</si>
  <si>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</si>
  <si>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</si>
  <si>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</si>
  <si>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</si>
  <si>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</si>
  <si>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</si>
  <si>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</si>
  <si>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</si>
  <si>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</si>
  <si>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</si>
  <si>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</si>
  <si>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</si>
  <si>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</si>
  <si>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</si>
  <si>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</si>
  <si>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</si>
  <si>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</si>
  <si>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</si>
  <si>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</si>
  <si>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</si>
  <si>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</si>
  <si>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</si>
  <si>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</si>
  <si>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</si>
  <si>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</si>
  <si>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</si>
  <si>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</si>
  <si>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</si>
  <si>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</si>
  <si>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</si>
  <si>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</si>
  <si>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</si>
  <si>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</si>
  <si>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</si>
  <si>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</si>
  <si>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</si>
  <si>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</si>
  <si>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</si>
  <si>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</si>
  <si>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</si>
  <si>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</si>
  <si>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</si>
  <si>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</si>
  <si>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</si>
  <si>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</si>
  <si>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</si>
  <si>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</si>
  <si>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</si>
  <si>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</si>
  <si>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</si>
  <si>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</si>
  <si>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</si>
  <si>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</si>
  <si>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</si>
  <si>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</si>
  <si>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</si>
  <si>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</si>
  <si>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</si>
  <si>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</si>
  <si>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</si>
  <si>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</si>
  <si>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</si>
  <si>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</si>
  <si>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</si>
  <si>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</si>
  <si>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</si>
  <si>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</si>
  <si>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</si>
  <si>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</si>
  <si>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</si>
  <si>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</si>
  <si>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</si>
  <si>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</si>
  <si>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</si>
  <si>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</si>
  <si>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</si>
  <si>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</si>
  <si>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</si>
  <si>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</si>
  <si>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</si>
  <si>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</si>
  <si>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</si>
  <si>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</si>
  <si>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</si>
  <si>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</si>
  <si>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</si>
  <si>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</si>
  <si>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</si>
  <si>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</si>
  <si>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</si>
  <si>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</si>
  <si>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</si>
  <si>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</si>
  <si>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</si>
  <si>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</si>
  <si>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</si>
  <si>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</si>
  <si>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</si>
  <si>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</si>
  <si>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</si>
  <si>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</si>
  <si>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</si>
  <si>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</si>
  <si>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</si>
  <si>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</si>
  <si>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</si>
  <si>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</si>
  <si>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</si>
  <si>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</si>
  <si>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</si>
  <si>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</si>
  <si>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</si>
  <si>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</si>
  <si>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</si>
  <si>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</si>
  <si>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</si>
  <si>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</si>
  <si>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</si>
  <si>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</si>
  <si>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</si>
  <si>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</si>
  <si>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</si>
  <si>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</si>
  <si>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</si>
  <si>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</si>
  <si>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</si>
  <si>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</si>
  <si>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</si>
  <si>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</si>
  <si>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</si>
  <si>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</si>
  <si>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</si>
  <si>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</si>
  <si>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</si>
  <si>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</si>
  <si>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</si>
  <si>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</si>
  <si>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</si>
  <si>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</si>
  <si>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</si>
  <si>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</si>
  <si>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</si>
  <si>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</si>
  <si>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</si>
  <si>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</si>
  <si>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</si>
  <si>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</si>
  <si>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</si>
  <si>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</si>
  <si>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</si>
  <si>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</si>
  <si>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</si>
  <si>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</si>
  <si>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</si>
  <si>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</si>
  <si>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</si>
  <si>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</si>
  <si>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</si>
  <si>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</si>
  <si>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</si>
  <si>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</si>
  <si>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</si>
  <si>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</si>
  <si>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</si>
  <si>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</si>
  <si>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</si>
  <si>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</si>
  <si>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</si>
  <si>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</si>
  <si>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</si>
  <si>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</si>
  <si>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</si>
  <si>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</si>
  <si>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</si>
  <si>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</si>
  <si>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</si>
  <si>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</si>
  <si>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</si>
  <si>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</si>
  <si>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</si>
  <si>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</si>
  <si>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</si>
  <si>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</si>
  <si>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</si>
  <si>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</si>
  <si>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</si>
  <si>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</si>
  <si>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</si>
  <si>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</si>
  <si>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</si>
  <si>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</si>
  <si>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</si>
  <si>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</si>
  <si>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</si>
  <si>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</si>
  <si>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</si>
  <si>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</si>
  <si>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</si>
  <si>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</si>
  <si>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</si>
  <si>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</si>
  <si>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</si>
  <si>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</si>
  <si>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</si>
  <si>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</si>
  <si>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</si>
  <si>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</si>
  <si>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</si>
  <si>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</si>
  <si>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</si>
  <si>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</si>
  <si>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</si>
  <si>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</si>
  <si>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</si>
  <si>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</si>
  <si>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</si>
  <si>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</si>
  <si>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</si>
  <si>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</si>
  <si>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</si>
  <si>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</si>
  <si>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</si>
  <si>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</si>
  <si>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</si>
  <si>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</si>
  <si>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</si>
  <si>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</si>
  <si>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</si>
  <si>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</si>
  <si>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</si>
  <si>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</si>
  <si>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</si>
  <si>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</si>
  <si>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</si>
  <si>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</si>
  <si>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</si>
  <si>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</si>
  <si>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</si>
  <si>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</si>
  <si>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</si>
  <si>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</si>
  <si>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</si>
  <si>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</si>
  <si>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</si>
  <si>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</si>
  <si>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</si>
  <si>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</si>
  <si>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</si>
  <si>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</si>
  <si>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</si>
  <si>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</si>
  <si>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</si>
  <si>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</si>
  <si>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</si>
  <si>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</si>
  <si>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</si>
  <si>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</si>
  <si>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</si>
  <si>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</si>
  <si>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</si>
  <si>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</si>
  <si>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</si>
  <si>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</si>
  <si>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</si>
  <si>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</si>
  <si>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</si>
  <si>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</si>
  <si>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</si>
  <si>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</si>
  <si>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</si>
  <si>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</si>
  <si>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</si>
  <si>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</si>
  <si>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</si>
  <si>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</si>
  <si>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</si>
  <si>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</si>
  <si>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</si>
  <si>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</si>
  <si>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</si>
  <si>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</si>
  <si>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</si>
  <si>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</si>
  <si>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</si>
  <si>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</si>
  <si>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</si>
  <si>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</si>
  <si>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</si>
  <si>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</si>
  <si>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</si>
  <si>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</si>
  <si>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</si>
  <si>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</si>
  <si>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</si>
  <si>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</si>
  <si>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</si>
  <si>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</si>
  <si>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</si>
  <si>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</si>
  <si>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</si>
  <si>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</si>
  <si>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</si>
  <si>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</si>
  <si>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</si>
  <si>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</si>
  <si>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</si>
  <si>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</si>
  <si>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</si>
  <si>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</si>
  <si>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</si>
  <si>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</si>
  <si>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</si>
  <si>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</si>
  <si>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</si>
  <si>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</si>
  <si>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</si>
  <si>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</si>
  <si>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</si>
  <si>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</si>
  <si>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</si>
  <si>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</si>
  <si>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</si>
  <si>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</si>
  <si>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</si>
  <si>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</si>
  <si>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</si>
  <si>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</si>
  <si>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</si>
  <si>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</si>
  <si>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</si>
  <si>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</si>
  <si>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</si>
  <si>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</si>
  <si>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</si>
  <si>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</si>
  <si>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</si>
  <si>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</si>
  <si>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</si>
  <si>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</si>
  <si>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</si>
  <si>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</si>
  <si>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</si>
  <si>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</si>
  <si>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</si>
  <si>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</si>
  <si>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</si>
  <si>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</si>
  <si>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</si>
  <si>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</si>
  <si>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</si>
  <si>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</si>
  <si>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</si>
  <si>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</si>
  <si>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</si>
  <si>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</si>
  <si>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</si>
  <si>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</si>
  <si>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</si>
  <si>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</si>
  <si>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</si>
  <si>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</si>
  <si>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</si>
  <si>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</si>
  <si>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</si>
  <si>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</si>
  <si>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</si>
  <si>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</si>
  <si>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</si>
  <si>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</si>
  <si>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</si>
  <si>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</si>
  <si>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</si>
  <si>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</si>
  <si>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</si>
  <si>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</si>
  <si>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</si>
  <si>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</si>
  <si>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</si>
  <si>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</si>
  <si>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</si>
  <si>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</si>
  <si>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</si>
  <si>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</si>
  <si>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</si>
  <si>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</si>
  <si>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</si>
  <si>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</si>
  <si>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</si>
  <si>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</si>
  <si>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</si>
  <si>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</si>
  <si>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</si>
  <si>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</si>
  <si>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</si>
  <si>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</si>
  <si>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</si>
  <si>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</si>
  <si>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</si>
  <si>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</si>
  <si>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</si>
  <si>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</si>
  <si>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</si>
  <si>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</si>
  <si>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</si>
  <si>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</si>
  <si>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</si>
  <si>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</si>
  <si>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</si>
  <si>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</si>
  <si>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</si>
  <si>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</si>
  <si>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</si>
  <si>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</si>
  <si>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</si>
  <si>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</si>
  <si>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</si>
  <si>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</si>
  <si>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</si>
  <si>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</si>
  <si>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</si>
  <si>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</si>
  <si>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</si>
  <si>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</si>
  <si>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</si>
  <si>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</si>
  <si>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</si>
  <si>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</si>
  <si>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</si>
  <si>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</si>
  <si>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</si>
  <si>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</si>
  <si>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</si>
  <si>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</si>
  <si>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</si>
  <si>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</si>
  <si>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</si>
  <si>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</si>
  <si>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</si>
  <si>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</si>
  <si>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</si>
  <si>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</si>
  <si>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</si>
  <si>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</si>
  <si>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</si>
  <si>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</si>
  <si>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</si>
  <si>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</si>
  <si>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</si>
  <si>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</si>
  <si>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</si>
  <si>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</si>
  <si>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</si>
  <si>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</si>
  <si>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</si>
  <si>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</si>
  <si>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</si>
  <si>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</si>
  <si>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</si>
  <si>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</si>
  <si>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</si>
  <si>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</si>
  <si>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</si>
  <si>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</si>
  <si>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</si>
  <si>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</si>
  <si>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</si>
  <si>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</si>
  <si>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</si>
  <si>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</si>
  <si>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</si>
  <si>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</si>
  <si>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</si>
  <si>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</si>
  <si>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</si>
  <si>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</si>
  <si>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</si>
  <si>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</si>
  <si>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</si>
  <si>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</si>
  <si>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</si>
  <si>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</si>
  <si>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</si>
  <si>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</si>
  <si>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</si>
  <si>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</si>
  <si>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</si>
  <si>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</si>
  <si>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</si>
  <si>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</si>
  <si>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</si>
  <si>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</si>
  <si>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</si>
  <si>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</si>
  <si>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</si>
  <si>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</si>
  <si>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</si>
  <si>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</si>
  <si>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</si>
  <si>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</si>
  <si>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</si>
  <si>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</si>
  <si>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</si>
  <si>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</si>
  <si>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</si>
  <si>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</si>
  <si>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</si>
  <si>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</si>
  <si>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</si>
  <si>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</si>
  <si>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</si>
  <si>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</si>
  <si>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</si>
  <si>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</si>
  <si>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</si>
  <si>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</si>
  <si>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</si>
  <si>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</si>
  <si>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</si>
  <si>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</si>
  <si>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</si>
  <si>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</si>
  <si>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</si>
  <si>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</si>
  <si>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</si>
  <si>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</si>
  <si>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</si>
  <si>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</si>
  <si>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</si>
  <si>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</si>
  <si>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</si>
  <si>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</si>
  <si>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</si>
  <si>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</si>
  <si>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</si>
  <si>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</si>
  <si>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</si>
  <si>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</si>
  <si>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</si>
  <si>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</si>
  <si>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</si>
  <si>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</si>
  <si>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</si>
  <si>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</si>
  <si>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</si>
  <si>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</si>
  <si>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</si>
  <si>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</si>
  <si>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</si>
  <si>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</si>
  <si>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</si>
  <si>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</si>
  <si>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</si>
  <si>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</si>
  <si>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</si>
  <si>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</si>
  <si>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</si>
  <si>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</si>
  <si>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</si>
  <si>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</si>
  <si>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</si>
  <si>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</si>
  <si>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</si>
  <si>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</si>
  <si>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</si>
  <si>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</si>
  <si>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</si>
  <si>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</si>
  <si>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</si>
  <si>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</si>
  <si>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</si>
  <si>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</si>
  <si>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</si>
  <si>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</si>
  <si>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</si>
  <si>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</si>
  <si>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</si>
  <si>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</si>
  <si>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</si>
  <si>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</si>
  <si>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</si>
  <si>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</si>
  <si>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</si>
  <si>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</si>
  <si>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</si>
  <si>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</si>
  <si>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</si>
  <si>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</si>
  <si>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</si>
  <si>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</si>
  <si>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</si>
  <si>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</si>
  <si>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</si>
  <si>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</si>
  <si>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</si>
  <si>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</si>
  <si>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</si>
  <si>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</si>
  <si>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</si>
  <si>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</si>
  <si>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</si>
  <si>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</si>
  <si>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</si>
  <si>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</si>
  <si>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</si>
  <si>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</si>
  <si>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</si>
  <si>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</si>
  <si>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</si>
  <si>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</si>
  <si>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</si>
  <si>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</si>
  <si>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</si>
  <si>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</si>
  <si>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</si>
  <si>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</si>
  <si>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</si>
  <si>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</si>
  <si>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</si>
  <si>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</si>
  <si>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</si>
  <si>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</si>
  <si>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</si>
  <si>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</si>
  <si>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</si>
  <si>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</si>
  <si>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</si>
  <si>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</si>
  <si>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</si>
  <si>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</si>
  <si>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</si>
  <si>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</si>
  <si>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</si>
  <si>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</si>
  <si>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</si>
  <si>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</si>
  <si>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</si>
  <si>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</si>
  <si>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</si>
  <si>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</si>
  <si>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</si>
  <si>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</si>
  <si>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</si>
  <si>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</si>
  <si>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</si>
  <si>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</si>
  <si>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</si>
  <si>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</si>
  <si>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</si>
  <si>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</si>
  <si>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</si>
  <si>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</si>
  <si>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</si>
  <si>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</si>
  <si>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</si>
  <si>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</si>
  <si>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</si>
  <si>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</si>
  <si>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</si>
  <si>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</si>
  <si>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</si>
  <si>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</si>
  <si>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</si>
  <si>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</si>
  <si>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</si>
  <si>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</si>
  <si>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</si>
  <si>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</si>
  <si>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</si>
  <si>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</si>
  <si>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</si>
  <si>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</si>
  <si>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</si>
  <si>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</si>
  <si>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</si>
  <si>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</si>
  <si>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</si>
  <si>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</si>
  <si>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</si>
  <si>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</si>
  <si>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</si>
  <si>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</si>
  <si>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</si>
  <si>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</si>
  <si>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</si>
  <si>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</si>
  <si>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</si>
  <si>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</si>
  <si>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</si>
  <si>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</si>
  <si>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</si>
  <si>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</si>
  <si>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</si>
  <si>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</si>
  <si>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</si>
  <si>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</si>
  <si>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</si>
  <si>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</si>
  <si>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</si>
  <si>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</si>
  <si>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</si>
  <si>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</si>
  <si>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</si>
  <si>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</si>
  <si>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</si>
  <si>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</si>
  <si>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</si>
  <si>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</si>
  <si>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</si>
  <si>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</si>
  <si>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</si>
  <si>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</si>
  <si>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</si>
  <si>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</si>
  <si>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</si>
  <si>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</si>
  <si>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</si>
  <si>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</si>
  <si>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</si>
  <si>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</si>
  <si>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</si>
  <si>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</si>
  <si>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</si>
  <si>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</si>
  <si>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</si>
  <si>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</si>
  <si>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</si>
  <si>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</si>
  <si>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</si>
  <si>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</si>
  <si>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</si>
  <si>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</si>
  <si>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</si>
  <si>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</si>
  <si>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</si>
  <si>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</si>
  <si>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</si>
  <si>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</si>
  <si>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</si>
  <si>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</si>
  <si>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</si>
  <si>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</si>
  <si>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</si>
  <si>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</si>
  <si>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</si>
  <si>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</si>
  <si>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</si>
  <si>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</si>
  <si>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</si>
  <si>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</si>
  <si>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</si>
  <si>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</si>
  <si>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</si>
  <si>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</si>
  <si>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</si>
  <si>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</si>
  <si>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</si>
  <si>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</si>
  <si>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</si>
  <si>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</si>
  <si>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</si>
  <si>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</si>
  <si>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</si>
  <si>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</si>
  <si>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</si>
  <si>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</si>
  <si>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</si>
  <si>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</si>
  <si>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</si>
  <si>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</si>
  <si>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</si>
  <si>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</si>
  <si>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</si>
  <si>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</si>
  <si>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</si>
  <si>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</si>
  <si>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</si>
  <si>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</si>
  <si>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</si>
  <si>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</si>
  <si>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</si>
  <si>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</si>
  <si>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</si>
  <si>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</si>
  <si>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</si>
  <si>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</si>
  <si>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</si>
  <si>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</si>
  <si>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</si>
  <si>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</si>
  <si>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</si>
  <si>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</si>
  <si>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</si>
  <si>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</si>
  <si>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</si>
  <si>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</si>
  <si>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</si>
  <si>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</si>
  <si>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</si>
  <si>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</si>
  <si>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</si>
  <si>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</si>
  <si>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</si>
  <si>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</si>
  <si>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</si>
  <si>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</si>
  <si>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</si>
  <si>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</si>
  <si>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</si>
  <si>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</si>
  <si>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</si>
  <si>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</si>
  <si>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</si>
  <si>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</si>
  <si>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</si>
  <si>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</si>
  <si>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</si>
  <si>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</si>
  <si>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</si>
  <si>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</si>
  <si>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</si>
  <si>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</si>
  <si>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</si>
  <si>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</si>
  <si>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</si>
  <si>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</si>
  <si>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</si>
  <si>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</si>
  <si>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</si>
  <si>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</si>
  <si>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</si>
  <si>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</si>
  <si>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</si>
  <si>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</si>
  <si>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</si>
  <si>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</si>
  <si>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</si>
  <si>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</si>
  <si>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</si>
  <si>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</si>
  <si>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</si>
  <si>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</si>
  <si>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</si>
  <si>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</si>
  <si>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</si>
  <si>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</si>
  <si>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</si>
  <si>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</si>
  <si>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</si>
  <si>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</si>
  <si>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</si>
  <si>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</si>
  <si>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</si>
  <si>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</si>
  <si>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</si>
  <si>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</si>
  <si>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</si>
  <si>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</si>
  <si>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</si>
  <si>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</si>
  <si>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</si>
  <si>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</si>
  <si>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</si>
  <si>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</si>
  <si>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</si>
  <si>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</si>
  <si>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</si>
  <si>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</si>
  <si>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</si>
  <si>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</si>
  <si>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</si>
  <si>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</si>
  <si>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</si>
  <si>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</si>
  <si>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</si>
  <si>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</si>
  <si>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</si>
  <si>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</si>
  <si>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</si>
  <si>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</si>
  <si>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</si>
  <si>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</si>
  <si>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</si>
  <si>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</si>
  <si>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</si>
  <si>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</si>
  <si>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</si>
  <si>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</si>
  <si>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</si>
  <si>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</si>
  <si>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</si>
  <si>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</si>
  <si>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</si>
  <si>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</si>
  <si>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</si>
  <si>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</si>
  <si>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</si>
  <si>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</si>
  <si>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</si>
  <si>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</si>
  <si>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</si>
  <si>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</si>
  <si>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</si>
  <si>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</si>
  <si>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</si>
  <si>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</si>
  <si>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</si>
  <si>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</si>
  <si>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</si>
  <si>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</si>
  <si>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</si>
  <si>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</si>
  <si>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</si>
  <si>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</si>
  <si>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</si>
  <si>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</si>
  <si>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</si>
  <si>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</si>
  <si>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</si>
  <si>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</si>
  <si>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</si>
  <si>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</si>
  <si>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</si>
  <si>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</si>
  <si>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</si>
  <si>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</si>
  <si>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</si>
  <si>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</si>
  <si>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</si>
  <si>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</si>
  <si>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</si>
  <si>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</si>
  <si>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</si>
  <si>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</si>
  <si>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</si>
  <si>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</si>
  <si>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</si>
  <si>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</si>
  <si>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</si>
  <si>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</si>
  <si>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</si>
  <si>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</si>
  <si>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</si>
  <si>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</si>
  <si>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</si>
  <si>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</si>
  <si>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</si>
  <si>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</si>
  <si>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</si>
  <si>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</si>
  <si>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</si>
  <si>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</si>
  <si>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</si>
  <si>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</si>
  <si>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</si>
  <si>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</si>
  <si>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</si>
  <si>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</si>
  <si>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</si>
  <si>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</si>
  <si>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</si>
  <si>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</si>
  <si>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</si>
  <si>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</si>
  <si>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</si>
  <si>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</si>
  <si>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</si>
  <si>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</si>
  <si>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</si>
  <si>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</si>
  <si>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</si>
  <si>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</si>
  <si>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</si>
  <si>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</si>
  <si>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</si>
  <si>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</si>
  <si>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</si>
  <si>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</si>
  <si>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</si>
  <si>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</si>
  <si>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</si>
  <si>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</si>
  <si>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</si>
  <si>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</si>
  <si>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</si>
  <si>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</si>
  <si>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</si>
  <si>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</si>
  <si>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</si>
  <si>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</si>
  <si>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</si>
  <si>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</si>
  <si>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</si>
  <si>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</si>
  <si>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</si>
  <si>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</si>
  <si>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</si>
  <si>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</si>
  <si>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</si>
  <si>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</si>
  <si>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</si>
  <si>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</si>
  <si>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</si>
  <si>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</si>
  <si>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</si>
  <si>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</si>
  <si>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</si>
  <si>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</si>
  <si>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</si>
  <si>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</si>
  <si>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</si>
  <si>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</si>
  <si>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</si>
  <si>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</si>
  <si>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</si>
  <si>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</si>
  <si>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</si>
  <si>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</si>
  <si>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</si>
  <si>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</si>
  <si>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</si>
  <si>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</si>
  <si>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</si>
  <si>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</si>
  <si>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</si>
  <si>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</si>
  <si>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</si>
  <si>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</si>
  <si>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</si>
  <si>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</si>
  <si>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</si>
  <si>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</si>
  <si>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</si>
  <si>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</si>
  <si>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</si>
  <si>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</si>
  <si>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</si>
  <si>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</si>
  <si>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</si>
  <si>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</si>
  <si>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</si>
  <si>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</si>
  <si>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</si>
  <si>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</si>
  <si>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</si>
  <si>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</si>
  <si>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</si>
  <si>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</si>
  <si>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</si>
  <si>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</si>
  <si>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</si>
  <si>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</si>
  <si>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</si>
  <si>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</si>
  <si>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</si>
  <si>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</si>
  <si>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</si>
  <si>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</si>
  <si>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</si>
  <si>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</si>
  <si>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</si>
  <si>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</si>
  <si>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</si>
  <si>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</si>
  <si>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</si>
  <si>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</si>
  <si>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</si>
  <si>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</si>
  <si>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</si>
  <si>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</si>
  <si>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</si>
  <si>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</si>
  <si>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</si>
  <si>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</si>
  <si>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</si>
  <si>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</si>
  <si>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</si>
  <si>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</si>
  <si>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</si>
  <si>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</si>
  <si>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</si>
  <si>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</si>
  <si>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</si>
  <si>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</si>
  <si>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</si>
  <si>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</si>
  <si>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</si>
  <si>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</si>
  <si>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</si>
  <si>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</si>
  <si>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</si>
  <si>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</si>
  <si>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</si>
  <si>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</si>
  <si>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</si>
  <si>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</si>
  <si>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</si>
  <si>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</si>
  <si>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</si>
  <si>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</si>
  <si>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</si>
  <si>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</si>
  <si>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</si>
  <si>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</si>
  <si>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</si>
  <si>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</si>
  <si>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</si>
  <si>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</si>
  <si>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</si>
  <si>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</si>
  <si>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</si>
  <si>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</si>
  <si>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</si>
  <si>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</si>
  <si>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</si>
  <si>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</si>
  <si>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</si>
  <si>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</si>
  <si>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</si>
  <si>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</si>
  <si>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</si>
  <si>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</si>
  <si>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</si>
  <si>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</si>
  <si>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</si>
  <si>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</si>
  <si>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</si>
  <si>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</si>
  <si>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</si>
  <si>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</si>
  <si>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</si>
  <si>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</si>
  <si>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</si>
  <si>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</si>
  <si>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</si>
  <si>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</si>
  <si>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</si>
  <si>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</si>
  <si>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</si>
  <si>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</si>
  <si>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</si>
  <si>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</si>
  <si>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</si>
  <si>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</si>
  <si>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</si>
  <si>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</si>
  <si>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</si>
  <si>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</si>
  <si>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</si>
  <si>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</si>
  <si>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</si>
  <si>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</si>
  <si>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</si>
  <si>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</si>
  <si>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</si>
  <si>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</si>
  <si>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</si>
  <si>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</si>
  <si>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</si>
  <si>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</si>
  <si>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</si>
  <si>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</si>
  <si>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</si>
  <si>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</si>
  <si>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</si>
  <si>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</si>
  <si>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</si>
  <si>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</si>
  <si>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</si>
  <si>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</si>
  <si>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</si>
  <si>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</si>
  <si>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</si>
  <si>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</si>
  <si>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</si>
  <si>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</si>
  <si>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</si>
  <si>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</si>
  <si>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</si>
  <si>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</si>
  <si>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</si>
  <si>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</si>
  <si>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</si>
  <si>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</si>
  <si>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</si>
  <si>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</si>
  <si>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</si>
  <si>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</si>
  <si>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</si>
  <si>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</si>
  <si>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</si>
  <si>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</si>
  <si>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</si>
  <si>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</si>
  <si>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</si>
  <si>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</si>
  <si>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</si>
  <si>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</si>
  <si>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</si>
  <si>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</si>
  <si>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</si>
  <si>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</si>
  <si>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</si>
  <si>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</si>
  <si>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</si>
  <si>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</si>
  <si>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</si>
  <si>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</si>
  <si>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</si>
  <si>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</si>
  <si>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</si>
  <si>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</si>
  <si>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</si>
  <si>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</si>
  <si>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</si>
  <si>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</si>
  <si>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</si>
  <si>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</si>
  <si>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</si>
  <si>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</si>
  <si>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</si>
  <si>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</si>
  <si>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</si>
  <si>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</si>
  <si>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</si>
  <si>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</si>
  <si>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</si>
  <si>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</si>
  <si>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</si>
  <si>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</si>
  <si>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</si>
  <si>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</si>
  <si>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</si>
  <si>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</si>
  <si>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</si>
  <si>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</si>
  <si>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</si>
  <si>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</si>
  <si>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</si>
  <si>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</si>
  <si>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</si>
  <si>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</si>
  <si>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</si>
  <si>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</si>
  <si>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</si>
  <si>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</si>
  <si>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</si>
  <si>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</si>
  <si>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</si>
  <si>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</si>
  <si>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</si>
  <si>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</si>
  <si>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</si>
  <si>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</si>
  <si>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</si>
  <si>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</si>
  <si>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</si>
  <si>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</si>
  <si>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</si>
  <si>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</si>
  <si>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</si>
  <si>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</si>
  <si>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</si>
  <si>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</si>
  <si>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</si>
  <si>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</si>
  <si>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</si>
  <si>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</si>
  <si>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</si>
  <si>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</si>
  <si>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</si>
  <si>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</si>
  <si>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</si>
  <si>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</si>
  <si>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</si>
  <si>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</si>
  <si>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</si>
  <si>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</si>
  <si>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</si>
  <si>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</si>
  <si>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</si>
  <si>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</si>
  <si>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</si>
  <si>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</si>
  <si>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</si>
  <si>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</si>
  <si>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</si>
  <si>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</si>
  <si>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</si>
  <si>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</si>
  <si>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</si>
  <si>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</si>
  <si>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</si>
  <si>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</si>
  <si>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</si>
  <si>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</si>
  <si>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</si>
  <si>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</si>
  <si>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</si>
  <si>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</si>
  <si>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</si>
  <si>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</si>
  <si>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</si>
  <si>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</si>
  <si>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</si>
  <si>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</si>
  <si>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</si>
  <si>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</si>
  <si>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</si>
  <si>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</si>
  <si>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</si>
  <si>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</si>
  <si>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</si>
  <si>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</si>
  <si>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</si>
  <si>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</si>
  <si>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</si>
  <si>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</si>
  <si>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</si>
  <si>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</si>
  <si>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</si>
  <si>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</si>
  <si>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</si>
  <si>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</si>
  <si>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</si>
  <si>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</si>
  <si>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</si>
  <si>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</si>
  <si>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</si>
  <si>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</si>
  <si>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</si>
  <si>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</si>
  <si>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</si>
  <si>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</si>
  <si>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</si>
  <si>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</si>
  <si>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</si>
  <si>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</si>
  <si>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</si>
  <si>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</si>
  <si>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</si>
  <si>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</si>
  <si>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</si>
  <si>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</si>
  <si>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</si>
  <si>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</si>
  <si>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</si>
  <si>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</si>
  <si>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</si>
  <si>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</si>
  <si>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</si>
  <si>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</si>
  <si>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</si>
  <si>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</si>
  <si>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</si>
  <si>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</si>
  <si>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</si>
  <si>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</si>
  <si>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</si>
  <si>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</si>
  <si>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</si>
  <si>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</si>
  <si>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</si>
  <si>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</si>
  <si>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</si>
  <si>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</si>
  <si>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</si>
  <si>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</si>
  <si>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</si>
  <si>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</si>
  <si>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</si>
  <si>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</si>
  <si>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</si>
  <si>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</si>
  <si>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</si>
  <si>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</si>
  <si>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</si>
  <si>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</si>
  <si>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</si>
  <si>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</si>
  <si>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</si>
  <si>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</si>
  <si>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</si>
  <si>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</si>
  <si>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</si>
  <si>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</si>
  <si>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</si>
  <si>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</si>
  <si>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</si>
  <si>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</si>
  <si>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</si>
  <si>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</si>
  <si>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</si>
  <si>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</si>
  <si>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</si>
  <si>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</si>
  <si>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</si>
  <si>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</si>
  <si>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</si>
  <si>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</si>
  <si>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</si>
  <si>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</si>
  <si>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</si>
  <si>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</si>
  <si>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</si>
  <si>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</si>
  <si>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</si>
  <si>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</si>
  <si>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</si>
  <si>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</si>
  <si>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</si>
  <si>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</si>
  <si>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</si>
  <si>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</si>
  <si>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</si>
  <si>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</si>
  <si>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</si>
  <si>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</si>
  <si>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</si>
  <si>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</si>
  <si>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</si>
  <si>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</si>
  <si>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</si>
  <si>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</si>
  <si>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</si>
  <si>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</si>
  <si>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</si>
  <si>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</si>
  <si>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</si>
  <si>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</si>
  <si>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</si>
  <si>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</si>
  <si>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</si>
  <si>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</si>
  <si>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</si>
  <si>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</si>
  <si>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</si>
  <si>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</si>
  <si>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</si>
  <si>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</si>
  <si>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</si>
  <si>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</si>
  <si>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</si>
  <si>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</si>
  <si>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</si>
  <si>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</si>
  <si>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</si>
  <si>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</si>
  <si>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</si>
  <si>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</si>
  <si>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</si>
  <si>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</si>
  <si>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</si>
  <si>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</si>
  <si>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</si>
  <si>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</si>
  <si>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</si>
  <si>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</si>
  <si>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</si>
  <si>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</si>
  <si>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</si>
  <si>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</si>
  <si>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</si>
  <si>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</si>
  <si>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</si>
  <si>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</si>
  <si>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</si>
  <si>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</si>
  <si>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</si>
  <si>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</si>
  <si>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</si>
  <si>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</si>
  <si>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</si>
  <si>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</si>
  <si>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</si>
  <si>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</si>
  <si>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</si>
  <si>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</si>
  <si>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</si>
  <si>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</si>
  <si>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</si>
  <si>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</si>
  <si>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</si>
  <si>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</si>
  <si>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</si>
  <si>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</si>
  <si>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</si>
  <si>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</si>
  <si>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</si>
  <si>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</si>
  <si>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</si>
  <si>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</si>
  <si>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</si>
  <si>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</si>
  <si>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</si>
  <si>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</si>
  <si>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</si>
  <si>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</si>
  <si>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</si>
  <si>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</si>
  <si>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</si>
  <si>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</si>
  <si>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</si>
  <si>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</si>
  <si>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</si>
  <si>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</si>
  <si>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</si>
  <si>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</si>
  <si>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</si>
  <si>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</si>
  <si>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</si>
  <si>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</si>
  <si>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</si>
  <si>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</si>
  <si>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</si>
  <si>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</si>
  <si>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</si>
  <si>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</si>
  <si>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</si>
  <si>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</si>
  <si>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</si>
  <si>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</si>
  <si>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</si>
  <si>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</si>
  <si>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</si>
  <si>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</si>
  <si>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</si>
  <si>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</si>
  <si>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</si>
  <si>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</si>
  <si>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</si>
  <si>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</si>
  <si>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</si>
  <si>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</si>
  <si>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</si>
  <si>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</si>
  <si>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</si>
  <si>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</si>
  <si>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</si>
  <si>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</si>
  <si>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</si>
  <si>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</si>
  <si>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</si>
  <si>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</si>
  <si>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</si>
  <si>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</si>
  <si>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</si>
  <si>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</si>
  <si>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</si>
  <si>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</si>
  <si>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</si>
  <si>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</si>
  <si>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</si>
  <si>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</si>
  <si>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</si>
  <si>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</si>
  <si>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</si>
  <si>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</si>
  <si>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</si>
  <si>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</si>
  <si>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</si>
  <si>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</si>
  <si>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</si>
  <si>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</si>
  <si>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</si>
  <si>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</si>
  <si>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</si>
  <si>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</si>
  <si>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</si>
  <si>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</si>
  <si>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</si>
  <si>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</si>
  <si>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</si>
  <si>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</si>
  <si>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</si>
  <si>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</si>
  <si>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</si>
  <si>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</si>
  <si>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</si>
  <si>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</si>
  <si>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</si>
  <si>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</si>
  <si>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</si>
  <si>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</si>
  <si>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</si>
  <si>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</si>
  <si>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</si>
  <si>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</si>
  <si>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</si>
  <si>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</si>
  <si>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</si>
  <si>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</si>
  <si>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</si>
  <si>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</si>
  <si>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</si>
  <si>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</si>
  <si>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</si>
  <si>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</si>
  <si>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</si>
  <si>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</si>
  <si>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</si>
  <si>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</si>
  <si>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</si>
  <si>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</si>
  <si>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</si>
  <si>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</si>
  <si>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</si>
  <si>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</si>
  <si>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</si>
  <si>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</si>
  <si>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</si>
  <si>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</si>
  <si>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</si>
  <si>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</si>
  <si>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</si>
  <si>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</si>
  <si>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</si>
  <si>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</si>
  <si>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</si>
  <si>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</si>
  <si>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</si>
  <si>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</si>
  <si>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</si>
  <si>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</si>
  <si>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</si>
  <si>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</si>
  <si>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</si>
  <si>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</si>
  <si>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</si>
  <si>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</si>
  <si>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</si>
  <si>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</si>
  <si>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</si>
  <si>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</si>
  <si>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</si>
  <si>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</si>
  <si>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</si>
  <si>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</si>
  <si>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</si>
  <si>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</si>
  <si>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</si>
  <si>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</si>
  <si>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</si>
  <si>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</si>
  <si>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</si>
  <si>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</si>
  <si>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</si>
  <si>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</si>
  <si>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</si>
  <si>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</si>
  <si>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</si>
  <si>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</si>
  <si>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</si>
  <si>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</si>
  <si>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</si>
  <si>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</si>
  <si>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</si>
  <si>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</si>
  <si>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</si>
  <si>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</si>
  <si>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</si>
  <si>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</si>
  <si>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</si>
  <si>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</si>
  <si>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</si>
  <si>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</si>
  <si>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</si>
  <si>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</si>
  <si>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</si>
  <si>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</si>
  <si>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</si>
  <si>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</si>
  <si>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</si>
  <si>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</si>
  <si>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</si>
  <si>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</si>
  <si>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</si>
  <si>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</si>
  <si>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</si>
  <si>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</si>
  <si>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</si>
  <si>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</si>
  <si>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</si>
  <si>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</si>
  <si>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</si>
  <si>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</si>
  <si>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</si>
  <si>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</si>
  <si>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</si>
  <si>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</si>
  <si>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</si>
  <si>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</si>
  <si>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</si>
  <si>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</si>
  <si>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</si>
  <si>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</si>
  <si>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</si>
  <si>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</si>
  <si>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</si>
  <si>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</si>
  <si>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</si>
  <si>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</si>
  <si>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</si>
  <si>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</si>
  <si>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</si>
  <si>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</si>
  <si>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</si>
  <si>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</si>
  <si>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</si>
  <si>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</si>
  <si>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</si>
  <si>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</si>
  <si>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</si>
  <si>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</si>
  <si>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</si>
  <si>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</si>
  <si>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</si>
  <si>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</si>
  <si>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</si>
  <si>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</si>
  <si>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</si>
  <si>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</si>
  <si>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</si>
  <si>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</si>
  <si>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</si>
  <si>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</si>
  <si>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</si>
  <si>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</si>
  <si>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</si>
  <si>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</si>
  <si>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</si>
  <si>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</si>
  <si>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</si>
  <si>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</si>
  <si>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</si>
  <si>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</si>
  <si>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</si>
  <si>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</si>
  <si>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</si>
  <si>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</si>
  <si>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</si>
  <si>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</si>
  <si>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</si>
  <si>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</si>
  <si>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</si>
  <si>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</si>
  <si>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</si>
  <si>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</si>
  <si>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</si>
  <si>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</si>
  <si>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</si>
  <si>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</si>
  <si>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</si>
  <si>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</si>
  <si>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</si>
  <si>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</si>
  <si>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</si>
  <si>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</si>
  <si>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</si>
  <si>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</si>
  <si>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</si>
  <si>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</si>
  <si>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</si>
  <si>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</si>
  <si>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</si>
  <si>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</si>
  <si>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</si>
  <si>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</si>
  <si>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</si>
  <si>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</si>
  <si>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</si>
  <si>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</si>
  <si>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</si>
  <si>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</si>
  <si>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</si>
  <si>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</si>
  <si>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</si>
  <si>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</si>
  <si>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</si>
  <si>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</si>
  <si>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</si>
  <si>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</si>
  <si>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</si>
  <si>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</si>
  <si>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</si>
  <si>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</si>
  <si>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</si>
  <si>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</si>
  <si>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</si>
  <si>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</si>
  <si>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</si>
  <si>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</si>
  <si>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</si>
  <si>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</si>
  <si>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</si>
  <si>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</si>
  <si>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</si>
  <si>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</si>
  <si>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</si>
  <si>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</si>
  <si>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</si>
  <si>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</si>
  <si>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</si>
  <si>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</si>
  <si>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</si>
  <si>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</si>
  <si>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</si>
  <si>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</si>
  <si>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</si>
  <si>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</si>
  <si>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</si>
  <si>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</si>
  <si>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</si>
  <si>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</si>
  <si>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</si>
  <si>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</si>
  <si>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</si>
  <si>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</si>
  <si>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</si>
  <si>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</si>
  <si>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</si>
  <si>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</si>
  <si>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</si>
  <si>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</si>
  <si>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</si>
  <si>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</si>
  <si>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</si>
  <si>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</si>
  <si>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</si>
  <si>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</si>
  <si>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</si>
  <si>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</si>
  <si>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</si>
  <si>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</si>
  <si>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</si>
  <si>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</si>
  <si>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</si>
  <si>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</si>
  <si>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</si>
  <si>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</si>
  <si>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</si>
  <si>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</si>
  <si>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</si>
  <si>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</si>
  <si>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</si>
  <si>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</si>
  <si>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</si>
  <si>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</si>
  <si>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</si>
  <si>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</si>
  <si>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</si>
  <si>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</si>
  <si>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</si>
  <si>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</si>
  <si>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</si>
  <si>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</si>
  <si>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</si>
  <si>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</si>
  <si>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</si>
  <si>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</si>
  <si>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</si>
  <si>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</si>
  <si>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</si>
  <si>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</si>
  <si>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</si>
  <si>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</si>
  <si>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</si>
  <si>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</si>
  <si>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</si>
  <si>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</si>
  <si>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</si>
  <si>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</si>
  <si>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</si>
  <si>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</si>
  <si>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</si>
  <si>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</si>
  <si>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</si>
  <si>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</si>
  <si>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</si>
  <si>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</si>
  <si>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</si>
  <si>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</si>
  <si>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</si>
  <si>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</si>
  <si>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</si>
  <si>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</si>
  <si>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</si>
  <si>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</si>
  <si>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</si>
  <si>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</si>
  <si>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</si>
  <si>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</si>
  <si>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</si>
  <si>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</si>
  <si>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</si>
  <si>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</si>
  <si>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</si>
  <si>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</si>
  <si>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</si>
  <si>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</si>
  <si>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</si>
  <si>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</si>
  <si>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</si>
  <si>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</si>
  <si>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</si>
  <si>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</si>
  <si>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</si>
  <si>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</si>
  <si>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</si>
  <si>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</si>
  <si>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</si>
  <si>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</si>
  <si>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</si>
  <si>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</si>
  <si>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</si>
  <si>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</si>
  <si>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</si>
  <si>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</si>
  <si>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</si>
  <si>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</si>
  <si>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</si>
  <si>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</si>
  <si>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</si>
  <si>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</si>
  <si>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</si>
  <si>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</si>
  <si>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</si>
  <si>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</si>
  <si>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</si>
  <si>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</si>
  <si>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</si>
  <si>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</si>
  <si>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</si>
  <si>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</si>
  <si>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</si>
  <si>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</si>
  <si>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</si>
  <si>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</si>
  <si>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</si>
  <si>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</si>
  <si>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</si>
  <si>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</si>
  <si>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</si>
  <si>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</si>
  <si>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</si>
  <si>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</si>
  <si>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</si>
  <si>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</si>
  <si>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</si>
  <si>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</si>
  <si>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</si>
  <si>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</si>
  <si>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</si>
  <si>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</si>
  <si>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</si>
  <si>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</si>
  <si>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</si>
  <si>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</si>
  <si>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</si>
  <si>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</si>
  <si>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</si>
  <si>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</si>
  <si>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</si>
  <si>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</si>
  <si>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</si>
  <si>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</si>
  <si>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</si>
  <si>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</si>
  <si>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</si>
  <si>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</si>
  <si>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</si>
  <si>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</si>
  <si>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</si>
  <si>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</si>
  <si>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</si>
  <si>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</si>
  <si>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</si>
  <si>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</si>
  <si>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</si>
  <si>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</si>
  <si>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</si>
  <si>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</si>
  <si>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</si>
  <si>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</si>
  <si>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</si>
  <si>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</si>
  <si>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</si>
  <si>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</si>
  <si>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</si>
  <si>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</si>
  <si>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</si>
  <si>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</si>
  <si>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</si>
  <si>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</si>
  <si>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</si>
  <si>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</si>
  <si>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</si>
  <si>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</si>
  <si>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</si>
  <si>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</si>
  <si>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</si>
  <si>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</si>
  <si>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</si>
  <si>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</si>
  <si>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</si>
  <si>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</si>
  <si>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</si>
  <si>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</si>
  <si>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</si>
  <si>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</si>
  <si>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</si>
  <si>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</si>
  <si>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</si>
  <si>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</si>
  <si>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</si>
  <si>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</si>
  <si>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</si>
  <si>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</si>
  <si>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</si>
  <si>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</si>
  <si>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</si>
  <si>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</si>
  <si>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</si>
  <si>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</si>
  <si>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</si>
  <si>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</si>
  <si>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</si>
  <si>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</si>
  <si>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</si>
  <si>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</si>
  <si>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</si>
  <si>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</si>
  <si>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</si>
  <si>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</si>
  <si>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</si>
  <si>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</si>
  <si>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</si>
  <si>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</si>
  <si>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</si>
  <si>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</si>
  <si>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</si>
  <si>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</si>
  <si>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</si>
  <si>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</si>
  <si>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</si>
  <si>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</si>
  <si>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</si>
  <si>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</si>
  <si>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</si>
  <si>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</si>
  <si>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</si>
  <si>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</si>
  <si>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</si>
  <si>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</si>
  <si>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</si>
  <si>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</si>
  <si>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</si>
  <si>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Dette à Long terme</t>
  </si>
  <si>
    <t>Total Dépt. Wholesale autres</t>
  </si>
  <si>
    <t>M-O Garantie</t>
  </si>
  <si>
    <t>G0161</t>
  </si>
  <si>
    <t>G0162</t>
  </si>
  <si>
    <t>G90551</t>
  </si>
  <si>
    <t>DEALER FINANCE - NEUF</t>
  </si>
  <si>
    <t>G90552</t>
  </si>
  <si>
    <t>DEALER FINANCE - USAGE</t>
  </si>
  <si>
    <t>FRAIS DE DOSSIER NEUF</t>
  </si>
  <si>
    <t>FRAIS DE DOSSIER USAGÉ</t>
  </si>
  <si>
    <t>Frais assurances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</si>
</sst>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80">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2" fontId="0" fillId="0" borderId="0" xfId="0" applyNumberFormat="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6" xfId="0" applyFont="1" applyBorder="1" applyAlignment="1">
      <alignment horizontal="center"/>
    </xf>
    <xf numFmtId="0" fontId="121" fillId="0" borderId="17"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5" fillId="0" borderId="17" xfId="0" applyFont="1" applyBorder="1"/>
    <xf numFmtId="0" fontId="125" fillId="0" borderId="4" xfId="0" applyFont="1" applyBorder="1"/>
    <xf numFmtId="0" fontId="121" fillId="0" borderId="3" xfId="0" applyFont="1" applyBorder="1" applyAlignment="1">
      <alignment horizontal="center"/>
    </xf>
    <xf numFmtId="0" fontId="125" fillId="0" borderId="18"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15</v>
      </c>
      <c r="C3" s="4">
        <f>+VLOOKUP(B3,$K$3:$L$14,2,0)</f>
        <v>8</v>
      </c>
      <c r="G3" s="3"/>
      <c r="K3" s="5" t="s">
        <v>6</v>
      </c>
      <c r="L3" s="4">
        <v>1</v>
      </c>
      <c r="M3" s="4" t="str">
        <f t="shared" ref="M3:M14" si="0">+IF($K3=$B$3,"X","")</f>
        <v/>
      </c>
      <c r="N3" s="4" t="str">
        <f t="shared" ref="N3:N14" si="1">+IF(K3=B3,"X",IF(L3&lt;=$C$3,"X",""))</f>
        <v>X</v>
      </c>
    </row>
    <row r="4" spans="1:14" ht="14.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
      </c>
      <c r="N7" s="4" t="str">
        <f t="shared" si="1"/>
        <v>X</v>
      </c>
    </row>
    <row r="8" spans="1:14" ht="14.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ht="14.4">
      <c r="A10" s="3" t="s">
        <v>1159</v>
      </c>
      <c r="I10" s="3"/>
      <c r="K10" s="5" t="s">
        <v>15</v>
      </c>
      <c r="L10" s="4">
        <v>8</v>
      </c>
      <c r="M10" s="4" t="str">
        <f t="shared" si="0"/>
        <v>X</v>
      </c>
      <c r="N10" s="4" t="str">
        <f t="shared" si="1"/>
        <v>X</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Août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11045719.369999999</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11045719.369999999</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1413897.15</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1983402.1600000001</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305734.72000000003</v>
      </c>
      <c r="C10" s="14"/>
      <c r="D10" s="18" t="s">
        <v>29</v>
      </c>
      <c r="E10" s="19">
        <f>-SUMIFS(BV_Data_An_Cour!$AN:$AN,BV_Data_An_Cour!$AP:$AP,$A$1,BV_Data_An_Cour!$AQ:$AQ,$D10)</f>
        <v>778397.84</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630999.43999999994</v>
      </c>
      <c r="C11" s="14"/>
      <c r="D11" s="18" t="s">
        <v>31</v>
      </c>
      <c r="E11" s="19">
        <f>-SUMIFS(BV_Data_An_Cour!$AN:$AN,BV_Data_An_Cour!$AP:$AP,$A$1,BV_Data_An_Cour!$AQ:$AQ,$D11)</f>
        <v>-183892.74000000011</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2487.73</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130889.98</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6533164.5099999998</v>
      </c>
      <c r="C14" s="14"/>
      <c r="D14" s="18" t="s">
        <v>37</v>
      </c>
      <c r="E14" s="19">
        <f>-SUMIFS(BV_Data_An_Cour!$AN:$AN,BV_Data_An_Cour!$AP:$AP,$A$1,BV_Data_An_Cour!$AQ:$AQ,$D14)</f>
        <v>15220531.34</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-434350.25</v>
      </c>
      <c r="C15" s="14"/>
      <c r="D15" s="18" t="s">
        <v>39</v>
      </c>
      <c r="E15" s="19">
        <f>-SUMIFS(BV_Data_An_Cour!$AN:$AN,BV_Data_An_Cour!$AP:$AP,$A$1,BV_Data_An_Cour!$AQ:$AQ,$D15)</f>
        <v>37946.35</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10566225.440000001</v>
      </c>
      <c r="C16" s="17"/>
      <c r="D16" s="15" t="s">
        <v>41</v>
      </c>
      <c r="E16" s="16">
        <f>+SUM(E10:E15)</f>
        <v>15852982.789999999</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18880686.649999999</v>
      </c>
      <c r="C18" s="14"/>
      <c r="D18" s="18" t="s">
        <v>43</v>
      </c>
      <c r="E18" s="19">
        <f>-SUMIFS(BV_Data_An_Cour!$AN:$AN,BV_Data_An_Cour!$AP:$AP,$A$1,BV_Data_An_Cour!$AQ:$AQ,$D18)</f>
        <v>20517457.690000001</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5132243.5</v>
      </c>
      <c r="C19" s="14"/>
      <c r="D19" s="18" t="s">
        <v>45</v>
      </c>
      <c r="E19" s="19">
        <f>-SUMIFS(BV_Data_An_Cour!$AN:$AN,BV_Data_An_Cour!$AP:$AP,$A$1,BV_Data_An_Cour!$AQ:$AQ,$D19)</f>
        <v>4588456.09</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554558.25</v>
      </c>
      <c r="C20" s="14"/>
      <c r="D20" s="15" t="s">
        <v>47</v>
      </c>
      <c r="E20" s="16">
        <f>+SUM(E18:E19)</f>
        <v>25105913.780000001</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24567488.399999999</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352394.66000000003</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6384.4900000000007</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14671.5</v>
      </c>
      <c r="C24" s="14"/>
      <c r="D24" s="18" t="s">
        <v>53</v>
      </c>
      <c r="E24" s="19">
        <f>-SUMIFS(BV_Data_An_Cour!$AN:$AN,BV_Data_An_Cour!$AP:$AP,$A$1,BV_Data_An_Cour!$AQ:$AQ,$D24)</f>
        <v>1080410.9500000002</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38837.879999999997</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3017662.9600000004</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1439190.1</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3071172.3400000003</v>
      </c>
      <c r="C30" s="17"/>
      <c r="D30" s="21" t="s">
        <v>59</v>
      </c>
      <c r="E30" s="22">
        <f>+E5+E7+E16+E20+E28</f>
        <v>42398086.670000002</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49250605.550000004</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155464</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348172.83000000019</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47861.109999999986</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70475.179999999993</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-30962</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7266.0199999999968</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629239.14000000013</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42367124.670000002</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14974</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7527458.0299999928</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644213.14000000013</v>
      </c>
      <c r="C53" s="17"/>
      <c r="D53" s="21" t="s">
        <v>85</v>
      </c>
      <c r="E53" s="22">
        <f>SUM(E48:E51)</f>
        <v>7527694.0299999928</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49894818.690000005</v>
      </c>
      <c r="C56" s="17"/>
      <c r="D56" s="21" t="s">
        <v>87</v>
      </c>
      <c r="E56" s="22">
        <f>+E53+E45</f>
        <v>49894818.699999996</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-9.9999904632568359E-3</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X</v>
      </c>
      <c r="AB2" s="32" t="str">
        <f>+IF(Parametres!$B$3=AA$6,"O","")</f>
        <v>O</v>
      </c>
      <c r="AC2" s="32" t="str">
        <f>+IF(Parametres!$B$3=AA$6,"U","")</f>
        <v>U</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2" t="s">
        <v>1101</v>
      </c>
      <c r="D6" s="1053"/>
      <c r="E6" s="1054"/>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2">
        <v>2021</v>
      </c>
      <c r="D94" s="1053"/>
      <c r="E94" s="105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2"/>
      <c r="D173" s="1053"/>
      <c r="E173" s="1054"/>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2"/>
      <c r="D241" s="1053"/>
      <c r="E241" s="1054"/>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2"/>
      <c r="D296" s="1053"/>
      <c r="E296" s="1054"/>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2"/>
      <c r="D361" s="1053"/>
      <c r="E361" s="1054"/>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2"/>
      <c r="D407" s="1053"/>
      <c r="E407" s="1054"/>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X</v>
      </c>
      <c r="AB2" s="32" t="str">
        <f>+IF(Parametres!$B$3=AA$6,"O","")</f>
        <v>O</v>
      </c>
      <c r="AC2" s="32" t="str">
        <f>+IF(Parametres!$B$3=AA$6,"U","")</f>
        <v>U</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REEL</v>
      </c>
      <c r="O3" s="95" t="str">
        <f>+IF(VLOOKUP(O2,Parametres!$L$3:$N$14,3,0)="X","REEL","FORECAST")</f>
        <v>REEL</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055" t="s">
        <v>224</v>
      </c>
      <c r="B4" s="1055"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6"/>
      <c r="B5" s="1056"/>
      <c r="C5" s="1057" t="s">
        <v>244</v>
      </c>
      <c r="D5" s="1058"/>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2" t="str">
        <f>Parametres!$B$1&amp;" "&amp;"2 pager"&amp;" "&amp;Parametres!$B$3&amp;" "&amp;Parametres!$B$4</f>
        <v>Ste-Marie Auto 2 pager Août 2025</v>
      </c>
      <c r="C1" s="1063"/>
      <c r="D1" s="1063"/>
      <c r="E1" s="1063"/>
      <c r="F1" s="1063"/>
      <c r="G1" s="1063"/>
      <c r="H1" s="1063"/>
      <c r="I1" s="1063"/>
      <c r="J1" s="1063"/>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80</v>
      </c>
      <c r="D4" s="155">
        <f>+Print_Mois!$D$13+Print_Mois!$D$15</f>
        <v>0</v>
      </c>
      <c r="E4" s="155">
        <f>+Print_Mois!$O$13+Print_Mois!$O$15</f>
        <v>0</v>
      </c>
      <c r="F4" s="156">
        <f t="shared" ref="F4:F15" si="0">+IFERROR($C4-D4,"")</f>
        <v>80</v>
      </c>
      <c r="G4" s="157">
        <f t="shared" ref="G4:G15" si="1">+IFERROR($C4-E4,"")</f>
        <v>80</v>
      </c>
      <c r="H4" s="158" t="str">
        <f t="shared" ref="H4:H15" si="2">+IFERROR(F4/ABS($D4),"")</f>
        <v/>
      </c>
      <c r="I4" s="159" t="str">
        <f t="shared" ref="I4:I15" si="3">+IFERROR(G4/ABS($E4),"")</f>
        <v/>
      </c>
      <c r="J4" s="1059" t="s">
        <v>1088</v>
      </c>
      <c r="K4" s="3"/>
      <c r="L4" s="3"/>
      <c r="M4" s="3"/>
      <c r="N4" s="3"/>
      <c r="O4" s="3"/>
      <c r="P4" s="3"/>
      <c r="Q4" s="3"/>
      <c r="R4" s="3"/>
      <c r="S4" s="3"/>
      <c r="T4" s="3"/>
      <c r="U4" s="3"/>
      <c r="V4" s="3"/>
      <c r="W4" s="3"/>
    </row>
    <row r="5" spans="1:23" ht="14.4">
      <c r="A5" s="3"/>
      <c r="B5" s="160" t="s">
        <v>287</v>
      </c>
      <c r="C5" s="161">
        <f>+Print_Mois!$L$13+Print_Mois!$L$15</f>
        <v>198152.98000000039</v>
      </c>
      <c r="D5" s="161">
        <f>+Print_Mois!$F$13+Print_Mois!$F$15</f>
        <v>0</v>
      </c>
      <c r="E5" s="161">
        <f>+Print_Mois!$Q$13+Print_Mois!$Q$15</f>
        <v>0</v>
      </c>
      <c r="F5" s="162">
        <f t="shared" si="0"/>
        <v>198152.98000000039</v>
      </c>
      <c r="G5" s="163">
        <f t="shared" si="1"/>
        <v>198152.98000000039</v>
      </c>
      <c r="H5" s="165" t="str">
        <f t="shared" si="2"/>
        <v/>
      </c>
      <c r="I5" s="166" t="str">
        <f t="shared" si="3"/>
        <v/>
      </c>
      <c r="J5" s="1060"/>
      <c r="K5" s="3"/>
      <c r="L5" s="3"/>
      <c r="M5" s="3"/>
      <c r="N5" s="3"/>
      <c r="O5" s="3"/>
      <c r="P5" s="3"/>
      <c r="Q5" s="3"/>
      <c r="R5" s="3"/>
      <c r="S5" s="3"/>
      <c r="T5" s="3"/>
      <c r="U5" s="3"/>
      <c r="V5" s="3"/>
      <c r="W5" s="3"/>
    </row>
    <row r="6" spans="1:23" ht="14.4">
      <c r="A6" s="3"/>
      <c r="B6" s="160" t="s">
        <v>288</v>
      </c>
      <c r="C6" s="161">
        <f t="shared" ref="C6:E6" si="4">+C5/C4</f>
        <v>2476.9122500000049</v>
      </c>
      <c r="D6" s="161" t="e">
        <f t="shared" si="4"/>
        <v>#DIV/0!</v>
      </c>
      <c r="E6" s="161" t="e">
        <f t="shared" si="4"/>
        <v>#DIV/0!</v>
      </c>
      <c r="F6" s="162" t="str">
        <f t="shared" si="0"/>
        <v/>
      </c>
      <c r="G6" s="163" t="str">
        <f t="shared" si="1"/>
        <v/>
      </c>
      <c r="H6" s="165" t="str">
        <f t="shared" si="2"/>
        <v/>
      </c>
      <c r="I6" s="166" t="str">
        <f t="shared" si="3"/>
        <v/>
      </c>
      <c r="J6" s="1060"/>
      <c r="K6" s="3"/>
      <c r="L6" s="3"/>
      <c r="M6" s="3"/>
      <c r="N6" s="3"/>
      <c r="O6" s="3"/>
      <c r="P6" s="3"/>
      <c r="Q6" s="3"/>
      <c r="R6" s="3"/>
      <c r="S6" s="3"/>
      <c r="T6" s="3"/>
      <c r="U6" s="3"/>
      <c r="V6" s="3"/>
      <c r="W6" s="3"/>
    </row>
    <row r="7" spans="1:23" ht="14.4">
      <c r="A7" s="3"/>
      <c r="B7" s="160" t="s">
        <v>289</v>
      </c>
      <c r="C7" s="161">
        <f>+Print_Mois!$L$31</f>
        <v>52303.010000000009</v>
      </c>
      <c r="D7" s="161">
        <f>+Print_Mois!$F$31</f>
        <v>0</v>
      </c>
      <c r="E7" s="161">
        <f>+Print_Mois!$Q$31</f>
        <v>0</v>
      </c>
      <c r="F7" s="162">
        <f t="shared" si="0"/>
        <v>52303.010000000009</v>
      </c>
      <c r="G7" s="163">
        <f t="shared" si="1"/>
        <v>52303.010000000009</v>
      </c>
      <c r="H7" s="165" t="str">
        <f t="shared" si="2"/>
        <v/>
      </c>
      <c r="I7" s="166" t="str">
        <f t="shared" si="3"/>
        <v/>
      </c>
      <c r="J7" s="1060"/>
      <c r="K7" s="3"/>
      <c r="L7" s="3"/>
      <c r="M7" s="3"/>
      <c r="N7" s="3"/>
      <c r="O7" s="3"/>
      <c r="P7" s="3"/>
      <c r="Q7" s="3"/>
      <c r="R7" s="3"/>
      <c r="S7" s="3"/>
      <c r="T7" s="3"/>
      <c r="U7" s="3"/>
      <c r="V7" s="3"/>
      <c r="W7" s="3"/>
    </row>
    <row r="8" spans="1:23" ht="14.4">
      <c r="A8" s="3"/>
      <c r="B8" s="160" t="s">
        <v>290</v>
      </c>
      <c r="C8" s="164">
        <f t="shared" ref="C8:E8" si="5">+C7/C5</f>
        <v>0.26395267938942885</v>
      </c>
      <c r="D8" s="164" t="e">
        <f t="shared" si="5"/>
        <v>#DIV/0!</v>
      </c>
      <c r="E8" s="164" t="e">
        <f t="shared" si="5"/>
        <v>#DIV/0!</v>
      </c>
      <c r="F8" s="167" t="str">
        <f t="shared" si="0"/>
        <v/>
      </c>
      <c r="G8" s="168" t="str">
        <f t="shared" si="1"/>
        <v/>
      </c>
      <c r="H8" s="165" t="str">
        <f t="shared" si="2"/>
        <v/>
      </c>
      <c r="I8" s="166" t="str">
        <f t="shared" si="3"/>
        <v/>
      </c>
      <c r="J8" s="1060"/>
      <c r="K8" s="3"/>
      <c r="L8" s="3"/>
      <c r="M8" s="3"/>
      <c r="N8" s="3"/>
      <c r="O8" s="3"/>
      <c r="P8" s="3"/>
      <c r="Q8" s="3"/>
      <c r="R8" s="3"/>
      <c r="S8" s="3"/>
      <c r="T8" s="3"/>
      <c r="U8" s="3"/>
      <c r="V8" s="3"/>
      <c r="W8" s="3"/>
    </row>
    <row r="9" spans="1:23" ht="14.4">
      <c r="A9" s="3"/>
      <c r="B9" s="160" t="s">
        <v>291</v>
      </c>
      <c r="C9" s="161">
        <f>+Print_Mois!$L$24</f>
        <v>74736.550000000047</v>
      </c>
      <c r="D9" s="161">
        <f>+Print_Mois!$F$24</f>
        <v>0</v>
      </c>
      <c r="E9" s="161">
        <f>+Print_Mois!$Q$24</f>
        <v>0</v>
      </c>
      <c r="F9" s="162">
        <f t="shared" si="0"/>
        <v>74736.550000000047</v>
      </c>
      <c r="G9" s="163">
        <f t="shared" si="1"/>
        <v>74736.550000000047</v>
      </c>
      <c r="H9" s="165" t="str">
        <f t="shared" si="2"/>
        <v/>
      </c>
      <c r="I9" s="166" t="str">
        <f t="shared" si="3"/>
        <v/>
      </c>
      <c r="J9" s="1060"/>
      <c r="K9" s="3"/>
      <c r="L9" s="3"/>
      <c r="M9" s="3"/>
      <c r="N9" s="3"/>
      <c r="O9" s="3"/>
      <c r="P9" s="3"/>
      <c r="Q9" s="3"/>
      <c r="R9" s="3"/>
      <c r="S9" s="3"/>
      <c r="T9" s="3"/>
      <c r="U9" s="3"/>
      <c r="V9" s="3"/>
      <c r="W9" s="3"/>
    </row>
    <row r="10" spans="1:23" ht="14.4">
      <c r="A10" s="3"/>
      <c r="B10" s="160" t="s">
        <v>292</v>
      </c>
      <c r="C10" s="161">
        <f t="shared" ref="C10:E10" si="6">+C9/C4</f>
        <v>934.20687500000054</v>
      </c>
      <c r="D10" s="161" t="e">
        <f t="shared" si="6"/>
        <v>#DIV/0!</v>
      </c>
      <c r="E10" s="161" t="e">
        <f t="shared" si="6"/>
        <v>#DIV/0!</v>
      </c>
      <c r="F10" s="162" t="str">
        <f t="shared" si="0"/>
        <v/>
      </c>
      <c r="G10" s="163" t="str">
        <f t="shared" si="1"/>
        <v/>
      </c>
      <c r="H10" s="165" t="str">
        <f t="shared" si="2"/>
        <v/>
      </c>
      <c r="I10" s="166" t="str">
        <f t="shared" si="3"/>
        <v/>
      </c>
      <c r="J10" s="1060"/>
      <c r="K10" s="3"/>
      <c r="L10" s="3"/>
      <c r="M10" s="3"/>
      <c r="N10" s="3"/>
      <c r="O10" s="3"/>
      <c r="P10" s="3"/>
      <c r="Q10" s="3"/>
      <c r="R10" s="3"/>
      <c r="S10" s="3"/>
      <c r="T10" s="3"/>
      <c r="U10" s="3"/>
      <c r="V10" s="3"/>
      <c r="W10" s="3"/>
    </row>
    <row r="11" spans="1:23" ht="14.4">
      <c r="A11" s="3"/>
      <c r="B11" s="160" t="s">
        <v>293</v>
      </c>
      <c r="C11" s="161">
        <f>+Print_Mois!$L$32</f>
        <v>18030.459999999992</v>
      </c>
      <c r="D11" s="161">
        <f>+Print_Mois!$F$32</f>
        <v>0</v>
      </c>
      <c r="E11" s="161">
        <f>+Print_Mois!$Q$32</f>
        <v>0</v>
      </c>
      <c r="F11" s="162">
        <f t="shared" si="0"/>
        <v>18030.459999999992</v>
      </c>
      <c r="G11" s="163">
        <f t="shared" si="1"/>
        <v>18030.459999999992</v>
      </c>
      <c r="H11" s="165" t="str">
        <f t="shared" si="2"/>
        <v/>
      </c>
      <c r="I11" s="166" t="str">
        <f t="shared" si="3"/>
        <v/>
      </c>
      <c r="J11" s="1060"/>
      <c r="K11" s="3"/>
      <c r="L11" s="3"/>
      <c r="M11" s="3"/>
      <c r="N11" s="3"/>
      <c r="O11" s="3"/>
      <c r="P11" s="3"/>
      <c r="Q11" s="3"/>
      <c r="R11" s="3"/>
      <c r="S11" s="3"/>
      <c r="T11" s="3"/>
      <c r="U11" s="3"/>
      <c r="V11" s="3"/>
      <c r="W11" s="3"/>
    </row>
    <row r="12" spans="1:23" ht="14.4">
      <c r="A12" s="3"/>
      <c r="B12" s="160" t="s">
        <v>294</v>
      </c>
      <c r="C12" s="164">
        <f t="shared" ref="C12:E12" si="7">+C11/C9</f>
        <v>0.24125357673052852</v>
      </c>
      <c r="D12" s="164" t="e">
        <f t="shared" si="7"/>
        <v>#DIV/0!</v>
      </c>
      <c r="E12" s="164" t="e">
        <f t="shared" si="7"/>
        <v>#DIV/0!</v>
      </c>
      <c r="F12" s="165" t="str">
        <f t="shared" si="0"/>
        <v/>
      </c>
      <c r="G12" s="169" t="str">
        <f t="shared" si="1"/>
        <v/>
      </c>
      <c r="H12" s="165" t="str">
        <f t="shared" si="2"/>
        <v/>
      </c>
      <c r="I12" s="166" t="str">
        <f t="shared" si="3"/>
        <v/>
      </c>
      <c r="J12" s="1060"/>
      <c r="K12" s="3"/>
      <c r="L12" s="3"/>
      <c r="M12" s="3"/>
      <c r="N12" s="3"/>
      <c r="O12" s="3"/>
      <c r="P12" s="3"/>
      <c r="Q12" s="3"/>
      <c r="R12" s="3"/>
      <c r="S12" s="3"/>
      <c r="T12" s="3"/>
      <c r="U12" s="3"/>
      <c r="V12" s="3"/>
      <c r="W12" s="3"/>
    </row>
    <row r="13" spans="1:23" ht="14.4">
      <c r="A13" s="3"/>
      <c r="B13" s="160" t="s">
        <v>295</v>
      </c>
      <c r="C13" s="161">
        <f>+Print_Mois!$L$41-C7-C11</f>
        <v>-25794.989999999845</v>
      </c>
      <c r="D13" s="161">
        <f>+Print_Mois!$F$41-D7-D11</f>
        <v>0</v>
      </c>
      <c r="E13" s="161">
        <f>+Print_Mois!$Q$41-E7-E11</f>
        <v>0</v>
      </c>
      <c r="F13" s="162">
        <f t="shared" si="0"/>
        <v>-25794.989999999845</v>
      </c>
      <c r="G13" s="163">
        <f t="shared" si="1"/>
        <v>-25794.989999999845</v>
      </c>
      <c r="H13" s="165" t="str">
        <f t="shared" si="2"/>
        <v/>
      </c>
      <c r="I13" s="166" t="str">
        <f t="shared" si="3"/>
        <v/>
      </c>
      <c r="J13" s="1060"/>
      <c r="K13" s="3"/>
      <c r="L13" s="3"/>
      <c r="M13" s="3"/>
      <c r="N13" s="3"/>
      <c r="O13" s="3"/>
      <c r="P13" s="3"/>
      <c r="Q13" s="3"/>
      <c r="R13" s="3"/>
      <c r="S13" s="3"/>
      <c r="T13" s="3"/>
      <c r="U13" s="3"/>
      <c r="V13" s="3"/>
      <c r="W13" s="3"/>
    </row>
    <row r="14" spans="1:23" ht="14.4">
      <c r="A14" s="3"/>
      <c r="B14" s="160" t="s">
        <v>296</v>
      </c>
      <c r="C14" s="161">
        <f t="shared" ref="C14:E14" si="8">+C13/C4</f>
        <v>-322.43737499999804</v>
      </c>
      <c r="D14" s="161" t="e">
        <f t="shared" si="8"/>
        <v>#DIV/0!</v>
      </c>
      <c r="E14" s="161" t="e">
        <f t="shared" si="8"/>
        <v>#DIV/0!</v>
      </c>
      <c r="F14" s="162" t="str">
        <f t="shared" si="0"/>
        <v/>
      </c>
      <c r="G14" s="163" t="str">
        <f t="shared" si="1"/>
        <v/>
      </c>
      <c r="H14" s="165" t="str">
        <f t="shared" si="2"/>
        <v/>
      </c>
      <c r="I14" s="166" t="str">
        <f t="shared" si="3"/>
        <v/>
      </c>
      <c r="J14" s="1060"/>
      <c r="K14" s="3"/>
      <c r="L14" s="3"/>
      <c r="M14" s="3"/>
      <c r="N14" s="3"/>
      <c r="O14" s="3"/>
      <c r="P14" s="3"/>
      <c r="Q14" s="3"/>
      <c r="R14" s="3"/>
      <c r="S14" s="3"/>
      <c r="T14" s="3"/>
      <c r="U14" s="3"/>
      <c r="V14" s="3"/>
      <c r="W14" s="3"/>
    </row>
    <row r="15" spans="1:23" ht="14.4">
      <c r="A15" s="3"/>
      <c r="B15" s="160" t="s">
        <v>297</v>
      </c>
      <c r="C15" s="161">
        <f>+Print_Mois!$L$83</f>
        <v>25446.580000000016</v>
      </c>
      <c r="D15" s="161">
        <f>+Print_Mois!$F$83</f>
        <v>0</v>
      </c>
      <c r="E15" s="161">
        <f>+Print_Mois!$Q$83</f>
        <v>0</v>
      </c>
      <c r="F15" s="162">
        <f t="shared" si="0"/>
        <v>25446.580000000016</v>
      </c>
      <c r="G15" s="163">
        <f t="shared" si="1"/>
        <v>25446.580000000016</v>
      </c>
      <c r="H15" s="165" t="str">
        <f t="shared" si="2"/>
        <v/>
      </c>
      <c r="I15" s="166" t="str">
        <f t="shared" si="3"/>
        <v/>
      </c>
      <c r="J15" s="1060"/>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60"/>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60"/>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1"/>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16</v>
      </c>
      <c r="D21" s="155">
        <f>+Print_Mois!$D$97</f>
        <v>0</v>
      </c>
      <c r="E21" s="155">
        <f>+Print_Mois!$O$97</f>
        <v>0</v>
      </c>
      <c r="F21" s="156">
        <f t="shared" ref="F21:F32" si="11">+IFERROR($C21-D21,"")</f>
        <v>16</v>
      </c>
      <c r="G21" s="157">
        <f t="shared" ref="G21:G32" si="12">+IFERROR($C21-E21,"")</f>
        <v>16</v>
      </c>
      <c r="H21" s="158" t="str">
        <f t="shared" ref="H21:H32" si="13">+IFERROR(F21/ABS($D21),"")</f>
        <v/>
      </c>
      <c r="I21" s="159" t="str">
        <f t="shared" ref="I21:I32" si="14">+IFERROR(G21/ABS($E21),"")</f>
        <v/>
      </c>
      <c r="J21" s="1059" t="s">
        <v>1089</v>
      </c>
      <c r="K21" s="3"/>
      <c r="L21" s="3"/>
      <c r="M21" s="3"/>
      <c r="N21" s="3"/>
      <c r="O21" s="3"/>
      <c r="P21" s="3"/>
      <c r="Q21" s="3"/>
      <c r="R21" s="3"/>
      <c r="S21" s="3"/>
      <c r="T21" s="3"/>
      <c r="U21" s="3"/>
      <c r="V21" s="3"/>
      <c r="W21" s="3"/>
    </row>
    <row r="22" spans="1:23" ht="15.75" customHeight="1">
      <c r="A22" s="3"/>
      <c r="B22" s="160" t="s">
        <v>287</v>
      </c>
      <c r="C22" s="161">
        <f>+Print_Mois!$L$97</f>
        <v>17364.85000000021</v>
      </c>
      <c r="D22" s="161">
        <f>+Print_Mois!$F$97</f>
        <v>0</v>
      </c>
      <c r="E22" s="161">
        <f>+Print_Mois!$Q$97</f>
        <v>0</v>
      </c>
      <c r="F22" s="162">
        <f t="shared" si="11"/>
        <v>17364.85000000021</v>
      </c>
      <c r="G22" s="163">
        <f t="shared" si="12"/>
        <v>17364.85000000021</v>
      </c>
      <c r="H22" s="165" t="str">
        <f t="shared" si="13"/>
        <v/>
      </c>
      <c r="I22" s="166" t="str">
        <f t="shared" si="14"/>
        <v/>
      </c>
      <c r="J22" s="1060"/>
      <c r="K22" s="3"/>
      <c r="L22" s="3"/>
      <c r="M22" s="3"/>
      <c r="N22" s="3"/>
      <c r="O22" s="3"/>
      <c r="P22" s="3"/>
      <c r="Q22" s="3"/>
      <c r="R22" s="3"/>
      <c r="S22" s="3"/>
      <c r="T22" s="3"/>
      <c r="U22" s="3"/>
      <c r="V22" s="3"/>
      <c r="W22" s="3"/>
    </row>
    <row r="23" spans="1:23" ht="15.75" customHeight="1">
      <c r="A23" s="3"/>
      <c r="B23" s="160" t="s">
        <v>288</v>
      </c>
      <c r="C23" s="161">
        <f t="shared" ref="C23:E23" si="15">+C22/C21</f>
        <v>1085.3031250000131</v>
      </c>
      <c r="D23" s="161" t="e">
        <f t="shared" si="15"/>
        <v>#DIV/0!</v>
      </c>
      <c r="E23" s="161" t="e">
        <f t="shared" si="15"/>
        <v>#DIV/0!</v>
      </c>
      <c r="F23" s="162" t="str">
        <f t="shared" si="11"/>
        <v/>
      </c>
      <c r="G23" s="163" t="str">
        <f t="shared" si="12"/>
        <v/>
      </c>
      <c r="H23" s="165" t="str">
        <f t="shared" si="13"/>
        <v/>
      </c>
      <c r="I23" s="166" t="str">
        <f t="shared" si="14"/>
        <v/>
      </c>
      <c r="J23" s="1060"/>
      <c r="K23" s="3"/>
      <c r="L23" s="3"/>
      <c r="M23" s="3"/>
      <c r="N23" s="3"/>
      <c r="O23" s="3"/>
      <c r="P23" s="3"/>
      <c r="Q23" s="3"/>
      <c r="R23" s="3"/>
      <c r="S23" s="3"/>
      <c r="T23" s="3"/>
      <c r="U23" s="3"/>
      <c r="V23" s="3"/>
      <c r="W23" s="3"/>
    </row>
    <row r="24" spans="1:23" ht="15.75" customHeight="1">
      <c r="A24" s="3"/>
      <c r="B24" s="160" t="s">
        <v>289</v>
      </c>
      <c r="C24" s="161">
        <f>+Print_Mois!$L$113</f>
        <v>55837.19</v>
      </c>
      <c r="D24" s="161">
        <f>+Print_Mois!$F$113</f>
        <v>0</v>
      </c>
      <c r="E24" s="161">
        <f>+Print_Mois!$Q$113</f>
        <v>0</v>
      </c>
      <c r="F24" s="162">
        <f t="shared" si="11"/>
        <v>55837.19</v>
      </c>
      <c r="G24" s="163">
        <f t="shared" si="12"/>
        <v>55837.19</v>
      </c>
      <c r="H24" s="165" t="str">
        <f t="shared" si="13"/>
        <v/>
      </c>
      <c r="I24" s="166" t="str">
        <f t="shared" si="14"/>
        <v/>
      </c>
      <c r="J24" s="1060"/>
      <c r="K24" s="3"/>
      <c r="L24" s="3"/>
      <c r="M24" s="3"/>
      <c r="N24" s="3"/>
      <c r="O24" s="3"/>
      <c r="P24" s="3"/>
      <c r="Q24" s="3"/>
      <c r="R24" s="3"/>
      <c r="S24" s="3"/>
      <c r="T24" s="3"/>
      <c r="U24" s="3"/>
      <c r="V24" s="3"/>
      <c r="W24" s="3"/>
    </row>
    <row r="25" spans="1:23" ht="15.75" customHeight="1">
      <c r="A25" s="3"/>
      <c r="B25" s="160" t="s">
        <v>290</v>
      </c>
      <c r="C25" s="164">
        <f t="shared" ref="C25:E25" si="16">+C24/C22</f>
        <v>3.2155296475350683</v>
      </c>
      <c r="D25" s="164" t="e">
        <f t="shared" si="16"/>
        <v>#DIV/0!</v>
      </c>
      <c r="E25" s="164" t="e">
        <f t="shared" si="16"/>
        <v>#DIV/0!</v>
      </c>
      <c r="F25" s="167" t="str">
        <f t="shared" si="11"/>
        <v/>
      </c>
      <c r="G25" s="168" t="str">
        <f t="shared" si="12"/>
        <v/>
      </c>
      <c r="H25" s="165" t="str">
        <f t="shared" si="13"/>
        <v/>
      </c>
      <c r="I25" s="166" t="str">
        <f t="shared" si="14"/>
        <v/>
      </c>
      <c r="J25" s="1060"/>
      <c r="K25" s="3"/>
      <c r="L25" s="3"/>
      <c r="M25" s="3"/>
      <c r="N25" s="3"/>
      <c r="O25" s="3"/>
      <c r="P25" s="3"/>
      <c r="Q25" s="3"/>
      <c r="R25" s="3"/>
      <c r="S25" s="3"/>
      <c r="T25" s="3"/>
      <c r="U25" s="3"/>
      <c r="V25" s="3"/>
      <c r="W25" s="3"/>
    </row>
    <row r="26" spans="1:23" ht="15.75" customHeight="1">
      <c r="A26" s="3"/>
      <c r="B26" s="160" t="s">
        <v>291</v>
      </c>
      <c r="C26" s="161">
        <f>+Print_Mois!$L$106</f>
        <v>12804.59</v>
      </c>
      <c r="D26" s="161">
        <f>+Print_Mois!$F$106</f>
        <v>0</v>
      </c>
      <c r="E26" s="161">
        <f>+Print_Mois!$Q$106</f>
        <v>0</v>
      </c>
      <c r="F26" s="162">
        <f t="shared" si="11"/>
        <v>12804.59</v>
      </c>
      <c r="G26" s="163">
        <f t="shared" si="12"/>
        <v>12804.59</v>
      </c>
      <c r="H26" s="165" t="str">
        <f t="shared" si="13"/>
        <v/>
      </c>
      <c r="I26" s="166" t="str">
        <f t="shared" si="14"/>
        <v/>
      </c>
      <c r="J26" s="1060"/>
      <c r="K26" s="3"/>
      <c r="L26" s="3"/>
      <c r="M26" s="3"/>
      <c r="N26" s="3"/>
      <c r="O26" s="3"/>
      <c r="P26" s="3"/>
      <c r="Q26" s="3"/>
      <c r="R26" s="3"/>
      <c r="S26" s="3"/>
      <c r="T26" s="3"/>
      <c r="U26" s="3"/>
      <c r="V26" s="3"/>
      <c r="W26" s="3"/>
    </row>
    <row r="27" spans="1:23" ht="15.75" customHeight="1">
      <c r="A27" s="3"/>
      <c r="B27" s="160" t="s">
        <v>292</v>
      </c>
      <c r="C27" s="161">
        <f t="shared" ref="C27:E27" si="17">+C26/C21</f>
        <v>800.28687500000001</v>
      </c>
      <c r="D27" s="161" t="e">
        <f t="shared" si="17"/>
        <v>#DIV/0!</v>
      </c>
      <c r="E27" s="161" t="e">
        <f t="shared" si="17"/>
        <v>#DIV/0!</v>
      </c>
      <c r="F27" s="162" t="str">
        <f t="shared" si="11"/>
        <v/>
      </c>
      <c r="G27" s="163" t="str">
        <f t="shared" si="12"/>
        <v/>
      </c>
      <c r="H27" s="165" t="str">
        <f t="shared" si="13"/>
        <v/>
      </c>
      <c r="I27" s="166" t="str">
        <f t="shared" si="14"/>
        <v/>
      </c>
      <c r="J27" s="1060"/>
      <c r="K27" s="3"/>
      <c r="L27" s="3"/>
      <c r="M27" s="3"/>
      <c r="N27" s="3"/>
      <c r="O27" s="3"/>
      <c r="P27" s="3"/>
      <c r="Q27" s="3"/>
      <c r="R27" s="3"/>
      <c r="S27" s="3"/>
      <c r="T27" s="3"/>
      <c r="U27" s="3"/>
      <c r="V27" s="3"/>
      <c r="W27" s="3"/>
    </row>
    <row r="28" spans="1:23" ht="15.75" customHeight="1">
      <c r="A28" s="3"/>
      <c r="B28" s="160" t="s">
        <v>293</v>
      </c>
      <c r="C28" s="161">
        <f>+Print_Mois!$L$114</f>
        <v>3009.5499999999993</v>
      </c>
      <c r="D28" s="161">
        <f>+Print_Mois!$F$114</f>
        <v>0</v>
      </c>
      <c r="E28" s="161">
        <f>+Print_Mois!$Q$114</f>
        <v>0</v>
      </c>
      <c r="F28" s="162">
        <f t="shared" si="11"/>
        <v>3009.5499999999993</v>
      </c>
      <c r="G28" s="163">
        <f t="shared" si="12"/>
        <v>3009.5499999999993</v>
      </c>
      <c r="H28" s="165" t="str">
        <f t="shared" si="13"/>
        <v/>
      </c>
      <c r="I28" s="166" t="str">
        <f t="shared" si="14"/>
        <v/>
      </c>
      <c r="J28" s="1060"/>
      <c r="K28" s="3"/>
      <c r="L28" s="3"/>
      <c r="M28" s="3"/>
      <c r="N28" s="3"/>
      <c r="O28" s="3"/>
      <c r="P28" s="3"/>
      <c r="Q28" s="3"/>
      <c r="R28" s="3"/>
      <c r="S28" s="3"/>
      <c r="T28" s="3"/>
      <c r="U28" s="3"/>
      <c r="V28" s="3"/>
      <c r="W28" s="3"/>
    </row>
    <row r="29" spans="1:23" ht="15.75" customHeight="1">
      <c r="A29" s="3"/>
      <c r="B29" s="160" t="s">
        <v>294</v>
      </c>
      <c r="C29" s="164">
        <f t="shared" ref="C29:E29" si="18">+C28/C26</f>
        <v>0.23503681101854876</v>
      </c>
      <c r="D29" s="164" t="e">
        <f t="shared" si="18"/>
        <v>#DIV/0!</v>
      </c>
      <c r="E29" s="164" t="e">
        <f t="shared" si="18"/>
        <v>#DIV/0!</v>
      </c>
      <c r="F29" s="165" t="str">
        <f t="shared" si="11"/>
        <v/>
      </c>
      <c r="G29" s="169" t="str">
        <f t="shared" si="12"/>
        <v/>
      </c>
      <c r="H29" s="165" t="str">
        <f t="shared" si="13"/>
        <v/>
      </c>
      <c r="I29" s="166" t="str">
        <f t="shared" si="14"/>
        <v/>
      </c>
      <c r="J29" s="1060"/>
      <c r="K29" s="3"/>
      <c r="L29" s="3"/>
      <c r="M29" s="3"/>
      <c r="N29" s="3"/>
      <c r="O29" s="3"/>
      <c r="P29" s="3"/>
      <c r="Q29" s="3"/>
      <c r="R29" s="3"/>
      <c r="S29" s="3"/>
      <c r="T29" s="3"/>
      <c r="U29" s="3"/>
      <c r="V29" s="3"/>
      <c r="W29" s="3"/>
    </row>
    <row r="30" spans="1:23" ht="15.75" customHeight="1">
      <c r="A30" s="3"/>
      <c r="B30" s="160" t="s">
        <v>295</v>
      </c>
      <c r="C30" s="161">
        <f>+Print_Mois!$L$123-C24-C28</f>
        <v>9960.4100000000217</v>
      </c>
      <c r="D30" s="161">
        <f>+Print_Mois!$F$123-D24-D28</f>
        <v>0</v>
      </c>
      <c r="E30" s="161">
        <f>+Print_Mois!$Q$123-E24-E28</f>
        <v>0</v>
      </c>
      <c r="F30" s="162">
        <f t="shared" si="11"/>
        <v>9960.4100000000217</v>
      </c>
      <c r="G30" s="163">
        <f t="shared" si="12"/>
        <v>9960.4100000000217</v>
      </c>
      <c r="H30" s="165" t="str">
        <f t="shared" si="13"/>
        <v/>
      </c>
      <c r="I30" s="166" t="str">
        <f t="shared" si="14"/>
        <v/>
      </c>
      <c r="J30" s="1060"/>
      <c r="K30" s="3"/>
      <c r="L30" s="3"/>
      <c r="M30" s="3"/>
      <c r="N30" s="3"/>
      <c r="O30" s="3"/>
      <c r="P30" s="3"/>
      <c r="Q30" s="3"/>
      <c r="R30" s="3"/>
      <c r="S30" s="3"/>
      <c r="T30" s="3"/>
      <c r="U30" s="3"/>
      <c r="V30" s="3"/>
      <c r="W30" s="3"/>
    </row>
    <row r="31" spans="1:23" ht="15.75" customHeight="1">
      <c r="A31" s="3"/>
      <c r="B31" s="160" t="s">
        <v>296</v>
      </c>
      <c r="C31" s="161">
        <f t="shared" ref="C31:E31" si="19">+C30/C21</f>
        <v>622.52562500000136</v>
      </c>
      <c r="D31" s="161" t="e">
        <f t="shared" si="19"/>
        <v>#DIV/0!</v>
      </c>
      <c r="E31" s="161" t="e">
        <f t="shared" si="19"/>
        <v>#DIV/0!</v>
      </c>
      <c r="F31" s="162" t="str">
        <f t="shared" si="11"/>
        <v/>
      </c>
      <c r="G31" s="163" t="str">
        <f t="shared" si="12"/>
        <v/>
      </c>
      <c r="H31" s="165" t="str">
        <f t="shared" si="13"/>
        <v/>
      </c>
      <c r="I31" s="166" t="str">
        <f t="shared" si="14"/>
        <v/>
      </c>
      <c r="J31" s="1060"/>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60"/>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60"/>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60"/>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1"/>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215150.84999999998</v>
      </c>
      <c r="D38" s="195">
        <f>+Print_Mois!$E$268</f>
        <v>0</v>
      </c>
      <c r="E38" s="195">
        <f>+Print_Mois!$P$268</f>
        <v>0</v>
      </c>
      <c r="F38" s="196">
        <f t="shared" ref="F38:F47" si="22">+IFERROR($C38-D38,"")</f>
        <v>215150.84999999998</v>
      </c>
      <c r="G38" s="197">
        <f t="shared" ref="G38:G47" si="23">+IFERROR($C38-E38,"")</f>
        <v>215150.84999999998</v>
      </c>
      <c r="H38" s="158" t="str">
        <f t="shared" ref="H38:H47" si="24">+IFERROR(F38/ABS($D38),"")</f>
        <v/>
      </c>
      <c r="I38" s="159" t="str">
        <f t="shared" ref="I38:I47" si="25">+IFERROR(G38/ABS($E38),"")</f>
        <v/>
      </c>
      <c r="J38" s="1059" t="s">
        <v>1090</v>
      </c>
      <c r="K38" s="3"/>
      <c r="L38" s="3"/>
      <c r="M38" s="3"/>
      <c r="N38" s="3"/>
      <c r="O38" s="3"/>
      <c r="P38" s="3"/>
      <c r="Q38" s="3"/>
      <c r="R38" s="3"/>
      <c r="S38" s="3"/>
      <c r="T38" s="3"/>
      <c r="U38" s="3"/>
      <c r="V38" s="3"/>
      <c r="W38" s="3"/>
    </row>
    <row r="39" spans="1:23" ht="15.75" customHeight="1">
      <c r="A39" s="3"/>
      <c r="B39" s="154" t="s">
        <v>302</v>
      </c>
      <c r="C39" s="195">
        <f>+Print_Mois!$L$268</f>
        <v>144346.68</v>
      </c>
      <c r="D39" s="195">
        <f>+Print_Mois!$F$268</f>
        <v>0</v>
      </c>
      <c r="E39" s="195">
        <f>+Print_Mois!$Q$268</f>
        <v>0</v>
      </c>
      <c r="F39" s="196">
        <f t="shared" si="22"/>
        <v>144346.68</v>
      </c>
      <c r="G39" s="197">
        <f t="shared" si="23"/>
        <v>144346.68</v>
      </c>
      <c r="H39" s="198" t="str">
        <f t="shared" si="24"/>
        <v/>
      </c>
      <c r="I39" s="199" t="str">
        <f t="shared" si="25"/>
        <v/>
      </c>
      <c r="J39" s="1060"/>
      <c r="K39" s="3"/>
      <c r="L39" s="3"/>
      <c r="M39" s="3"/>
      <c r="N39" s="3"/>
      <c r="O39" s="3"/>
      <c r="P39" s="3"/>
      <c r="Q39" s="3"/>
      <c r="R39" s="3"/>
      <c r="S39" s="3"/>
      <c r="T39" s="3"/>
      <c r="U39" s="3"/>
      <c r="V39" s="3"/>
      <c r="W39" s="3"/>
    </row>
    <row r="40" spans="1:23" ht="15.75" customHeight="1">
      <c r="A40" s="3"/>
      <c r="B40" s="160" t="s">
        <v>303</v>
      </c>
      <c r="C40" s="161">
        <f>+Print_Mois!$K$246/Print_Mois!$J$246</f>
        <v>466.63170329670282</v>
      </c>
      <c r="D40" s="161" t="str">
        <f>+IFERROR(Print_Mois!$E$246/Print_Mois!$D$246,"")</f>
        <v/>
      </c>
      <c r="E40" s="161" t="e">
        <f>+Print_Mois!$P$246/Print_Mois!$O$246</f>
        <v>#DIV/0!</v>
      </c>
      <c r="F40" s="162" t="str">
        <f t="shared" si="22"/>
        <v/>
      </c>
      <c r="G40" s="163" t="str">
        <f t="shared" si="23"/>
        <v/>
      </c>
      <c r="H40" s="165" t="str">
        <f t="shared" si="24"/>
        <v/>
      </c>
      <c r="I40" s="166" t="str">
        <f t="shared" si="25"/>
        <v/>
      </c>
      <c r="J40" s="1060"/>
      <c r="K40" s="3"/>
      <c r="L40" s="3"/>
      <c r="M40" s="3"/>
      <c r="N40" s="3"/>
      <c r="O40" s="3"/>
      <c r="P40" s="3"/>
      <c r="Q40" s="3"/>
      <c r="R40" s="3"/>
      <c r="S40" s="3"/>
      <c r="T40" s="3"/>
      <c r="U40" s="3"/>
      <c r="V40" s="3"/>
      <c r="W40" s="3"/>
    </row>
    <row r="41" spans="1:23" ht="15.75" customHeight="1">
      <c r="A41" s="3"/>
      <c r="B41" s="160" t="s">
        <v>304</v>
      </c>
      <c r="C41" s="161">
        <f>+Print_Mois!$K$249/Print_Mois!$J$249</f>
        <v>168.28793750000006</v>
      </c>
      <c r="D41" s="161" t="str">
        <f>+IFERROR(Print_Mois!$E$249/Print_Mois!$D$249,"")</f>
        <v/>
      </c>
      <c r="E41" s="161" t="e">
        <f>+Print_Mois!$P$249/Print_Mois!$O$249</f>
        <v>#DIV/0!</v>
      </c>
      <c r="F41" s="162" t="str">
        <f t="shared" si="22"/>
        <v/>
      </c>
      <c r="G41" s="163" t="str">
        <f t="shared" si="23"/>
        <v/>
      </c>
      <c r="H41" s="165" t="str">
        <f t="shared" si="24"/>
        <v/>
      </c>
      <c r="I41" s="166" t="str">
        <f t="shared" si="25"/>
        <v/>
      </c>
      <c r="J41" s="1060"/>
      <c r="K41" s="3"/>
      <c r="L41" s="3"/>
      <c r="M41" s="3"/>
      <c r="N41" s="3"/>
      <c r="O41" s="3"/>
      <c r="P41" s="3"/>
      <c r="Q41" s="3"/>
      <c r="R41" s="3"/>
      <c r="S41" s="3"/>
      <c r="T41" s="3"/>
      <c r="U41" s="3"/>
      <c r="V41" s="3"/>
      <c r="W41" s="3"/>
    </row>
    <row r="42" spans="1:23" ht="15.75" customHeight="1">
      <c r="A42" s="3"/>
      <c r="B42" s="160" t="s">
        <v>305</v>
      </c>
      <c r="C42" s="161">
        <f>+Print_Mois!$L$258</f>
        <v>1303.8599999999969</v>
      </c>
      <c r="D42" s="161">
        <f>+Print_Mois!$F$258</f>
        <v>0</v>
      </c>
      <c r="E42" s="161">
        <f>+Print_Mois!$Q$258</f>
        <v>0</v>
      </c>
      <c r="F42" s="162">
        <f t="shared" si="22"/>
        <v>1303.8599999999969</v>
      </c>
      <c r="G42" s="163">
        <f t="shared" si="23"/>
        <v>1303.8599999999969</v>
      </c>
      <c r="H42" s="165" t="str">
        <f t="shared" si="24"/>
        <v/>
      </c>
      <c r="I42" s="166" t="str">
        <f t="shared" si="25"/>
        <v/>
      </c>
      <c r="J42" s="1060"/>
      <c r="K42" s="3"/>
      <c r="L42" s="3"/>
      <c r="M42" s="3"/>
      <c r="N42" s="3"/>
      <c r="O42" s="3"/>
      <c r="P42" s="3"/>
      <c r="Q42" s="3"/>
      <c r="R42" s="3"/>
      <c r="S42" s="3"/>
      <c r="T42" s="3"/>
      <c r="U42" s="3"/>
      <c r="V42" s="3"/>
      <c r="W42" s="3"/>
    </row>
    <row r="43" spans="1:23" ht="15.75" customHeight="1">
      <c r="A43" s="3"/>
      <c r="B43" s="160" t="s">
        <v>306</v>
      </c>
      <c r="C43" s="161">
        <f>+Print_Mois!$L$284</f>
        <v>100507.83999999998</v>
      </c>
      <c r="D43" s="161">
        <f>+Print_Mois!$F$284</f>
        <v>0</v>
      </c>
      <c r="E43" s="161">
        <f>+Print_Mois!$Q$284</f>
        <v>0</v>
      </c>
      <c r="F43" s="162">
        <f t="shared" si="22"/>
        <v>100507.83999999998</v>
      </c>
      <c r="G43" s="163">
        <f t="shared" si="23"/>
        <v>100507.83999999998</v>
      </c>
      <c r="H43" s="165" t="str">
        <f t="shared" si="24"/>
        <v/>
      </c>
      <c r="I43" s="166" t="str">
        <f t="shared" si="25"/>
        <v/>
      </c>
      <c r="J43" s="1060"/>
      <c r="K43" s="3"/>
      <c r="L43" s="3"/>
      <c r="M43" s="3"/>
      <c r="N43" s="3"/>
      <c r="O43" s="3"/>
      <c r="P43" s="3"/>
      <c r="Q43" s="3"/>
      <c r="R43" s="3"/>
      <c r="S43" s="3"/>
      <c r="T43" s="3"/>
      <c r="U43" s="3"/>
      <c r="V43" s="3"/>
      <c r="W43" s="3"/>
    </row>
    <row r="44" spans="1:23" ht="15.75" customHeight="1">
      <c r="A44" s="3"/>
      <c r="B44" s="176" t="s">
        <v>307</v>
      </c>
      <c r="C44" s="161">
        <f>+SUM(Print_Mois!$L$272:$L$278)</f>
        <v>67019.72</v>
      </c>
      <c r="D44" s="161">
        <f>+SUM(Print_Mois!$F$272:$F$278)</f>
        <v>0</v>
      </c>
      <c r="E44" s="161">
        <f>+SUM(Print_Mois!$Q$272:$Q$278)</f>
        <v>0</v>
      </c>
      <c r="F44" s="162">
        <f t="shared" si="22"/>
        <v>67019.72</v>
      </c>
      <c r="G44" s="163">
        <f t="shared" si="23"/>
        <v>67019.72</v>
      </c>
      <c r="H44" s="165" t="str">
        <f t="shared" si="24"/>
        <v/>
      </c>
      <c r="I44" s="166" t="str">
        <f t="shared" si="25"/>
        <v/>
      </c>
      <c r="J44" s="1060"/>
      <c r="K44" s="3"/>
      <c r="L44" s="3"/>
      <c r="M44" s="3"/>
      <c r="N44" s="3"/>
      <c r="O44" s="3"/>
      <c r="P44" s="3"/>
      <c r="Q44" s="3"/>
      <c r="R44" s="3"/>
      <c r="S44" s="3"/>
      <c r="T44" s="3"/>
      <c r="U44" s="3"/>
      <c r="V44" s="3"/>
      <c r="W44" s="3"/>
    </row>
    <row r="45" spans="1:23" ht="14.4">
      <c r="A45" s="3"/>
      <c r="B45" s="176" t="s">
        <v>308</v>
      </c>
      <c r="C45" s="161">
        <f>+SUM(Print_Mois!$L$279:$L$283)</f>
        <v>33488.119999999981</v>
      </c>
      <c r="D45" s="161">
        <f>+SUM(Print_Mois!$F$279:$F$283)</f>
        <v>0</v>
      </c>
      <c r="E45" s="161">
        <f>+SUM(Print_Mois!$Q$279:$Q$283)</f>
        <v>0</v>
      </c>
      <c r="F45" s="162">
        <f t="shared" si="22"/>
        <v>33488.119999999981</v>
      </c>
      <c r="G45" s="163">
        <f t="shared" si="23"/>
        <v>33488.119999999981</v>
      </c>
      <c r="H45" s="165" t="str">
        <f t="shared" si="24"/>
        <v/>
      </c>
      <c r="I45" s="166" t="str">
        <f t="shared" si="25"/>
        <v/>
      </c>
      <c r="J45" s="1060"/>
      <c r="K45" s="3"/>
      <c r="L45" s="3"/>
      <c r="M45" s="3"/>
      <c r="N45" s="3"/>
      <c r="O45" s="3"/>
      <c r="P45" s="3"/>
      <c r="Q45" s="3"/>
      <c r="R45" s="3"/>
      <c r="S45" s="3"/>
      <c r="T45" s="3"/>
      <c r="U45" s="3"/>
      <c r="V45" s="3"/>
      <c r="W45" s="3"/>
    </row>
    <row r="46" spans="1:23" ht="14.4">
      <c r="A46" s="3"/>
      <c r="B46" s="160" t="s">
        <v>309</v>
      </c>
      <c r="C46" s="164">
        <f t="shared" ref="C46:E46" si="26">+C43/C38</f>
        <v>0.46715055971194164</v>
      </c>
      <c r="D46" s="164" t="e">
        <f t="shared" si="26"/>
        <v>#DIV/0!</v>
      </c>
      <c r="E46" s="164" t="e">
        <f t="shared" si="26"/>
        <v>#DIV/0!</v>
      </c>
      <c r="F46" s="167" t="str">
        <f t="shared" si="22"/>
        <v/>
      </c>
      <c r="G46" s="168" t="str">
        <f t="shared" si="23"/>
        <v/>
      </c>
      <c r="H46" s="165" t="str">
        <f t="shared" si="24"/>
        <v/>
      </c>
      <c r="I46" s="166" t="str">
        <f t="shared" si="25"/>
        <v/>
      </c>
      <c r="J46" s="1060"/>
      <c r="K46" s="3"/>
      <c r="L46" s="3"/>
      <c r="M46" s="3"/>
      <c r="N46" s="3"/>
      <c r="O46" s="3"/>
      <c r="P46" s="3"/>
      <c r="Q46" s="3"/>
      <c r="R46" s="3"/>
      <c r="S46" s="3"/>
      <c r="T46" s="3"/>
      <c r="U46" s="3"/>
      <c r="V46" s="3"/>
      <c r="W46" s="3"/>
    </row>
    <row r="47" spans="1:23" ht="14.4">
      <c r="A47" s="3"/>
      <c r="B47" s="200" t="s">
        <v>127</v>
      </c>
      <c r="C47" s="179">
        <f>+Print_Mois!$L$287</f>
        <v>-8070.07</v>
      </c>
      <c r="D47" s="179">
        <f>+Print_Mois!$F$287</f>
        <v>0</v>
      </c>
      <c r="E47" s="179">
        <f>+Print_Mois!$Q$287</f>
        <v>0</v>
      </c>
      <c r="F47" s="180">
        <f t="shared" si="22"/>
        <v>-8070.07</v>
      </c>
      <c r="G47" s="181">
        <f t="shared" si="23"/>
        <v>-8070.07</v>
      </c>
      <c r="H47" s="182" t="str">
        <f t="shared" si="24"/>
        <v/>
      </c>
      <c r="I47" s="183" t="str">
        <f t="shared" si="25"/>
        <v/>
      </c>
      <c r="J47" s="106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370489.63000000018</v>
      </c>
      <c r="D50" s="195">
        <f>+Print_Mois!$D$390</f>
        <v>0</v>
      </c>
      <c r="E50" s="195">
        <f>+Print_Mois!$O$390</f>
        <v>0</v>
      </c>
      <c r="F50" s="196">
        <f t="shared" ref="F50:F59" si="27">+IFERROR($C50-D50,"")</f>
        <v>370489.63000000018</v>
      </c>
      <c r="G50" s="197">
        <f t="shared" ref="G50:G59" si="28">+IFERROR($C50-E50,"")</f>
        <v>370489.63000000018</v>
      </c>
      <c r="H50" s="158" t="str">
        <f t="shared" ref="H50:H59" si="29">+IFERROR(F50/ABS($D50),"")</f>
        <v/>
      </c>
      <c r="I50" s="159" t="str">
        <f t="shared" ref="I50:I59" si="30">+IFERROR(G50/ABS($E50),"")</f>
        <v/>
      </c>
      <c r="J50" s="1059" t="s">
        <v>1091</v>
      </c>
      <c r="K50" s="3"/>
      <c r="L50" s="3"/>
      <c r="M50" s="3"/>
      <c r="N50" s="3"/>
      <c r="O50" s="3"/>
      <c r="P50" s="3"/>
      <c r="Q50" s="3"/>
      <c r="R50" s="3"/>
      <c r="S50" s="3"/>
      <c r="T50" s="3"/>
      <c r="U50" s="3"/>
      <c r="V50" s="3"/>
      <c r="W50" s="3"/>
    </row>
    <row r="51" spans="1:23" ht="15.75" customHeight="1">
      <c r="A51" s="3"/>
      <c r="B51" s="176" t="s">
        <v>311</v>
      </c>
      <c r="C51" s="161">
        <f>+Print_Mois!$J$371</f>
        <v>48700.339999999967</v>
      </c>
      <c r="D51" s="161">
        <f>+Print_Mois!$D$371</f>
        <v>0</v>
      </c>
      <c r="E51" s="161">
        <f>+Print_Mois!$O$371</f>
        <v>0</v>
      </c>
      <c r="F51" s="162">
        <f t="shared" si="27"/>
        <v>48700.339999999967</v>
      </c>
      <c r="G51" s="163">
        <f t="shared" si="28"/>
        <v>48700.339999999967</v>
      </c>
      <c r="H51" s="165" t="str">
        <f t="shared" si="29"/>
        <v/>
      </c>
      <c r="I51" s="166" t="str">
        <f t="shared" si="30"/>
        <v/>
      </c>
      <c r="J51" s="1060"/>
      <c r="K51" s="3"/>
      <c r="L51" s="3"/>
      <c r="M51" s="3"/>
      <c r="N51" s="3"/>
      <c r="O51" s="3"/>
      <c r="P51" s="3"/>
      <c r="Q51" s="3"/>
      <c r="R51" s="3"/>
      <c r="S51" s="3"/>
      <c r="T51" s="3"/>
      <c r="U51" s="3"/>
      <c r="V51" s="3"/>
      <c r="W51" s="3"/>
    </row>
    <row r="52" spans="1:23" ht="15.75" customHeight="1">
      <c r="A52" s="3"/>
      <c r="B52" s="176" t="s">
        <v>312</v>
      </c>
      <c r="C52" s="161">
        <f>+Print_Mois!$J$373</f>
        <v>62505.880000000005</v>
      </c>
      <c r="D52" s="161">
        <f>+Print_Mois!$D$373</f>
        <v>0</v>
      </c>
      <c r="E52" s="161">
        <f>+Print_Mois!$O$373</f>
        <v>0</v>
      </c>
      <c r="F52" s="162">
        <f t="shared" si="27"/>
        <v>62505.880000000005</v>
      </c>
      <c r="G52" s="163">
        <f t="shared" si="28"/>
        <v>62505.880000000005</v>
      </c>
      <c r="H52" s="165" t="str">
        <f t="shared" si="29"/>
        <v/>
      </c>
      <c r="I52" s="166" t="str">
        <f t="shared" si="30"/>
        <v/>
      </c>
      <c r="J52" s="1060"/>
      <c r="K52" s="3"/>
      <c r="L52" s="3"/>
      <c r="M52" s="3"/>
      <c r="N52" s="3"/>
      <c r="O52" s="3"/>
      <c r="P52" s="3"/>
      <c r="Q52" s="3"/>
      <c r="R52" s="3"/>
      <c r="S52" s="3"/>
      <c r="T52" s="3"/>
      <c r="U52" s="3"/>
      <c r="V52" s="3"/>
      <c r="W52" s="3"/>
    </row>
    <row r="53" spans="1:23" ht="15.75" customHeight="1">
      <c r="A53" s="3"/>
      <c r="B53" s="176" t="s">
        <v>313</v>
      </c>
      <c r="C53" s="161">
        <f>+Print_Mois!$J$376</f>
        <v>149731.51000000013</v>
      </c>
      <c r="D53" s="161">
        <f>+Print_Mois!$D$376</f>
        <v>0</v>
      </c>
      <c r="E53" s="161">
        <f>+Print_Mois!$O$376</f>
        <v>0</v>
      </c>
      <c r="F53" s="162">
        <f t="shared" si="27"/>
        <v>149731.51000000013</v>
      </c>
      <c r="G53" s="163">
        <f t="shared" si="28"/>
        <v>149731.51000000013</v>
      </c>
      <c r="H53" s="165" t="str">
        <f t="shared" si="29"/>
        <v/>
      </c>
      <c r="I53" s="166" t="str">
        <f t="shared" si="30"/>
        <v/>
      </c>
      <c r="J53" s="1060"/>
      <c r="K53" s="3"/>
      <c r="L53" s="3"/>
      <c r="M53" s="3"/>
      <c r="N53" s="3"/>
      <c r="O53" s="3"/>
      <c r="P53" s="3"/>
      <c r="Q53" s="3"/>
      <c r="R53" s="3"/>
      <c r="S53" s="3"/>
      <c r="T53" s="3"/>
      <c r="U53" s="3"/>
      <c r="V53" s="3"/>
      <c r="W53" s="3"/>
    </row>
    <row r="54" spans="1:23" ht="15.75" customHeight="1">
      <c r="A54" s="3"/>
      <c r="B54" s="176" t="s">
        <v>314</v>
      </c>
      <c r="C54" s="161">
        <f>+Print_Mois!$J$383</f>
        <v>17332.420000000013</v>
      </c>
      <c r="D54" s="161">
        <f>+Print_Mois!$D$383</f>
        <v>0</v>
      </c>
      <c r="E54" s="161">
        <f>+Print_Mois!$O$383</f>
        <v>0</v>
      </c>
      <c r="F54" s="162">
        <f t="shared" si="27"/>
        <v>17332.420000000013</v>
      </c>
      <c r="G54" s="163">
        <f t="shared" si="28"/>
        <v>17332.420000000013</v>
      </c>
      <c r="H54" s="165" t="str">
        <f t="shared" si="29"/>
        <v/>
      </c>
      <c r="I54" s="166" t="str">
        <f t="shared" si="30"/>
        <v/>
      </c>
      <c r="J54" s="1060"/>
      <c r="K54" s="3"/>
      <c r="L54" s="3"/>
      <c r="M54" s="3"/>
      <c r="N54" s="3"/>
      <c r="O54" s="3"/>
      <c r="P54" s="3"/>
      <c r="Q54" s="3"/>
      <c r="R54" s="3"/>
      <c r="S54" s="3"/>
      <c r="T54" s="3"/>
      <c r="U54" s="3"/>
      <c r="V54" s="3"/>
      <c r="W54" s="3"/>
    </row>
    <row r="55" spans="1:23" ht="15.75" customHeight="1">
      <c r="A55" s="3"/>
      <c r="B55" s="176" t="s">
        <v>315</v>
      </c>
      <c r="C55" s="161">
        <f t="shared" ref="C55:E55" si="31">+C50-SUM(C51:C54)</f>
        <v>92219.48000000004</v>
      </c>
      <c r="D55" s="161">
        <f t="shared" si="31"/>
        <v>0</v>
      </c>
      <c r="E55" s="161">
        <f t="shared" si="31"/>
        <v>0</v>
      </c>
      <c r="F55" s="162">
        <f t="shared" si="27"/>
        <v>92219.48000000004</v>
      </c>
      <c r="G55" s="163">
        <f t="shared" si="28"/>
        <v>92219.48000000004</v>
      </c>
      <c r="H55" s="165" t="str">
        <f t="shared" si="29"/>
        <v/>
      </c>
      <c r="I55" s="166" t="str">
        <f t="shared" si="30"/>
        <v/>
      </c>
      <c r="J55" s="1060"/>
      <c r="K55" s="3"/>
      <c r="L55" s="3"/>
      <c r="M55" s="3"/>
      <c r="N55" s="3"/>
      <c r="O55" s="3"/>
      <c r="P55" s="3"/>
      <c r="Q55" s="3"/>
      <c r="R55" s="3"/>
      <c r="S55" s="3"/>
      <c r="T55" s="3"/>
      <c r="U55" s="3"/>
      <c r="V55" s="3"/>
      <c r="W55" s="3"/>
    </row>
    <row r="56" spans="1:23" ht="15.75" customHeight="1">
      <c r="A56" s="3"/>
      <c r="B56" s="154" t="s">
        <v>302</v>
      </c>
      <c r="C56" s="195">
        <f>+Print_Mois!$L$390</f>
        <v>97640.879999999976</v>
      </c>
      <c r="D56" s="195">
        <f>+Print_Mois!$F$390</f>
        <v>0</v>
      </c>
      <c r="E56" s="195">
        <f>+Print_Mois!$Q$390</f>
        <v>0</v>
      </c>
      <c r="F56" s="196">
        <f t="shared" si="27"/>
        <v>97640.879999999976</v>
      </c>
      <c r="G56" s="197">
        <f t="shared" si="28"/>
        <v>97640.879999999976</v>
      </c>
      <c r="H56" s="198" t="str">
        <f t="shared" si="29"/>
        <v/>
      </c>
      <c r="I56" s="199" t="str">
        <f t="shared" si="30"/>
        <v/>
      </c>
      <c r="J56" s="1060"/>
      <c r="K56" s="3"/>
      <c r="L56" s="3"/>
      <c r="M56" s="3"/>
      <c r="N56" s="3"/>
      <c r="O56" s="3"/>
      <c r="P56" s="3"/>
      <c r="Q56" s="3"/>
      <c r="R56" s="3"/>
      <c r="S56" s="3"/>
      <c r="T56" s="3"/>
      <c r="U56" s="3"/>
      <c r="V56" s="3"/>
      <c r="W56" s="3"/>
    </row>
    <row r="57" spans="1:23" ht="15.75" customHeight="1">
      <c r="A57" s="3"/>
      <c r="B57" s="160" t="s">
        <v>303</v>
      </c>
      <c r="C57" s="161">
        <f>+Print_Mois!$J$371/Print_Mois!$J$246</f>
        <v>267.58428571428556</v>
      </c>
      <c r="D57" s="161" t="str">
        <f>+IFERROR(Print_Mois!$D$371/Print_Mois!$D$246,"")</f>
        <v/>
      </c>
      <c r="E57" s="161" t="e">
        <f>+Print_Mois!$O$371/Print_Mois!$O$246</f>
        <v>#DIV/0!</v>
      </c>
      <c r="F57" s="162" t="str">
        <f t="shared" si="27"/>
        <v/>
      </c>
      <c r="G57" s="163" t="str">
        <f t="shared" si="28"/>
        <v/>
      </c>
      <c r="H57" s="165" t="str">
        <f t="shared" si="29"/>
        <v/>
      </c>
      <c r="I57" s="166" t="str">
        <f t="shared" si="30"/>
        <v/>
      </c>
      <c r="J57" s="1060"/>
      <c r="K57" s="3"/>
      <c r="L57" s="3"/>
      <c r="M57" s="3"/>
      <c r="N57" s="3"/>
      <c r="O57" s="3"/>
      <c r="P57" s="3"/>
      <c r="Q57" s="3"/>
      <c r="R57" s="3"/>
      <c r="S57" s="3"/>
      <c r="T57" s="3"/>
      <c r="U57" s="3"/>
      <c r="V57" s="3"/>
      <c r="W57" s="3"/>
    </row>
    <row r="58" spans="1:23" ht="15.75" customHeight="1">
      <c r="A58" s="3"/>
      <c r="B58" s="160" t="s">
        <v>304</v>
      </c>
      <c r="C58" s="161">
        <f>+Print_Mois!$J$373/Print_Mois!$J$249</f>
        <v>195.33087500000002</v>
      </c>
      <c r="D58" s="161" t="str">
        <f>+IFERROR(Print_Mois!$D$373/Print_Mois!$D$249,"")</f>
        <v/>
      </c>
      <c r="E58" s="161" t="e">
        <f>+Print_Mois!$O$373/Print_Mois!$O$249</f>
        <v>#DIV/0!</v>
      </c>
      <c r="F58" s="162" t="str">
        <f t="shared" si="27"/>
        <v/>
      </c>
      <c r="G58" s="163" t="str">
        <f t="shared" si="28"/>
        <v/>
      </c>
      <c r="H58" s="165" t="str">
        <f t="shared" si="29"/>
        <v/>
      </c>
      <c r="I58" s="166" t="str">
        <f t="shared" si="30"/>
        <v/>
      </c>
      <c r="J58" s="1060"/>
      <c r="K58" s="3"/>
      <c r="L58" s="3"/>
      <c r="M58" s="3"/>
      <c r="N58" s="3"/>
      <c r="O58" s="3"/>
      <c r="P58" s="3"/>
      <c r="Q58" s="3"/>
      <c r="R58" s="3"/>
      <c r="S58" s="3"/>
      <c r="T58" s="3"/>
      <c r="U58" s="3"/>
      <c r="V58" s="3"/>
      <c r="W58" s="3"/>
    </row>
    <row r="59" spans="1:23" ht="15.75" customHeight="1">
      <c r="A59" s="3"/>
      <c r="B59" s="200" t="s">
        <v>118</v>
      </c>
      <c r="C59" s="179">
        <f>+Print_Mois!$L$396</f>
        <v>17580.00999999998</v>
      </c>
      <c r="D59" s="179">
        <f>+Print_Mois!$F$396</f>
        <v>0</v>
      </c>
      <c r="E59" s="179">
        <f>+Print_Mois!$Q$396</f>
        <v>0</v>
      </c>
      <c r="F59" s="180">
        <f t="shared" si="27"/>
        <v>17580.00999999998</v>
      </c>
      <c r="G59" s="181">
        <f t="shared" si="28"/>
        <v>17580.00999999998</v>
      </c>
      <c r="H59" s="182" t="str">
        <f t="shared" si="29"/>
        <v/>
      </c>
      <c r="I59" s="183" t="str">
        <f t="shared" si="30"/>
        <v/>
      </c>
      <c r="J59" s="106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0.41951955680431213</v>
      </c>
      <c r="D62" s="164" t="e">
        <f>+Print_Mois!$Z$520/Print_Mois!$Z$494</f>
        <v>#REF!</v>
      </c>
      <c r="E62" s="164" t="e">
        <f>+Print_Mois!$AL$520/Print_Mois!$AL$494</f>
        <v>#DIV/0!</v>
      </c>
      <c r="F62" s="167" t="str">
        <f t="shared" ref="F62:G67" si="32">+IFERROR($C62-D62,"")</f>
        <v/>
      </c>
      <c r="G62" s="168" t="str">
        <f t="shared" si="32"/>
        <v/>
      </c>
      <c r="H62" s="165" t="str">
        <f t="shared" ref="H62:H67" si="33">+IFERROR(F62/ABS($D62),"")</f>
        <v/>
      </c>
      <c r="I62" s="166" t="str">
        <f t="shared" ref="I62:I67" si="34">+IFERROR(G62/ABS($E62),"")</f>
        <v/>
      </c>
      <c r="J62" s="1059"/>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60"/>
      <c r="K63" s="3"/>
      <c r="L63" s="3"/>
      <c r="M63" s="3"/>
      <c r="N63" s="3"/>
      <c r="O63" s="3"/>
      <c r="P63" s="3"/>
      <c r="Q63" s="3"/>
      <c r="R63" s="3"/>
      <c r="S63" s="3"/>
      <c r="T63" s="3"/>
      <c r="U63" s="3"/>
      <c r="V63" s="3"/>
      <c r="W63" s="3"/>
    </row>
    <row r="64" spans="1:23" ht="15.75" customHeight="1">
      <c r="A64" s="3"/>
      <c r="B64" s="176" t="s">
        <v>319</v>
      </c>
      <c r="C64" s="161">
        <f>N17+Print_Mois!$AF$501+Print_Mois!$AF$521</f>
        <v>21157.120000000006</v>
      </c>
      <c r="D64" s="161">
        <f>+Print_Mois!$Z$501+Print_Mois!$Z$521</f>
        <v>0</v>
      </c>
      <c r="E64" s="161">
        <f>+Print_Mois!$AL$501+Print_Mois!$AL$521</f>
        <v>0</v>
      </c>
      <c r="F64" s="162">
        <f t="shared" si="32"/>
        <v>21157.120000000006</v>
      </c>
      <c r="G64" s="163">
        <f t="shared" si="32"/>
        <v>21157.120000000006</v>
      </c>
      <c r="H64" s="165" t="str">
        <f t="shared" si="33"/>
        <v/>
      </c>
      <c r="I64" s="166" t="str">
        <f t="shared" si="34"/>
        <v/>
      </c>
      <c r="J64" s="1060"/>
      <c r="K64" s="3"/>
      <c r="L64" s="3"/>
      <c r="M64" s="3"/>
      <c r="N64" s="3"/>
      <c r="O64" s="3"/>
      <c r="P64" s="3"/>
      <c r="Q64" s="3"/>
      <c r="R64" s="3"/>
      <c r="S64" s="3"/>
      <c r="T64" s="3"/>
      <c r="U64" s="3"/>
      <c r="V64" s="3"/>
      <c r="W64" s="3"/>
    </row>
    <row r="65" spans="1:23" ht="15.75" customHeight="1">
      <c r="A65" s="3"/>
      <c r="B65" s="176" t="s">
        <v>320</v>
      </c>
      <c r="C65" s="161">
        <f>+Print_Mois!$AF$539-Print_Mois!$AF$521</f>
        <v>73298.62</v>
      </c>
      <c r="D65" s="161">
        <f>+Print_Mois!$Z$539-Print_Mois!$Z$521</f>
        <v>0</v>
      </c>
      <c r="E65" s="161">
        <f>+Print_Mois!$AL$539-Print_Mois!$AL$521</f>
        <v>0</v>
      </c>
      <c r="F65" s="162">
        <f t="shared" si="32"/>
        <v>73298.62</v>
      </c>
      <c r="G65" s="163">
        <f t="shared" si="32"/>
        <v>73298.62</v>
      </c>
      <c r="H65" s="165" t="str">
        <f t="shared" si="33"/>
        <v/>
      </c>
      <c r="I65" s="166" t="str">
        <f t="shared" si="34"/>
        <v/>
      </c>
      <c r="J65" s="1060"/>
      <c r="K65" s="3"/>
      <c r="L65" s="3"/>
      <c r="M65" s="3"/>
      <c r="N65" s="3"/>
      <c r="O65" s="3"/>
      <c r="P65" s="3"/>
      <c r="Q65" s="3"/>
      <c r="R65" s="3"/>
      <c r="S65" s="3"/>
      <c r="T65" s="3"/>
      <c r="U65" s="3"/>
      <c r="V65" s="3"/>
      <c r="W65" s="3"/>
    </row>
    <row r="66" spans="1:23" ht="15.75" customHeight="1">
      <c r="A66" s="3"/>
      <c r="B66" s="176" t="s">
        <v>321</v>
      </c>
      <c r="C66" s="161">
        <f>+Print_Mois!$AF$502</f>
        <v>97213.13</v>
      </c>
      <c r="D66" s="161">
        <f>+Print_Mois!$Z$502</f>
        <v>0</v>
      </c>
      <c r="E66" s="161">
        <f>+Print_Mois!$AL$502</f>
        <v>0</v>
      </c>
      <c r="F66" s="162">
        <f t="shared" si="32"/>
        <v>97213.13</v>
      </c>
      <c r="G66" s="163">
        <f t="shared" si="32"/>
        <v>97213.13</v>
      </c>
      <c r="H66" s="165" t="str">
        <f t="shared" si="33"/>
        <v/>
      </c>
      <c r="I66" s="166" t="str">
        <f t="shared" si="34"/>
        <v/>
      </c>
      <c r="J66" s="1060"/>
      <c r="K66" s="3"/>
      <c r="L66" s="3"/>
      <c r="M66" s="3"/>
      <c r="N66" s="3"/>
      <c r="O66" s="3"/>
      <c r="P66" s="3"/>
      <c r="Q66" s="3"/>
      <c r="R66" s="3"/>
      <c r="S66" s="3"/>
      <c r="T66" s="3"/>
      <c r="U66" s="3"/>
      <c r="V66" s="3"/>
      <c r="W66" s="3"/>
    </row>
    <row r="67" spans="1:23" ht="14.4">
      <c r="A67" s="3"/>
      <c r="B67" s="178" t="s">
        <v>322</v>
      </c>
      <c r="C67" s="179">
        <f>+Print_Mois!$AF$568-C32-C15</f>
        <v>-19182.250000000036</v>
      </c>
      <c r="D67" s="179">
        <f>+Print_Mois!$Z$568-D32-D15</f>
        <v>0</v>
      </c>
      <c r="E67" s="179">
        <f>+Print_Mois!$AL$568-E32-E15</f>
        <v>0</v>
      </c>
      <c r="F67" s="180">
        <f t="shared" si="32"/>
        <v>-19182.250000000036</v>
      </c>
      <c r="G67" s="181">
        <f t="shared" si="32"/>
        <v>-19182.250000000036</v>
      </c>
      <c r="H67" s="182" t="str">
        <f t="shared" si="33"/>
        <v/>
      </c>
      <c r="I67" s="183" t="str">
        <f t="shared" si="34"/>
        <v/>
      </c>
      <c r="J67" s="106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21239.55000000017</v>
      </c>
      <c r="D70" s="161">
        <f>+Print_Mois!$Z$506-Print_Mois!$Z$502+Print_Mois!$Z$521+Print_Mois!$Z$522+Print_Mois!$Z$523</f>
        <v>0</v>
      </c>
      <c r="E70" s="161">
        <f>+Print_Mois!$AL$506-Print_Mois!$AL$502+Print_Mois!$AL$521+Print_Mois!$AL$522+Print_Mois!$AL$523</f>
        <v>0</v>
      </c>
      <c r="F70" s="220">
        <f t="shared" ref="F70:G77" si="35">+IFERROR($C70-D70,"")</f>
        <v>21239.55000000017</v>
      </c>
      <c r="G70" s="221">
        <f t="shared" si="35"/>
        <v>21239.55000000017</v>
      </c>
      <c r="H70" s="165" t="str">
        <f t="shared" ref="H70:H77" si="36">+IFERROR(F70/ABS($D70),"")</f>
        <v/>
      </c>
      <c r="I70" s="166" t="str">
        <f t="shared" ref="I70:I77" si="37">+IFERROR(G70/ABS($E70),"")</f>
        <v/>
      </c>
      <c r="J70" s="1059" t="s">
        <v>1092</v>
      </c>
      <c r="K70" s="3"/>
      <c r="L70" s="3"/>
      <c r="M70" s="3"/>
      <c r="N70" s="3"/>
      <c r="O70" s="3"/>
      <c r="P70" s="3"/>
      <c r="Q70" s="3"/>
      <c r="R70" s="3"/>
      <c r="S70" s="3"/>
      <c r="T70" s="3"/>
      <c r="U70" s="3"/>
      <c r="V70" s="3"/>
      <c r="W70" s="3"/>
    </row>
    <row r="71" spans="1:23" ht="15.75" customHeight="1">
      <c r="A71" s="3"/>
      <c r="B71" s="176" t="s">
        <v>325</v>
      </c>
      <c r="C71" s="164">
        <f>+C70/Print_Mois!$AF$494</f>
        <v>2.7141491130934326E-2</v>
      </c>
      <c r="D71" s="164" t="e">
        <f>+D70/Print_Mois!$Z$494</f>
        <v>#REF!</v>
      </c>
      <c r="E71" s="164" t="e">
        <f>+E70/Print_Mois!$AL$494</f>
        <v>#DIV/0!</v>
      </c>
      <c r="F71" s="167" t="str">
        <f t="shared" si="35"/>
        <v/>
      </c>
      <c r="G71" s="168" t="str">
        <f t="shared" si="35"/>
        <v/>
      </c>
      <c r="H71" s="165" t="str">
        <f t="shared" si="36"/>
        <v/>
      </c>
      <c r="I71" s="166" t="str">
        <f t="shared" si="37"/>
        <v/>
      </c>
      <c r="J71" s="1060"/>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601875.48</v>
      </c>
      <c r="D72" s="161">
        <f>+Print_Mois!$Z$553+Print_Mois!$Z$520+Print_Mois!$Z$524+Print_Mois!$Z$526+SUM(Print_Mois!$Z$527:$Z$535)+Print_Mois!$Z$525</f>
        <v>0</v>
      </c>
      <c r="E72" s="161">
        <f>+Print_Mois!$AL$553+Print_Mois!$AL$520+Print_Mois!$AL$524+Print_Mois!$AL$526+SUM(Print_Mois!$AL$527:$AL$535)+Print_Mois!$AL$525</f>
        <v>0</v>
      </c>
      <c r="F72" s="162">
        <f t="shared" si="35"/>
        <v>601875.48</v>
      </c>
      <c r="G72" s="163">
        <f t="shared" si="35"/>
        <v>601875.48</v>
      </c>
      <c r="H72" s="165" t="str">
        <f t="shared" si="36"/>
        <v/>
      </c>
      <c r="I72" s="166" t="str">
        <f t="shared" si="37"/>
        <v/>
      </c>
      <c r="J72" s="1060"/>
      <c r="K72" s="3"/>
      <c r="L72" s="3"/>
      <c r="M72" s="3"/>
      <c r="N72" s="3"/>
      <c r="O72" s="3"/>
      <c r="P72" s="3"/>
      <c r="Q72" s="3"/>
      <c r="R72" s="3"/>
      <c r="S72" s="3"/>
      <c r="T72" s="3"/>
      <c r="U72" s="3"/>
      <c r="V72" s="3"/>
      <c r="W72" s="3"/>
    </row>
    <row r="73" spans="1:23" ht="15.75" customHeight="1">
      <c r="A73" s="3"/>
      <c r="B73" s="176" t="s">
        <v>327</v>
      </c>
      <c r="C73" s="164">
        <f>+C72/Print_Mois!$AF$494</f>
        <v>0.76912166229259604</v>
      </c>
      <c r="D73" s="164" t="e">
        <f>+D72/Print_Mois!$Z$494</f>
        <v>#REF!</v>
      </c>
      <c r="E73" s="164" t="e">
        <f>+E72/Print_Mois!$AL$494</f>
        <v>#DIV/0!</v>
      </c>
      <c r="F73" s="167" t="str">
        <f t="shared" si="35"/>
        <v/>
      </c>
      <c r="G73" s="168" t="str">
        <f t="shared" si="35"/>
        <v/>
      </c>
      <c r="H73" s="165" t="str">
        <f t="shared" si="36"/>
        <v/>
      </c>
      <c r="I73" s="166" t="str">
        <f t="shared" si="37"/>
        <v/>
      </c>
      <c r="J73" s="1060"/>
      <c r="K73" s="3"/>
      <c r="L73" s="3"/>
      <c r="M73" s="3"/>
      <c r="N73" s="3"/>
      <c r="O73" s="3"/>
      <c r="P73" s="3"/>
      <c r="Q73" s="3"/>
      <c r="R73" s="3"/>
      <c r="S73" s="3"/>
      <c r="T73" s="3"/>
      <c r="U73" s="3"/>
      <c r="V73" s="3"/>
      <c r="W73" s="3"/>
    </row>
    <row r="74" spans="1:23" ht="15.75" customHeight="1">
      <c r="A74" s="1"/>
      <c r="B74" s="206" t="s">
        <v>328</v>
      </c>
      <c r="C74" s="195">
        <f>+Print_Mois!$AF$570+Print_Mois!$AF$502</f>
        <v>165698.41999998913</v>
      </c>
      <c r="D74" s="195" t="e">
        <f>+Print_Mois!$Z$570+Print_Mois!$Z$502</f>
        <v>#REF!</v>
      </c>
      <c r="E74" s="195">
        <f>+Print_Mois!$AL$570+Print_Mois!$AL$502</f>
        <v>0</v>
      </c>
      <c r="F74" s="196" t="str">
        <f t="shared" si="35"/>
        <v/>
      </c>
      <c r="G74" s="197">
        <f t="shared" si="35"/>
        <v>165698.41999998913</v>
      </c>
      <c r="H74" s="198" t="str">
        <f t="shared" si="36"/>
        <v/>
      </c>
      <c r="I74" s="199" t="str">
        <f t="shared" si="37"/>
        <v/>
      </c>
      <c r="J74" s="1060"/>
      <c r="K74" s="1"/>
      <c r="L74" s="1"/>
      <c r="M74" s="1"/>
      <c r="N74" s="1"/>
      <c r="O74" s="1"/>
      <c r="P74" s="1"/>
      <c r="Q74" s="1"/>
      <c r="R74" s="1"/>
      <c r="S74" s="1"/>
      <c r="T74" s="1"/>
      <c r="U74" s="1"/>
      <c r="V74" s="1"/>
      <c r="W74" s="1"/>
    </row>
    <row r="75" spans="1:23" ht="15.75" customHeight="1">
      <c r="A75" s="3"/>
      <c r="B75" s="160" t="s">
        <v>329</v>
      </c>
      <c r="C75" s="222">
        <f>+C74/Print_Mois!$AF$493</f>
        <v>8.8212394626782011E-3</v>
      </c>
      <c r="D75" s="222" t="e">
        <f>+D74/Print_Mois!$Z$493</f>
        <v>#REF!</v>
      </c>
      <c r="E75" s="222" t="e">
        <f>+E74/Print_Mois!$AL$493</f>
        <v>#DIV/0!</v>
      </c>
      <c r="F75" s="167" t="str">
        <f t="shared" si="35"/>
        <v/>
      </c>
      <c r="G75" s="168" t="str">
        <f t="shared" si="35"/>
        <v/>
      </c>
      <c r="H75" s="165" t="str">
        <f t="shared" si="36"/>
        <v/>
      </c>
      <c r="I75" s="166" t="str">
        <f t="shared" si="37"/>
        <v/>
      </c>
      <c r="J75" s="1060"/>
      <c r="K75" s="3"/>
      <c r="L75" s="3"/>
      <c r="M75" s="3"/>
      <c r="N75" s="3"/>
      <c r="O75" s="3"/>
      <c r="P75" s="3"/>
      <c r="Q75" s="3"/>
      <c r="R75" s="3"/>
      <c r="S75" s="3"/>
      <c r="T75" s="3"/>
      <c r="U75" s="3"/>
      <c r="V75" s="3"/>
      <c r="W75" s="3"/>
    </row>
    <row r="76" spans="1:23" ht="15.75" customHeight="1">
      <c r="A76" s="1"/>
      <c r="B76" s="206" t="s">
        <v>330</v>
      </c>
      <c r="C76" s="195">
        <f>N9+Print_Mois!$AF$585</f>
        <v>57695.159999989126</v>
      </c>
      <c r="D76" s="195" t="e">
        <f>+Print_Mois!$Z$585</f>
        <v>#REF!</v>
      </c>
      <c r="E76" s="195">
        <f>+Print_Mois!$AL$585</f>
        <v>0</v>
      </c>
      <c r="F76" s="196" t="str">
        <f t="shared" si="35"/>
        <v/>
      </c>
      <c r="G76" s="197">
        <f t="shared" si="35"/>
        <v>57695.159999989126</v>
      </c>
      <c r="H76" s="198" t="str">
        <f t="shared" si="36"/>
        <v/>
      </c>
      <c r="I76" s="199" t="str">
        <f t="shared" si="37"/>
        <v/>
      </c>
      <c r="J76" s="1060"/>
      <c r="K76" s="1"/>
      <c r="L76" s="1"/>
      <c r="M76" s="1"/>
      <c r="N76" s="1"/>
      <c r="O76" s="1"/>
      <c r="P76" s="1"/>
      <c r="Q76" s="1"/>
      <c r="R76" s="1"/>
      <c r="S76" s="1"/>
      <c r="T76" s="1"/>
      <c r="U76" s="1"/>
      <c r="V76" s="1"/>
      <c r="W76" s="1"/>
    </row>
    <row r="77" spans="1:23" ht="15.75" customHeight="1">
      <c r="A77" s="3"/>
      <c r="B77" s="178" t="s">
        <v>331</v>
      </c>
      <c r="C77" s="223">
        <f>+C76/Print_Mois!$AF$493</f>
        <v>3.0715007553932636E-3</v>
      </c>
      <c r="D77" s="223" t="e">
        <f>+D76/Print_Mois!$Z$493</f>
        <v>#REF!</v>
      </c>
      <c r="E77" s="223" t="e">
        <f>+E76/Print_Mois!$AL$493</f>
        <v>#DIV/0!</v>
      </c>
      <c r="F77" s="224" t="str">
        <f t="shared" si="35"/>
        <v/>
      </c>
      <c r="G77" s="225" t="str">
        <f t="shared" si="35"/>
        <v/>
      </c>
      <c r="H77" s="182" t="str">
        <f t="shared" si="36"/>
        <v/>
      </c>
      <c r="I77" s="183" t="str">
        <f t="shared" si="37"/>
        <v/>
      </c>
      <c r="J77" s="106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106173.41999998913</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81217.159999989119</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Août 2025</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Août 2025</v>
      </c>
      <c r="C87" s="671">
        <f>+C76</f>
        <v>57695.159999989126</v>
      </c>
      <c r="D87" s="662">
        <f>+Print_AAD!AF585</f>
        <v>2583564.0299999928</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Août 2025</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Août 2024</v>
      </c>
      <c r="C89" s="675">
        <f>+E76</f>
        <v>0</v>
      </c>
      <c r="D89" s="665">
        <f>+Print_AAD!AL585</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Q459" zoomScale="80" zoomScaleNormal="80" workbookViewId="0">
      <selection activeCell="V486" sqref="U20:V48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Août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5" t="s">
        <v>339</v>
      </c>
      <c r="E3" s="1070"/>
      <c r="F3" s="1071"/>
      <c r="G3" s="1072"/>
      <c r="H3" s="1070"/>
      <c r="I3" s="1071"/>
      <c r="J3" s="1072" t="s">
        <v>340</v>
      </c>
      <c r="K3" s="1070"/>
      <c r="L3" s="1071"/>
      <c r="M3" s="1072" t="s">
        <v>668</v>
      </c>
      <c r="N3" s="1071"/>
      <c r="O3" s="1065" t="s">
        <v>341</v>
      </c>
      <c r="P3" s="1070"/>
      <c r="Q3" s="1071"/>
      <c r="R3" s="1064" t="s">
        <v>670</v>
      </c>
      <c r="S3" s="1073"/>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8048046.4199999925</v>
      </c>
      <c r="M5" s="242"/>
      <c r="N5" s="952"/>
      <c r="O5" s="238"/>
      <c r="P5" s="951"/>
      <c r="Q5" s="286">
        <f>-SUMIFS(BV_Data_An_Prec!$AM:$AM,BV_Data_An_Prec!$AS:$AS,"Oui",BV_Data_An_Prec!$AP:$AP,$B5)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2</v>
      </c>
      <c r="K6" s="281">
        <f t="shared" ref="K6:K12" si="0">IF(J6=0,0,L6/J6)</f>
        <v>5561</v>
      </c>
      <c r="L6" s="266">
        <f>-SUMIFS(BV_Data_An_Cour!$AM:$AM,BV_Data_An_Cour!$AP:$AP,$B6,BV_Data_An_Cour!$AQ:$AQ,$C6,BV_Data_An_Cour!$AR:$AR,L$2)</f>
        <v>11122</v>
      </c>
      <c r="M6" s="245">
        <f t="shared" ref="M6:M12" si="1">J6-D6</f>
        <v>2</v>
      </c>
      <c r="N6" s="246">
        <f t="shared" ref="N6:N12" si="2">L6-F6</f>
        <v>11122</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2</v>
      </c>
      <c r="S6" s="266">
        <f>L6-Q6</f>
        <v>11122</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67</v>
      </c>
      <c r="K7" s="281">
        <f t="shared" si="0"/>
        <v>2643.7070149253668</v>
      </c>
      <c r="L7" s="266">
        <f>-SUMIFS(BV_Data_An_Cour!$AM:$AM,BV_Data_An_Cour!$AP:$AP,$B7,BV_Data_An_Cour!$AQ:$AQ,$C7,BV_Data_An_Cour!$AR:$AR,L$2)</f>
        <v>177128.36999999959</v>
      </c>
      <c r="M7" s="245">
        <f t="shared" si="1"/>
        <v>67</v>
      </c>
      <c r="N7" s="246">
        <f t="shared" si="2"/>
        <v>177128.36999999959</v>
      </c>
      <c r="O7" s="245">
        <f>SUMIFS(BV_Data_An_Prec!$AW:$AW,BV_Data_An_Prec!$AP:$AP,$B7,BV_Data_An_Prec!$AQ:$AQ,$C7,BV_Data_An_Prec!$AY:$AY,O$2)</f>
        <v>0</v>
      </c>
      <c r="P7" s="281">
        <f t="shared" si="3"/>
        <v>0</v>
      </c>
      <c r="Q7" s="266">
        <f>-SUMIFS(BV_Data_An_Prec!$AM:$AM,BV_Data_An_Prec!$AP:$AP,$B7,BV_Data_An_Prec!$AQ:$AQ,$C7,BV_Data_An_Prec!$AR:$AR,Q$2)</f>
        <v>0</v>
      </c>
      <c r="R7" s="245">
        <f>J7-O7</f>
        <v>67</v>
      </c>
      <c r="S7" s="266">
        <f>L7-Q7</f>
        <v>177128.36999999959</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11</v>
      </c>
      <c r="K9" s="281">
        <f t="shared" si="0"/>
        <v>900.2372727273455</v>
      </c>
      <c r="L9" s="266">
        <f>-SUMIFS(BV_Data_An_Cour!$AM:$AM,BV_Data_An_Cour!$AP:$AP,$B9,BV_Data_An_Cour!$AQ:$AQ,$C9,BV_Data_An_Cour!$AR:$AR,L$2)</f>
        <v>9902.6100000008009</v>
      </c>
      <c r="M9" s="245">
        <f t="shared" si="1"/>
        <v>11</v>
      </c>
      <c r="N9" s="246">
        <f t="shared" si="2"/>
        <v>9902.6100000008009</v>
      </c>
      <c r="O9" s="245">
        <f>SUMIFS(BV_Data_An_Prec!$AW:$AW,BV_Data_An_Prec!$AP:$AP,$B9,BV_Data_An_Prec!$AQ:$AQ,$C9,BV_Data_An_Prec!$AY:$AY,O$2)</f>
        <v>0</v>
      </c>
      <c r="P9" s="281">
        <f t="shared" si="3"/>
        <v>0</v>
      </c>
      <c r="Q9" s="266">
        <f>-SUMIFS(BV_Data_An_Prec!$AM:$AM,BV_Data_An_Prec!$AP:$AP,$B9,BV_Data_An_Prec!$AQ:$AQ,$C9,BV_Data_An_Prec!$AR:$AR,Q$2)</f>
        <v>0</v>
      </c>
      <c r="R9" s="245">
        <f>J9-O9</f>
        <v>11</v>
      </c>
      <c r="S9" s="266">
        <f t="shared" ref="S9:S12" si="5">L9-Q9</f>
        <v>9902.6100000008009</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80</v>
      </c>
      <c r="K13" s="355">
        <f>IF(J13&lt;=0,0,L13/J13)</f>
        <v>2476.9122500000049</v>
      </c>
      <c r="L13" s="356">
        <f>+SUM(L6:L12)</f>
        <v>198152.98000000039</v>
      </c>
      <c r="M13" s="252">
        <f>+SUM(M6:M12)</f>
        <v>80</v>
      </c>
      <c r="N13" s="251">
        <f>+SUM(N6:N12)</f>
        <v>198152.98000000039</v>
      </c>
      <c r="O13" s="252">
        <f>+SUM(O6:O12)</f>
        <v>0</v>
      </c>
      <c r="P13" s="355">
        <f>IF(O13&lt;=0,0,Q13/O13)</f>
        <v>0</v>
      </c>
      <c r="Q13" s="356">
        <f>+SUM(Q6:Q12)</f>
        <v>0</v>
      </c>
      <c r="R13" s="252">
        <f>+SUM(R6:R12)</f>
        <v>80</v>
      </c>
      <c r="S13" s="356">
        <f>+SUM(S6:S12)</f>
        <v>198152.98000000039</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54</v>
      </c>
      <c r="K17" s="281">
        <f>IF(J17=0,0,L17/J17)</f>
        <v>617.89629629613069</v>
      </c>
      <c r="L17" s="266">
        <f>-SUMIFS(BV_Data_An_Cour!$AM:$AM,BV_Data_An_Cour!$AP:$AP,$B17,BV_Data_An_Cour!$AQ:$AQ,$C17,BV_Data_An_Cour!$AR:$AR,L$2)</f>
        <v>33366.399999991059</v>
      </c>
      <c r="M17" s="257">
        <f>J17-D17</f>
        <v>54</v>
      </c>
      <c r="N17" s="246">
        <f>L17-F17</f>
        <v>33366.399999991059</v>
      </c>
      <c r="O17" s="257">
        <f>SUMIFS(BV_Data_An_Prec!$AW:$AW,BV_Data_An_Prec!$AP:$AP,$B17,BV_Data_An_Prec!$AQ:$AQ,$C17,BV_Data_An_Prec!$AY:$AY,O$2)</f>
        <v>0</v>
      </c>
      <c r="P17" s="281">
        <f>IF(O17=0,0,Q17/O17)</f>
        <v>0</v>
      </c>
      <c r="Q17" s="266">
        <f>-SUMIFS(BV_Data_An_Prec!$AM:$AM,BV_Data_An_Prec!$AP:$AP,$B17,BV_Data_An_Prec!$AQ:$AQ,$C17,BV_Data_An_Prec!$AR:$AR,Q$2)</f>
        <v>0</v>
      </c>
      <c r="R17" s="245">
        <f>J17-O17</f>
        <v>54</v>
      </c>
      <c r="S17" s="266">
        <f>L17-Q17</f>
        <v>33366.399999991059</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1.3224999999999909</v>
      </c>
      <c r="L21" s="266">
        <f>-SUMIFS(BV_Data_An_Cour!$AM:$AM,BV_Data_An_Cour!$AP:$AP,$B21,BV_Data_An_Cour!$AQ:$AQ,$C21,BV_Data_An_Cour!$AR:$AR,L$2)</f>
        <v>105.79999999999927</v>
      </c>
      <c r="M21" s="245"/>
      <c r="N21" s="246">
        <f>L21-F21</f>
        <v>105.79999999999927</v>
      </c>
      <c r="O21" s="245"/>
      <c r="P21" s="281">
        <f>IF(O13=0,0,Q21/(O13+O15))</f>
        <v>0</v>
      </c>
      <c r="Q21" s="266">
        <f>-SUMIFS(BV_Data_An_Prec!$AM:$AM,BV_Data_An_Prec!$AP:$AP,$B21,BV_Data_An_Prec!$AQ:$AQ,$C21,BV_Data_An_Prec!$AR:$AR,Q$2)</f>
        <v>0</v>
      </c>
      <c r="R21" s="267">
        <f>P21-K21</f>
        <v>-1.3224999999999909</v>
      </c>
      <c r="S21" s="266">
        <f t="shared" ref="S21:S23" si="7">L21-Q21</f>
        <v>105.79999999999927</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752.63387500000044</v>
      </c>
      <c r="L22" s="266">
        <f>-SUMIFS(BV_Data_An_Cour!$AM:$AM,BV_Data_An_Cour!$AP:$AP,$B22,BV_Data_An_Cour!$AQ:$AQ,$C22,BV_Data_An_Cour!$AR:$AR,L$2)</f>
        <v>60210.710000000036</v>
      </c>
      <c r="M22" s="245"/>
      <c r="N22" s="246">
        <f>L22-F22</f>
        <v>60210.710000000036</v>
      </c>
      <c r="O22" s="245"/>
      <c r="P22" s="281">
        <f>IF(O13=0,0,Q22/(O13+O15))</f>
        <v>0</v>
      </c>
      <c r="Q22" s="266">
        <f>-SUMIFS(BV_Data_An_Prec!$AM:$AM,BV_Data_An_Prec!$AP:$AP,$B22,BV_Data_An_Prec!$AQ:$AQ,$C22,BV_Data_An_Prec!$AR:$AR,Q$2)</f>
        <v>0</v>
      </c>
      <c r="R22" s="267">
        <f t="shared" ref="R22:R23" si="8">P22-K22</f>
        <v>-752.63387500000044</v>
      </c>
      <c r="S22" s="266">
        <f t="shared" si="7"/>
        <v>60210.710000000036</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180.25050000000002</v>
      </c>
      <c r="L23" s="266">
        <f>-SUMIFS(BV_Data_An_Cour!$AM:$AM,BV_Data_An_Cour!$AP:$AP,$B23,BV_Data_An_Cour!$AQ:$AQ,$C23,BV_Data_An_Cour!$AR:$AR,L$2)</f>
        <v>14420.04</v>
      </c>
      <c r="M23" s="257"/>
      <c r="N23" s="246">
        <f>L23-F23</f>
        <v>14420.04</v>
      </c>
      <c r="O23" s="245"/>
      <c r="P23" s="281">
        <f>IF(O13=0,0,Q23/(O13+O15))</f>
        <v>0</v>
      </c>
      <c r="Q23" s="266">
        <f>-SUMIFS(BV_Data_An_Prec!$AM:$AM,BV_Data_An_Prec!$AP:$AP,$B23,BV_Data_An_Prec!$AQ:$AQ,$C23,BV_Data_An_Prec!$AR:$AR,Q$2)</f>
        <v>0</v>
      </c>
      <c r="R23" s="267">
        <f t="shared" si="8"/>
        <v>-180.25050000000002</v>
      </c>
      <c r="S23" s="266">
        <f t="shared" si="7"/>
        <v>14420.04</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80</v>
      </c>
      <c r="K24" s="355">
        <f>IF(J24&lt;=0,0,L24/J24)</f>
        <v>934.20687500000054</v>
      </c>
      <c r="L24" s="356">
        <f>L21+L22+L23</f>
        <v>74736.550000000047</v>
      </c>
      <c r="M24" s="265">
        <f>J24-D24</f>
        <v>80</v>
      </c>
      <c r="N24" s="251">
        <f>L24-F24</f>
        <v>74736.550000000047</v>
      </c>
      <c r="O24" s="252">
        <f>+O15+O13</f>
        <v>0</v>
      </c>
      <c r="P24" s="355">
        <f>IF(O24&lt;=0,0,Q24/O24)</f>
        <v>0</v>
      </c>
      <c r="Q24" s="356">
        <f>Q21+Q22+Q23</f>
        <v>0</v>
      </c>
      <c r="R24" s="337">
        <f>P24-K24</f>
        <v>-934.20687500000054</v>
      </c>
      <c r="S24" s="356">
        <f>L24-Q24</f>
        <v>74736.550000000047</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134</v>
      </c>
      <c r="K27" s="269">
        <f>IF(J27&lt;=0,0,L27/J27)</f>
        <v>2285.4920149253098</v>
      </c>
      <c r="L27" s="271">
        <f>L13+L17+L24+L19+L15</f>
        <v>306255.92999999149</v>
      </c>
      <c r="M27" s="272">
        <f>J27-D27</f>
        <v>134</v>
      </c>
      <c r="N27" s="271">
        <f>L27-F27</f>
        <v>306255.92999999149</v>
      </c>
      <c r="O27" s="272">
        <f>+O13+O15+O17</f>
        <v>0</v>
      </c>
      <c r="P27" s="269">
        <f>IF(O27&lt;=0,0,Q27/O27)</f>
        <v>0</v>
      </c>
      <c r="Q27" s="271">
        <f>Q13+Q17+Q24+Q19+Q15</f>
        <v>0</v>
      </c>
      <c r="R27" s="272">
        <f>J27-O27</f>
        <v>134</v>
      </c>
      <c r="S27" s="271">
        <f>L27-Q27</f>
        <v>306255.92999999149</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0.22591201652320397</v>
      </c>
      <c r="K31" s="281">
        <f>IF(L31=0,0,L31/J$24)</f>
        <v>653.78762500000016</v>
      </c>
      <c r="L31" s="266">
        <f>SUMIFS(BV_Data_An_Cour!$AM:$AM,BV_Data_An_Cour!$AP:$AP,$B31,BV_Data_An_Cour!$AQ:$AQ,$C31,BV_Data_An_Cour!$AR:$AR,L$2)</f>
        <v>52303.010000000009</v>
      </c>
      <c r="M31" s="243"/>
      <c r="N31" s="266">
        <f t="shared" ref="N31:N53" si="10">L31-F31</f>
        <v>52303.010000000009</v>
      </c>
      <c r="O31" s="282" t="e">
        <f>Q31/(Q15+Q13+Q17)</f>
        <v>#DIV/0!</v>
      </c>
      <c r="P31" s="281">
        <f>IF(Q31=0,0,Q31/O$24)</f>
        <v>0</v>
      </c>
      <c r="Q31" s="266">
        <f>SUMIFS(BV_Data_An_Prec!$AM:$AM,BV_Data_An_Prec!$AP:$AP,$B31,BV_Data_An_Prec!$AQ:$AQ,$C31,BV_Data_An_Prec!$AR:$AR,Q$2)</f>
        <v>0</v>
      </c>
      <c r="R31" s="243"/>
      <c r="S31" s="266">
        <f>L31-Q31</f>
        <v>52303.010000000009</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0.24125357673052852</v>
      </c>
      <c r="K32" s="284">
        <f t="shared" ref="K32:K39" si="11">IF(L32=0,0,L32/J$24)</f>
        <v>225.38074999999989</v>
      </c>
      <c r="L32" s="266">
        <f>SUMIFS(BV_Data_An_Cour!$AM:$AM,BV_Data_An_Cour!$AP:$AP,$B32,BV_Data_An_Cour!$AQ:$AQ,$C32,BV_Data_An_Cour!$AR:$AR,L$2)</f>
        <v>18030.459999999992</v>
      </c>
      <c r="M32" s="238"/>
      <c r="N32" s="286">
        <f t="shared" si="10"/>
        <v>18030.459999999992</v>
      </c>
      <c r="O32" s="285" t="e">
        <f>Q32/Q24</f>
        <v>#DIV/0!</v>
      </c>
      <c r="P32" s="284">
        <f t="shared" ref="P32:P39" si="12">IF(Q32=0,0,Q32/O$24)</f>
        <v>0</v>
      </c>
      <c r="Q32" s="286">
        <f>SUMIFS(BV_Data_An_Prec!$AM:$AM,BV_Data_An_Prec!$AP:$AP,$B32,BV_Data_An_Prec!$AQ:$AQ,$C32,BV_Data_An_Prec!$AR:$AR,Q$2)</f>
        <v>0</v>
      </c>
      <c r="R32" s="238"/>
      <c r="S32" s="286">
        <f t="shared" ref="S32:S39" si="13">L32-Q32</f>
        <v>18030.459999999992</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-114.10925000000002</v>
      </c>
      <c r="L33" s="954">
        <f>SUMIFS(BV_Data_An_Cour!$AM:$AM,BV_Data_An_Cour!$AP:$AP,$B33,BV_Data_An_Cour!$AQ:$AQ,$C33,BV_Data_An_Cour!$AR:$AR,L$2)</f>
        <v>-9128.7400000000016</v>
      </c>
      <c r="M33" s="243"/>
      <c r="N33" s="266">
        <f t="shared" si="10"/>
        <v>-9128.7400000000016</v>
      </c>
      <c r="O33" s="243"/>
      <c r="P33" s="281">
        <f t="shared" si="12"/>
        <v>0</v>
      </c>
      <c r="Q33" s="266">
        <f>SUMIFS(BV_Data_An_Prec!$AM:$AM,BV_Data_An_Prec!$AP:$AP,$B33,BV_Data_An_Prec!$AQ:$AQ,$C33,BV_Data_An_Prec!$AR:$AR,Q$2)</f>
        <v>0</v>
      </c>
      <c r="R33" s="243"/>
      <c r="S33" s="266">
        <f t="shared" si="13"/>
        <v>-9128.7400000000016</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7.7193749999999968</v>
      </c>
      <c r="L34" s="266">
        <f>SUMIFS(BV_Data_An_Cour!$AM:$AM,BV_Data_An_Cour!$AP:$AP,$B34,BV_Data_An_Cour!$AQ:$AQ,$C34,BV_Data_An_Cour!$AR:$AR,L$2)</f>
        <v>617.54999999999973</v>
      </c>
      <c r="M34" s="243"/>
      <c r="N34" s="266">
        <f t="shared" si="10"/>
        <v>617.54999999999973</v>
      </c>
      <c r="O34" s="243"/>
      <c r="P34" s="281">
        <f t="shared" si="12"/>
        <v>0</v>
      </c>
      <c r="Q34" s="266">
        <f>SUMIFS(BV_Data_An_Prec!$AM:$AM,BV_Data_An_Prec!$AP:$AP,$B34,BV_Data_An_Prec!$AQ:$AQ,$C34,BV_Data_An_Prec!$AR:$AR,Q$2)</f>
        <v>0</v>
      </c>
      <c r="R34" s="243"/>
      <c r="S34" s="266">
        <f t="shared" si="13"/>
        <v>617.54999999999973</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184.15987500000006</v>
      </c>
      <c r="L36" s="954">
        <f>SUMIFS(BV_Data_An_Cour!$AM:$AM,BV_Data_An_Cour!$AP:$AP,$B36,BV_Data_An_Cour!$AQ:$AQ,$C36,BV_Data_An_Cour!$AR:$AR,L$2)</f>
        <v>14732.790000000005</v>
      </c>
      <c r="M36" s="243"/>
      <c r="N36" s="266">
        <f t="shared" si="10"/>
        <v>14732.790000000005</v>
      </c>
      <c r="O36" s="243"/>
      <c r="P36" s="281">
        <f t="shared" si="12"/>
        <v>0</v>
      </c>
      <c r="Q36" s="266">
        <f>SUMIFS(BV_Data_An_Prec!$AM:$AM,BV_Data_An_Prec!$AP:$AP,$B36,BV_Data_An_Prec!$AQ:$AQ,$C36,BV_Data_An_Prec!$AR:$AR,Q$2)</f>
        <v>0</v>
      </c>
      <c r="R36" s="243"/>
      <c r="S36" s="266">
        <f t="shared" si="13"/>
        <v>14732.790000000005</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944.36874999999998</v>
      </c>
      <c r="L37" s="266">
        <f>SUMIFS(BV_Data_An_Cour!$AM:$AM,BV_Data_An_Cour!$AP:$AP,$B37,BV_Data_An_Cour!$AQ:$AQ,$C37,BV_Data_An_Cour!$AR:$AR,L$2)</f>
        <v>75549.5</v>
      </c>
      <c r="M37" s="243"/>
      <c r="N37" s="658">
        <f t="shared" si="10"/>
        <v>75549.5</v>
      </c>
      <c r="O37" s="243"/>
      <c r="P37" s="281">
        <f t="shared" si="12"/>
        <v>0</v>
      </c>
      <c r="Q37" s="266">
        <f>SUMIFS(BV_Data_An_Prec!$AM:$AM,BV_Data_An_Prec!$AP:$AP,$B37,BV_Data_An_Prec!$AQ:$AQ,$C37,BV_Data_An_Prec!$AR:$AR,Q$2)</f>
        <v>0</v>
      </c>
      <c r="R37" s="243"/>
      <c r="S37" s="266">
        <f t="shared" si="13"/>
        <v>75549.5</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-1344.5761249999982</v>
      </c>
      <c r="L38" s="266">
        <f>SUMIFS(BV_Data_An_Cour!$AM:$AM,BV_Data_An_Cour!$AP:$AP,$B38,BV_Data_An_Cour!$AQ:$AQ,$C38,BV_Data_An_Cour!$AR:$AR,L$2)</f>
        <v>-107566.08999999985</v>
      </c>
      <c r="M38" s="38"/>
      <c r="N38" s="266">
        <f t="shared" si="10"/>
        <v>-107566.08999999985</v>
      </c>
      <c r="O38" s="243"/>
      <c r="P38" s="281">
        <f t="shared" si="12"/>
        <v>0</v>
      </c>
      <c r="Q38" s="266">
        <f>SUMIFS(BV_Data_An_Prec!$AM:$AM,BV_Data_An_Prec!$AP:$AP,$B38,BV_Data_An_Prec!$AQ:$AQ,$C38,BV_Data_An_Prec!$AR:$AR,Q$2)</f>
        <v>0</v>
      </c>
      <c r="R38" s="243"/>
      <c r="S38" s="266">
        <f t="shared" si="13"/>
        <v>-107566.08999999985</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0.14542895544912843</v>
      </c>
      <c r="L41" s="294">
        <f>SUM(L31:L40)</f>
        <v>44538.480000000156</v>
      </c>
      <c r="M41" s="296"/>
      <c r="N41" s="294">
        <f t="shared" si="10"/>
        <v>44538.480000000156</v>
      </c>
      <c r="O41" s="295" t="s">
        <v>115</v>
      </c>
      <c r="P41" s="293" t="e">
        <f>Q41/Q$27</f>
        <v>#DIV/0!</v>
      </c>
      <c r="Q41" s="294">
        <f>SUM(Q31:Q40)</f>
        <v>0</v>
      </c>
      <c r="R41" s="297"/>
      <c r="S41" s="294">
        <f t="shared" si="16"/>
        <v>44538.480000000156</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12759.149999999994</v>
      </c>
      <c r="M42" s="243"/>
      <c r="N42" s="266">
        <f t="shared" si="10"/>
        <v>12759.149999999994</v>
      </c>
      <c r="O42" s="243"/>
      <c r="P42" s="38"/>
      <c r="Q42" s="281">
        <f>SUMIFS(BV_Data_An_Prec!$AM:$AM,BV_Data_An_Prec!$AP:$AP,$B42,BV_Data_An_Prec!$AQ:$AQ,$C42,BV_Data_An_Prec!$AR:$AR,Q$2)</f>
        <v>0</v>
      </c>
      <c r="R42" s="243"/>
      <c r="S42" s="266">
        <f t="shared" si="16"/>
        <v>12759.149999999994</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27510.700000000012</v>
      </c>
      <c r="M43" s="243"/>
      <c r="N43" s="266">
        <f t="shared" si="10"/>
        <v>27510.700000000012</v>
      </c>
      <c r="O43" s="243"/>
      <c r="P43" s="38"/>
      <c r="Q43" s="286">
        <f>SUMIFS(BV_Data_An_Prec!$AM:$AM,BV_Data_An_Prec!$AP:$AP,$B43,BV_Data_An_Prec!$AQ:$AQ,$C43,BV_Data_An_Prec!$AR:$AR,Q$2)</f>
        <v>0</v>
      </c>
      <c r="R43" s="243"/>
      <c r="S43" s="266">
        <f t="shared" si="16"/>
        <v>27510.700000000012</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5112.2000000000007</v>
      </c>
      <c r="M44" s="233"/>
      <c r="N44" s="303">
        <f t="shared" si="10"/>
        <v>5112.2000000000007</v>
      </c>
      <c r="O44" s="233"/>
      <c r="P44" s="301"/>
      <c r="Q44" s="281">
        <f>SUMIFS(BV_Data_An_Prec!$AM:$AM,BV_Data_An_Prec!$AP:$AP,$B44,BV_Data_An_Prec!$AQ:$AQ,$C44,BV_Data_An_Prec!$AR:$AR,Q$2)</f>
        <v>0</v>
      </c>
      <c r="R44" s="233"/>
      <c r="S44" s="303">
        <f t="shared" si="16"/>
        <v>5112.2000000000007</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6372</v>
      </c>
      <c r="M49" s="243"/>
      <c r="N49" s="266">
        <f t="shared" si="10"/>
        <v>6372</v>
      </c>
      <c r="O49" s="243"/>
      <c r="P49" s="38"/>
      <c r="Q49" s="286">
        <f>SUMIFS(BV_Data_An_Prec!$AM:$AM,BV_Data_An_Prec!$AP:$AP,$B49,BV_Data_An_Prec!$AQ:$AQ,$C49,BV_Data_An_Prec!$AR:$AR,Q$2)</f>
        <v>0</v>
      </c>
      <c r="R49" s="243"/>
      <c r="S49" s="266">
        <f t="shared" si="16"/>
        <v>6372</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14274.209999999992</v>
      </c>
      <c r="M50" s="233"/>
      <c r="N50" s="303">
        <f t="shared" si="10"/>
        <v>14274.209999999992</v>
      </c>
      <c r="O50" s="233"/>
      <c r="P50" s="301"/>
      <c r="Q50" s="281">
        <f>SUMIFS(BV_Data_An_Prec!$AM:$AM,BV_Data_An_Prec!$AP:$AP,$B50,BV_Data_An_Prec!$AQ:$AQ,$C50,BV_Data_An_Prec!$AR:$AR,Q$2)</f>
        <v>0</v>
      </c>
      <c r="R50" s="233"/>
      <c r="S50" s="303">
        <f t="shared" si="16"/>
        <v>14274.209999999992</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4465.4700000000012</v>
      </c>
      <c r="M51" s="243"/>
      <c r="N51" s="266">
        <f t="shared" si="10"/>
        <v>4465.4700000000012</v>
      </c>
      <c r="O51" s="243"/>
      <c r="P51" s="38"/>
      <c r="Q51" s="281">
        <f>SUMIFS(BV_Data_An_Prec!$AM:$AM,BV_Data_An_Prec!$AP:$AP,$B51,BV_Data_An_Prec!$AQ:$AQ,$C51,BV_Data_An_Prec!$AR:$AR,Q$2)</f>
        <v>0</v>
      </c>
      <c r="R51" s="243"/>
      <c r="S51" s="266">
        <f t="shared" si="16"/>
        <v>4465.4700000000012</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36.039999999999964</v>
      </c>
      <c r="M52" s="243"/>
      <c r="N52" s="266">
        <f t="shared" si="10"/>
        <v>36.039999999999964</v>
      </c>
      <c r="O52" s="243"/>
      <c r="P52" s="38"/>
      <c r="Q52" s="281">
        <f>SUMIFS(BV_Data_An_Prec!$AM:$AM,BV_Data_An_Prec!$AP:$AP,$B52,BV_Data_An_Prec!$AQ:$AQ,$C52,BV_Data_An_Prec!$AR:$AR,Q$2)</f>
        <v>0</v>
      </c>
      <c r="R52" s="243"/>
      <c r="S52" s="266">
        <f t="shared" si="16"/>
        <v>36.039999999999964</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0.23029683049729666</v>
      </c>
      <c r="L54" s="294">
        <f>+SUM(L42:L53)</f>
        <v>70529.76999999999</v>
      </c>
      <c r="M54" s="296"/>
      <c r="N54" s="294">
        <f>+SUM(N42:N53)</f>
        <v>70529.76999999999</v>
      </c>
      <c r="O54" s="295" t="s">
        <v>115</v>
      </c>
      <c r="P54" s="293" t="e">
        <f>Q54/Q$27</f>
        <v>#DIV/0!</v>
      </c>
      <c r="Q54" s="294">
        <f>+SUM(Q42:Q53)</f>
        <v>0</v>
      </c>
      <c r="R54" s="297"/>
      <c r="S54" s="294">
        <f>+SUM(S42:S53)</f>
        <v>70529.76999999999</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8310.1300000000047</v>
      </c>
      <c r="M57" s="238"/>
      <c r="N57" s="286">
        <f t="shared" si="17"/>
        <v>8310.1300000000047</v>
      </c>
      <c r="O57" s="238"/>
      <c r="P57" s="304"/>
      <c r="Q57" s="286">
        <f>SUMIFS(BV_Data_An_Prec!$AM:$AM,BV_Data_An_Prec!$AP:$AP,$B57,BV_Data_An_Prec!$AQ:$AQ,$C57,BV_Data_An_Prec!$AR:$AR,Q$2)</f>
        <v>0</v>
      </c>
      <c r="R57" s="238"/>
      <c r="S57" s="286">
        <f t="shared" si="18"/>
        <v>8310.1300000000047</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5512.4599999999991</v>
      </c>
      <c r="M58" s="243"/>
      <c r="N58" s="266">
        <f t="shared" si="17"/>
        <v>5512.4599999999991</v>
      </c>
      <c r="O58" s="243"/>
      <c r="P58" s="38"/>
      <c r="Q58" s="266">
        <f>SUMIFS(BV_Data_An_Prec!$AM:$AM,BV_Data_An_Prec!$AP:$AP,$B58,BV_Data_An_Prec!$AQ:$AQ,$C58,BV_Data_An_Prec!$AR:$AR,Q$2)</f>
        <v>0</v>
      </c>
      <c r="R58" s="243"/>
      <c r="S58" s="266">
        <f t="shared" si="18"/>
        <v>5512.4599999999991</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1258.0199999999995</v>
      </c>
      <c r="M59" s="243"/>
      <c r="N59" s="266">
        <f t="shared" si="17"/>
        <v>1258.0199999999995</v>
      </c>
      <c r="O59" s="243"/>
      <c r="P59" s="38"/>
      <c r="Q59" s="266">
        <f>SUMIFS(BV_Data_An_Prec!$AM:$AM,BV_Data_An_Prec!$AP:$AP,$B59,BV_Data_An_Prec!$AQ:$AQ,$C59,BV_Data_An_Prec!$AR:$AR,Q$2)</f>
        <v>0</v>
      </c>
      <c r="R59" s="243"/>
      <c r="S59" s="266">
        <f t="shared" si="18"/>
        <v>1258.0199999999995</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7441.3499999999949</v>
      </c>
      <c r="M60" s="238"/>
      <c r="N60" s="286">
        <f t="shared" si="17"/>
        <v>7441.3499999999949</v>
      </c>
      <c r="O60" s="238"/>
      <c r="P60" s="304"/>
      <c r="Q60" s="286">
        <f>SUMIFS(BV_Data_An_Prec!$AM:$AM,BV_Data_An_Prec!$AP:$AP,$B60,BV_Data_An_Prec!$AQ:$AQ,$C60,BV_Data_An_Prec!$AR:$AR,Q$2)</f>
        <v>0</v>
      </c>
      <c r="R60" s="238"/>
      <c r="S60" s="286">
        <f t="shared" si="18"/>
        <v>7441.3499999999949</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982.8100000000004</v>
      </c>
      <c r="M61" s="243"/>
      <c r="N61" s="266">
        <f t="shared" si="17"/>
        <v>982.8100000000004</v>
      </c>
      <c r="O61" s="243"/>
      <c r="P61" s="38"/>
      <c r="Q61" s="266">
        <f>SUMIFS(BV_Data_An_Prec!$AM:$AM,BV_Data_An_Prec!$AP:$AP,$B61,BV_Data_An_Prec!$AQ:$AQ,$C61,BV_Data_An_Prec!$AR:$AR,Q$2)</f>
        <v>0</v>
      </c>
      <c r="R61" s="243"/>
      <c r="S61" s="266">
        <f t="shared" si="18"/>
        <v>982.8100000000004</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1513.0300000000007</v>
      </c>
      <c r="M63" s="243"/>
      <c r="N63" s="266">
        <f t="shared" si="17"/>
        <v>1513.0300000000007</v>
      </c>
      <c r="O63" s="243"/>
      <c r="P63" s="38"/>
      <c r="Q63" s="266">
        <f>SUMIFS(BV_Data_An_Prec!$AM:$AM,BV_Data_An_Prec!$AP:$AP,$B63,BV_Data_An_Prec!$AQ:$AQ,$C63,BV_Data_An_Prec!$AR:$AR,Q$2)</f>
        <v>0</v>
      </c>
      <c r="R63" s="243"/>
      <c r="S63" s="266">
        <f t="shared" si="18"/>
        <v>1513.0300000000007</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969.77999999999975</v>
      </c>
      <c r="M64" s="243"/>
      <c r="N64" s="266">
        <f t="shared" si="17"/>
        <v>969.77999999999975</v>
      </c>
      <c r="O64" s="243"/>
      <c r="P64" s="38"/>
      <c r="Q64" s="266">
        <f>SUMIFS(BV_Data_An_Prec!$AM:$AM,BV_Data_An_Prec!$AP:$AP,$B64,BV_Data_An_Prec!$AQ:$AQ,$C64,BV_Data_An_Prec!$AR:$AR,Q$2)</f>
        <v>0</v>
      </c>
      <c r="R64" s="243"/>
      <c r="S64" s="266">
        <f t="shared" si="18"/>
        <v>969.77999999999975</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916.48999999999978</v>
      </c>
      <c r="M65" s="243"/>
      <c r="N65" s="266">
        <f t="shared" si="17"/>
        <v>916.48999999999978</v>
      </c>
      <c r="O65" s="243"/>
      <c r="P65" s="38"/>
      <c r="Q65" s="266">
        <f>SUMIFS(BV_Data_An_Prec!$AM:$AM,BV_Data_An_Prec!$AP:$AP,$B65,BV_Data_An_Prec!$AQ:$AQ,$C65,BV_Data_An_Prec!$AR:$AR,Q$2)</f>
        <v>0</v>
      </c>
      <c r="R65" s="243"/>
      <c r="S65" s="266">
        <f t="shared" si="18"/>
        <v>916.48999999999978</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3531.24</v>
      </c>
      <c r="M66" s="243"/>
      <c r="N66" s="266">
        <f t="shared" si="17"/>
        <v>3531.24</v>
      </c>
      <c r="O66" s="243"/>
      <c r="P66" s="38"/>
      <c r="Q66" s="266">
        <f>SUMIFS(BV_Data_An_Prec!$AM:$AM,BV_Data_An_Prec!$AP:$AP,$B66,BV_Data_An_Prec!$AQ:$AQ,$C66,BV_Data_An_Prec!$AR:$AR,Q$2)</f>
        <v>0</v>
      </c>
      <c r="R66" s="243"/>
      <c r="S66" s="266">
        <f t="shared" si="18"/>
        <v>3531.24</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665</v>
      </c>
      <c r="M67" s="243"/>
      <c r="N67" s="266">
        <f t="shared" si="17"/>
        <v>665</v>
      </c>
      <c r="O67" s="243"/>
      <c r="P67" s="38"/>
      <c r="Q67" s="266">
        <f>SUMIFS(BV_Data_An_Prec!$AM:$AM,BV_Data_An_Prec!$AP:$AP,$B67,BV_Data_An_Prec!$AQ:$AQ,$C67,BV_Data_An_Prec!$AR:$AR,Q$2)</f>
        <v>0</v>
      </c>
      <c r="R67" s="243"/>
      <c r="S67" s="266">
        <f t="shared" si="18"/>
        <v>665</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299.37999999999965</v>
      </c>
      <c r="M68" s="243"/>
      <c r="N68" s="658">
        <f t="shared" si="17"/>
        <v>299.37999999999965</v>
      </c>
      <c r="O68" s="243"/>
      <c r="P68" s="38"/>
      <c r="Q68" s="266">
        <f>SUMIFS(BV_Data_An_Prec!$AM:$AM,BV_Data_An_Prec!$AP:$AP,$B68,BV_Data_An_Prec!$AQ:$AQ,$C68,BV_Data_An_Prec!$AR:$AR,Q$2)</f>
        <v>0</v>
      </c>
      <c r="R68" s="243"/>
      <c r="S68" s="266">
        <f t="shared" si="18"/>
        <v>299.37999999999965</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0.10252761473059761</v>
      </c>
      <c r="L72" s="294">
        <f>+SUM(L55:L71)</f>
        <v>31399.69</v>
      </c>
      <c r="M72" s="296"/>
      <c r="N72" s="294">
        <f>+SUM(N55:N71)</f>
        <v>31399.69</v>
      </c>
      <c r="O72" s="295" t="s">
        <v>115</v>
      </c>
      <c r="P72" s="293" t="e">
        <f>Q72/Q$27</f>
        <v>#DIV/0!</v>
      </c>
      <c r="Q72" s="294">
        <f>+SUM(Q55:Q71)</f>
        <v>0</v>
      </c>
      <c r="R72" s="297"/>
      <c r="S72" s="294">
        <f>+SUM(S55:S71)</f>
        <v>31399.69</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0.47825340067702271</v>
      </c>
      <c r="L74" s="294">
        <f>L41+L54+L72</f>
        <v>146467.94000000015</v>
      </c>
      <c r="M74" s="296"/>
      <c r="N74" s="294">
        <f t="shared" ref="N74:N82" si="19">L74-F74</f>
        <v>146467.94000000015</v>
      </c>
      <c r="O74" s="295" t="s">
        <v>115</v>
      </c>
      <c r="P74" s="293" t="e">
        <f>Q74/Q$27</f>
        <v>#DIV/0!</v>
      </c>
      <c r="Q74" s="294">
        <f>Q41+Q54+Q72</f>
        <v>0</v>
      </c>
      <c r="R74" s="297"/>
      <c r="S74" s="294">
        <f>L74-Q74</f>
        <v>146467.94000000015</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25446.580000000016</v>
      </c>
      <c r="M75" s="243"/>
      <c r="N75" s="266">
        <f t="shared" si="19"/>
        <v>25446.580000000016</v>
      </c>
      <c r="O75" s="243"/>
      <c r="P75" s="38"/>
      <c r="Q75" s="266">
        <f>-SUMIFS(BV_Data_An_Prec!$AM:$AM,BV_Data_An_Prec!$AP:$AP,$B75,BV_Data_An_Prec!$AQ:$AQ,$C75,BV_Data_An_Prec!$AR:$AR,Q$2)-Q157</f>
        <v>0</v>
      </c>
      <c r="R75" s="243"/>
      <c r="S75" s="266">
        <f t="shared" ref="S75:S82" si="20">L75-Q75</f>
        <v>25446.580000000016</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t="e">
        <f>+Q78/O27</f>
        <v>#DIV/0!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t="e">
        <f>P82/699</f>
        <v>#DIV/0!</v>
      </c>
      <c r="P82" s="307" t="e">
        <f>+Q82/O24</f>
        <v>#DIV/0!</v>
      </c>
      <c r="Q82" s="266">
        <f>-SUMIFS(BV_Data_An_Prec!$AM:$AM,BV_Data_An_Prec!$AP:$AP,$B82,BV_Data_An_Prec!$AQ:$AQ,$C82,BV_Data_An_Prec!$AR:$AR,Q$2)</f>
        <v>0</v>
      </c>
      <c r="R82" s="243"/>
      <c r="S82" s="266">
        <f t="shared" si="20"/>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25446.580000000016</v>
      </c>
      <c r="M83" s="296"/>
      <c r="N83" s="294">
        <f>+SUM(N75:N82)</f>
        <v>25446.580000000016</v>
      </c>
      <c r="O83" s="295"/>
      <c r="P83" s="293"/>
      <c r="Q83" s="294">
        <f>+SUM(Q75:Q82)</f>
        <v>0</v>
      </c>
      <c r="R83" s="297"/>
      <c r="S83" s="294">
        <f>+SUM(S75:S82)</f>
        <v>25446.580000000016</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185234.56999999136</v>
      </c>
      <c r="M85" s="960"/>
      <c r="N85" s="958">
        <f>N27-N41-N54-N72+N83</f>
        <v>185234.56999999136</v>
      </c>
      <c r="O85" s="959"/>
      <c r="P85" s="957"/>
      <c r="Q85" s="958">
        <f>Q27-Q74+Q83</f>
        <v>0</v>
      </c>
      <c r="R85" s="961"/>
      <c r="S85" s="958">
        <f>S27-S41-S54-S72+S83</f>
        <v>185234.56999999136</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Août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5" t="s">
        <v>339</v>
      </c>
      <c r="E91" s="1070"/>
      <c r="F91" s="1071"/>
      <c r="G91" s="1072"/>
      <c r="H91" s="1070"/>
      <c r="I91" s="1071"/>
      <c r="J91" s="1072" t="s">
        <v>340</v>
      </c>
      <c r="K91" s="1070"/>
      <c r="L91" s="1071"/>
      <c r="M91" s="1072" t="s">
        <v>668</v>
      </c>
      <c r="N91" s="1071"/>
      <c r="O91" s="1065" t="s">
        <v>341</v>
      </c>
      <c r="P91" s="1070"/>
      <c r="Q91" s="1071"/>
      <c r="R91" s="1064" t="s">
        <v>670</v>
      </c>
      <c r="S91" s="1073"/>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3574806.149999998</v>
      </c>
      <c r="M93" s="320"/>
      <c r="N93" s="321"/>
      <c r="O93" s="238"/>
      <c r="P93" s="284"/>
      <c r="Q93" s="286">
        <f>-SUMIFS(BV_Data_An_Prec!$AM:$AM,BV_Data_An_Prec!$AS:$AS,"Oui",BV_Data_An_Prec!$AP:$AP,$B93)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16</v>
      </c>
      <c r="K95" s="281">
        <f t="shared" si="21"/>
        <v>1085.3031250000131</v>
      </c>
      <c r="L95" s="266">
        <f>-SUMIFS(BV_Data_An_Cour!$AM:$AM,BV_Data_An_Cour!$AP:$AP,$B95,BV_Data_An_Cour!$AQ:$AQ,$C95,BV_Data_An_Cour!$AR:$AR,$L2)</f>
        <v>17364.85000000021</v>
      </c>
      <c r="M95" s="245">
        <f>J95-D95</f>
        <v>16</v>
      </c>
      <c r="N95" s="246">
        <f>L95-F95</f>
        <v>17364.85000000021</v>
      </c>
      <c r="O95" s="245">
        <f>SUMIFS(BV_Data_An_Prec!$AW:$AW,BV_Data_An_Prec!$AP:$AP,$B95,BV_Data_An_Prec!$AQ:$AQ,$C95,BV_Data_An_Prec!$AY:$AY,O$2)</f>
        <v>0</v>
      </c>
      <c r="P95" s="281">
        <f t="shared" si="22"/>
        <v>0</v>
      </c>
      <c r="Q95" s="266">
        <f>-SUMIFS(BV_Data_An_Prec!$AM:$AM,BV_Data_An_Prec!$AP:$AP,$B95,BV_Data_An_Prec!$AQ:$AQ,$C95,BV_Data_An_Prec!$AR:$AR,$L2)</f>
        <v>0</v>
      </c>
      <c r="R95" s="245">
        <f>J95-O95</f>
        <v>16</v>
      </c>
      <c r="S95" s="266">
        <f t="shared" si="24"/>
        <v>17364.85000000021</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16</v>
      </c>
      <c r="K97" s="305">
        <f>IF(J97&lt;=0,0,L97/J97)</f>
        <v>1085.3031250000131</v>
      </c>
      <c r="L97" s="356">
        <f>+L94+L95+L96</f>
        <v>17364.85000000021</v>
      </c>
      <c r="M97" s="252">
        <f>J97-D97</f>
        <v>16</v>
      </c>
      <c r="N97" s="251">
        <f>L97-F97</f>
        <v>17364.85000000021</v>
      </c>
      <c r="O97" s="250">
        <f>+O94+O95+O96</f>
        <v>0</v>
      </c>
      <c r="P97" s="305">
        <f>IF(O97&lt;=0,0,Q97/O97)</f>
        <v>0</v>
      </c>
      <c r="Q97" s="356">
        <f>+Q94+Q95+Q96</f>
        <v>0</v>
      </c>
      <c r="R97" s="252">
        <f>R94+R95</f>
        <v>16</v>
      </c>
      <c r="S97" s="356">
        <f>S94+S95</f>
        <v>17364.85000000021</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82</v>
      </c>
      <c r="K101" s="281">
        <f>IF(J101=0,0,L101/J101)</f>
        <v>40.515365853633092</v>
      </c>
      <c r="L101" s="266">
        <f>-SUMIFS(BV_Data_An_Cour!$AM:$AM,BV_Data_An_Cour!$AP:$AP,$B101,BV_Data_An_Cour!$AQ:$AQ,$C101,BV_Data_An_Cour!$AR:$AR,L$2)</f>
        <v>3322.2599999979138</v>
      </c>
      <c r="M101" s="245">
        <f>J101-D101</f>
        <v>82</v>
      </c>
      <c r="N101" s="246">
        <f>L101-F101</f>
        <v>3322.2599999979138</v>
      </c>
      <c r="O101" s="245">
        <f>SUMIFS(BV_Data_An_Prec!$AW:$AW,BV_Data_An_Prec!$AP:$AP,$B101,BV_Data_An_Prec!$AQ:$AQ,$C101,BV_Data_An_Prec!$AY:$AY,O$2)</f>
        <v>0</v>
      </c>
      <c r="P101" s="281">
        <f>IF(O101=0,0,Q101/O101)</f>
        <v>0</v>
      </c>
      <c r="Q101" s="266">
        <f>-SUMIFS(BV_Data_An_Prec!$AM:$AM,BV_Data_An_Prec!$AP:$AP,$B101,BV_Data_An_Prec!$AQ:$AQ,$C101,BV_Data_An_Prec!$AR:$AR,Q$2)</f>
        <v>0</v>
      </c>
      <c r="R101" s="245">
        <f>J101-O101</f>
        <v>82</v>
      </c>
      <c r="S101" s="266">
        <f>L101-Q101</f>
        <v>3322.2599999979138</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458.09249999999997</v>
      </c>
      <c r="L103" s="266">
        <f>-SUMIFS(BV_Data_An_Cour!$AM:$AM,BV_Data_An_Cour!$AP:$AP,$B103,BV_Data_An_Cour!$AQ:$AQ,$C103,BV_Data_An_Cour!$AR:$AR,$L2)</f>
        <v>7329.48</v>
      </c>
      <c r="M103" s="245"/>
      <c r="N103" s="246">
        <f>L103-F103</f>
        <v>7329.48</v>
      </c>
      <c r="O103" s="245"/>
      <c r="P103" s="281">
        <f>IF(O97=0,0,Q103/O97)</f>
        <v>0</v>
      </c>
      <c r="Q103" s="266">
        <f>-SUMIFS(BV_Data_An_Prec!$AM:$AM,BV_Data_An_Prec!$AP:$AP,$B103,BV_Data_An_Prec!$AQ:$AQ,$C103,BV_Data_An_Prec!$AR:$AR,$L2)</f>
        <v>0</v>
      </c>
      <c r="R103" s="267">
        <f>P103-K103</f>
        <v>-458.09249999999997</v>
      </c>
      <c r="S103" s="266">
        <f t="shared" ref="S103:S105" si="29">L103-Q103</f>
        <v>7329.48</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342.19437499999998</v>
      </c>
      <c r="L104" s="266">
        <f>-SUMIFS(BV_Data_An_Cour!$AM:$AM,BV_Data_An_Cour!$AP:$AP,$B104,BV_Data_An_Cour!$AQ:$AQ,$C104,BV_Data_An_Cour!$AR:$AR,$L2)</f>
        <v>5475.11</v>
      </c>
      <c r="M104" s="245"/>
      <c r="N104" s="246">
        <f>L104-F104</f>
        <v>5475.11</v>
      </c>
      <c r="O104" s="245"/>
      <c r="P104" s="281">
        <f>IF(O97=0,0,Q104/O97)</f>
        <v>0</v>
      </c>
      <c r="Q104" s="266">
        <f>-SUMIFS(BV_Data_An_Prec!$AM:$AM,BV_Data_An_Prec!$AP:$AP,$B104,BV_Data_An_Prec!$AQ:$AQ,$C104,BV_Data_An_Prec!$AR:$AR,$L2)</f>
        <v>0</v>
      </c>
      <c r="R104" s="267">
        <f t="shared" ref="R104:R106" si="30">P104-K104</f>
        <v>-342.19437499999998</v>
      </c>
      <c r="S104" s="266">
        <f t="shared" si="29"/>
        <v>5475.11</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16</v>
      </c>
      <c r="K106" s="355">
        <f>IF(J106&lt;=0,0,L106/J106)</f>
        <v>800.28687500000001</v>
      </c>
      <c r="L106" s="356">
        <f>L103+L104+L105</f>
        <v>12804.59</v>
      </c>
      <c r="M106" s="265">
        <f>J106-D106</f>
        <v>16</v>
      </c>
      <c r="N106" s="251">
        <f>L106-F106</f>
        <v>12804.59</v>
      </c>
      <c r="O106" s="252">
        <f>O97</f>
        <v>0</v>
      </c>
      <c r="P106" s="355">
        <f>IF(O106&lt;=0,0,Q106/O106)</f>
        <v>0</v>
      </c>
      <c r="Q106" s="356">
        <f>Q103+Q104+Q105</f>
        <v>0</v>
      </c>
      <c r="R106" s="357">
        <f t="shared" si="30"/>
        <v>-800.28687500000001</v>
      </c>
      <c r="S106" s="356">
        <f>L106-Q106</f>
        <v>12804.59</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98</v>
      </c>
      <c r="K109" s="269">
        <f>IF(J109&lt;=0,0,L109/J109)</f>
        <v>341.75204081630733</v>
      </c>
      <c r="L109" s="271">
        <f>L97+L106+L101+L99</f>
        <v>33491.69999999812</v>
      </c>
      <c r="M109" s="272">
        <f>J109-D109</f>
        <v>98</v>
      </c>
      <c r="N109" s="271">
        <f>L109-F109</f>
        <v>33491.69999999812</v>
      </c>
      <c r="O109" s="272">
        <f>O97+O101</f>
        <v>0</v>
      </c>
      <c r="P109" s="269">
        <f>IF(O109&lt;=0,0,Q109/O109)</f>
        <v>0</v>
      </c>
      <c r="Q109" s="271">
        <f>Q97+Q106+Q101+Q99</f>
        <v>0</v>
      </c>
      <c r="R109" s="272">
        <f>J109-O109</f>
        <v>98</v>
      </c>
      <c r="S109" s="271">
        <f>L109-Q109</f>
        <v>33491.69999999812</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3.2155296475350683</v>
      </c>
      <c r="K113" s="281">
        <f>IF($J$97=0,0,L113/(J$94+J$95+J96))</f>
        <v>3489.8243750000001</v>
      </c>
      <c r="L113" s="266">
        <f>SUMIFS(BV_Data_An_Cour!$AM:$AM,BV_Data_An_Cour!$AP:$AP,$B113,BV_Data_An_Cour!$AQ:$AQ,$C113,BV_Data_An_Cour!$AR:$AR,$L$2)</f>
        <v>55837.19</v>
      </c>
      <c r="M113" s="243"/>
      <c r="N113" s="266">
        <f t="shared" ref="N113:N154" si="32">L113-F113</f>
        <v>55837.19</v>
      </c>
      <c r="O113" s="282" t="e">
        <f>Q113/Q97</f>
        <v>#DIV/0!</v>
      </c>
      <c r="P113" s="281" t="e">
        <f>IF($J$97=0,0,Q113/(O$94+O$95+O96))</f>
        <v>#DIV/0!</v>
      </c>
      <c r="Q113" s="266">
        <f>SUMIFS(BV_Data_An_Prec!$AM:$AM,BV_Data_An_Prec!$AP:$AP,$B113,BV_Data_An_Prec!$AQ:$AQ,$C113,BV_Data_An_Prec!$AR:$AR,$L$2)</f>
        <v>0</v>
      </c>
      <c r="R113" s="243"/>
      <c r="S113" s="266">
        <f>L113-Q113</f>
        <v>55837.19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0.23503681101854876</v>
      </c>
      <c r="K114" s="284">
        <f>IF($J$97=0,0,L114/(J$94+J$95+J96))</f>
        <v>188.09687499999995</v>
      </c>
      <c r="L114" s="266">
        <f>SUMIFS(BV_Data_An_Cour!$AM:$AM,BV_Data_An_Cour!$AP:$AP,$B114,BV_Data_An_Cour!$AQ:$AQ,$C114,BV_Data_An_Cour!$AR:$AR,$L$2)</f>
        <v>3009.5499999999993</v>
      </c>
      <c r="M114" s="238"/>
      <c r="N114" s="286">
        <f t="shared" si="32"/>
        <v>3009.5499999999993</v>
      </c>
      <c r="O114" s="285" t="e">
        <f>Q114/(Q106)</f>
        <v>#DIV/0!</v>
      </c>
      <c r="P114" s="284" t="e">
        <f>IF($J$97=0,0,Q114/(O$94+O$95+O96))</f>
        <v>#DIV/0!</v>
      </c>
      <c r="Q114" s="266">
        <f>SUMIFS(BV_Data_An_Prec!$AM:$AM,BV_Data_An_Prec!$AP:$AP,$B114,BV_Data_An_Prec!$AQ:$AQ,$C114,BV_Data_An_Prec!$AR:$AR,$L$2)</f>
        <v>0</v>
      </c>
      <c r="R114" s="238"/>
      <c r="S114" s="286">
        <f t="shared" ref="S114:S166" si="33">L114-Q114</f>
        <v>3009.5499999999993</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-572.94499999999994</v>
      </c>
      <c r="L115" s="303">
        <f>SUMIFS(BV_Data_An_Cour!$AM:$AM,BV_Data_An_Cour!$AP:$AP,$B115,BV_Data_An_Cour!$AQ:$AQ,$C115,BV_Data_An_Cour!$AR:$AR,$L$2)</f>
        <v>-9167.119999999999</v>
      </c>
      <c r="M115" s="243"/>
      <c r="N115" s="266">
        <f t="shared" si="32"/>
        <v>-9167.119999999999</v>
      </c>
      <c r="O115" s="243"/>
      <c r="P115" s="281" t="e">
        <f>IF($J$97=0,0,Q115/(O$94+O$95+O96))</f>
        <v>#DIV/0!</v>
      </c>
      <c r="Q115" s="303">
        <f>SUMIFS(BV_Data_An_Prec!$AM:$AM,BV_Data_An_Prec!$AP:$AP,$B115,BV_Data_An_Prec!$AQ:$AQ,$C115,BV_Data_An_Prec!$AR:$AR,$L$2)</f>
        <v>0</v>
      </c>
      <c r="R115" s="243"/>
      <c r="S115" s="266">
        <f t="shared" si="33"/>
        <v>-9167.119999999999</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15.25</v>
      </c>
      <c r="L116" s="266">
        <f>SUMIFS(BV_Data_An_Cour!$AM:$AM,BV_Data_An_Cour!$AP:$AP,$B116,BV_Data_An_Cour!$AQ:$AQ,$C116,BV_Data_An_Cour!$AR:$AR,$L$2)</f>
        <v>244</v>
      </c>
      <c r="M116" s="243"/>
      <c r="N116" s="266">
        <f t="shared" si="32"/>
        <v>244</v>
      </c>
      <c r="O116" s="243"/>
      <c r="P116" s="281" t="e">
        <f>IF($J$97=0,0,Q116/(O$94+O$95+O96))</f>
        <v>#DIV/0!</v>
      </c>
      <c r="Q116" s="266">
        <f>SUMIFS(BV_Data_An_Prec!$AM:$AM,BV_Data_An_Prec!$AP:$AP,$B116,BV_Data_An_Prec!$AQ:$AQ,$C116,BV_Data_An_Prec!$AR:$AR,$L$2)</f>
        <v>0</v>
      </c>
      <c r="R116" s="243"/>
      <c r="S116" s="266">
        <f t="shared" si="33"/>
        <v>244</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t="e">
        <f>IF($J$97=0,0,Q117/(O$94+O$95+O96))</f>
        <v>#DIV/0!</v>
      </c>
      <c r="Q117" s="286">
        <f>SUMIFS(BV_Data_An_Prec!$AM:$AM,BV_Data_An_Prec!$AP:$AP,$B117,BV_Data_An_Prec!$AQ:$AQ,$C117,BV_Data_An_Prec!$AR:$AR,$L$2)</f>
        <v>0</v>
      </c>
      <c r="R117" s="238"/>
      <c r="S117" s="286">
        <f t="shared" si="33"/>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211.44687500000015</v>
      </c>
      <c r="L118" s="266">
        <f>SUMIFS(BV_Data_An_Cour!$AM:$AM,BV_Data_An_Cour!$AP:$AP,$B118,BV_Data_An_Cour!$AQ:$AQ,$C118,BV_Data_An_Cour!$AR:$AR,$L$2)</f>
        <v>3383.1500000000024</v>
      </c>
      <c r="M118" s="243"/>
      <c r="N118" s="266">
        <f t="shared" si="32"/>
        <v>3383.1500000000024</v>
      </c>
      <c r="O118" s="243"/>
      <c r="P118" s="281" t="e">
        <f>IF($J$97=0,0,Q118/(O$94+O$95+O96))</f>
        <v>#DIV/0!</v>
      </c>
      <c r="Q118" s="266">
        <f>SUMIFS(BV_Data_An_Prec!$AM:$AM,BV_Data_An_Prec!$AP:$AP,$B118,BV_Data_An_Prec!$AQ:$AQ,$C118,BV_Data_An_Prec!$AR:$AR,$L$2)</f>
        <v>0</v>
      </c>
      <c r="R118" s="243"/>
      <c r="S118" s="266">
        <f t="shared" si="33"/>
        <v>3383.1500000000024</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968.77375000000029</v>
      </c>
      <c r="L119" s="658">
        <f>SUMIFS(BV_Data_An_Cour!$AM:$AM,BV_Data_An_Cour!$AP:$AP,$B119,BV_Data_An_Cour!$AQ:$AQ,$C119,BV_Data_An_Cour!$AR:$AR,$L$2)</f>
        <v>15500.380000000005</v>
      </c>
      <c r="M119" s="243"/>
      <c r="N119" s="658">
        <f t="shared" si="32"/>
        <v>15500.380000000005</v>
      </c>
      <c r="O119" s="243"/>
      <c r="P119" s="281" t="e">
        <f>IF($J$97=0,0,Q119/(O$94+O$95+O96))</f>
        <v>#DIV/0!</v>
      </c>
      <c r="Q119" s="658">
        <f>SUMIFS(BV_Data_An_Prec!$AM:$AM,BV_Data_An_Prec!$AP:$AP,$B119,BV_Data_An_Prec!$AQ:$AQ,$C119,BV_Data_An_Prec!$AR:$AR,$L$2)</f>
        <v>0</v>
      </c>
      <c r="R119" s="243"/>
      <c r="S119" s="266">
        <f t="shared" si="33"/>
        <v>15500.380000000005</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t="e">
        <f>IF($J$97=0,0,Q120/(O$94+O$95))</f>
        <v>#DIV/0!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t="e">
        <f>IF($J$97=0,0,Q121/(O$94+O$95))</f>
        <v>#DIV/0!</v>
      </c>
      <c r="Q121" s="266">
        <f>SUMIFS(BV_Data_An_Prec!$AM:$AM,BV_Data_An_Prec!$AP:$AP,$B121,BV_Data_An_Prec!$AQ:$AQ,$C121,BV_Data_An_Prec!$AR:$AR,$L$2)</f>
        <v>0</v>
      </c>
      <c r="R121" s="243"/>
      <c r="S121" s="266">
        <f t="shared" si="33"/>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t="e">
        <f>IF($J$97=0,0,Q122/(O$94+O$95))</f>
        <v>#DIV/0!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2.0544537900436195</v>
      </c>
      <c r="L123" s="294">
        <f>SUM(L113:L122)</f>
        <v>68807.150000000023</v>
      </c>
      <c r="M123" s="296"/>
      <c r="N123" s="294">
        <f t="shared" si="32"/>
        <v>68807.150000000023</v>
      </c>
      <c r="O123" s="295" t="s">
        <v>115</v>
      </c>
      <c r="P123" s="293" t="e">
        <f>Q123/Q$109</f>
        <v>#DIV/0!</v>
      </c>
      <c r="Q123" s="294">
        <f>SUM(Q113:Q122)</f>
        <v>0</v>
      </c>
      <c r="R123" s="297"/>
      <c r="S123" s="294">
        <f t="shared" si="33"/>
        <v>68807.150000000023</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22393.14</v>
      </c>
      <c r="M124" s="243"/>
      <c r="N124" s="266">
        <f t="shared" si="32"/>
        <v>22393.14</v>
      </c>
      <c r="O124" s="243"/>
      <c r="P124" s="38"/>
      <c r="Q124" s="266">
        <f>SUMIFS(BV_Data_An_Prec!$AM:$AM,BV_Data_An_Prec!$AP:$AP,$B124,BV_Data_An_Prec!$AQ:$AQ,$C124,BV_Data_An_Prec!$AR:$AR,$L$2)</f>
        <v>0</v>
      </c>
      <c r="R124" s="243"/>
      <c r="S124" s="266">
        <f t="shared" si="33"/>
        <v>22393.14</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4606.1400000000031</v>
      </c>
      <c r="M125" s="243"/>
      <c r="N125" s="266">
        <f t="shared" si="32"/>
        <v>4606.1400000000031</v>
      </c>
      <c r="O125" s="243"/>
      <c r="P125" s="38"/>
      <c r="Q125" s="266">
        <f>SUMIFS(BV_Data_An_Prec!$AM:$AM,BV_Data_An_Prec!$AP:$AP,$B125,BV_Data_An_Prec!$AQ:$AQ,$C125,BV_Data_An_Prec!$AR:$AR,$L$2)</f>
        <v>0</v>
      </c>
      <c r="R125" s="243"/>
      <c r="S125" s="266">
        <f t="shared" si="33"/>
        <v>4606.1400000000031</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657.71999999999935</v>
      </c>
      <c r="M126" s="233"/>
      <c r="N126" s="303">
        <f t="shared" si="32"/>
        <v>657.71999999999935</v>
      </c>
      <c r="O126" s="233"/>
      <c r="P126" s="301"/>
      <c r="Q126" s="303">
        <f>SUMIFS(BV_Data_An_Prec!$AM:$AM,BV_Data_An_Prec!$AP:$AP,$B126,BV_Data_An_Prec!$AQ:$AQ,$C126,BV_Data_An_Prec!$AR:$AR,$L$2)</f>
        <v>0</v>
      </c>
      <c r="R126" s="233"/>
      <c r="S126" s="303">
        <f t="shared" si="33"/>
        <v>657.71999999999935</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259.63000000000102</v>
      </c>
      <c r="M131" s="243"/>
      <c r="N131" s="266">
        <f t="shared" si="32"/>
        <v>259.63000000000102</v>
      </c>
      <c r="O131" s="243"/>
      <c r="P131" s="38"/>
      <c r="Q131" s="266">
        <f>SUMIFS(BV_Data_An_Prec!$AM:$AM,BV_Data_An_Prec!$AP:$AP,$B131,BV_Data_An_Prec!$AQ:$AQ,$C131,BV_Data_An_Prec!$AR:$AR,$L$2)</f>
        <v>0</v>
      </c>
      <c r="R131" s="243"/>
      <c r="S131" s="266">
        <f t="shared" si="33"/>
        <v>259.63000000000102</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3143.0699999999997</v>
      </c>
      <c r="M132" s="233"/>
      <c r="N132" s="303">
        <f t="shared" si="32"/>
        <v>3143.0699999999997</v>
      </c>
      <c r="O132" s="233"/>
      <c r="P132" s="301"/>
      <c r="Q132" s="303">
        <f>SUMIFS(BV_Data_An_Prec!$AM:$AM,BV_Data_An_Prec!$AP:$AP,$B132,BV_Data_An_Prec!$AQ:$AQ,$C132,BV_Data_An_Prec!$AR:$AR,$L$2)</f>
        <v>0</v>
      </c>
      <c r="R132" s="233"/>
      <c r="S132" s="303">
        <f t="shared" si="33"/>
        <v>3143.0699999999997</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2068.2799999999988</v>
      </c>
      <c r="M133" s="243"/>
      <c r="N133" s="266">
        <f t="shared" si="32"/>
        <v>2068.2799999999988</v>
      </c>
      <c r="O133" s="243"/>
      <c r="P133" s="38"/>
      <c r="Q133" s="266">
        <f>SUMIFS(BV_Data_An_Prec!$AM:$AM,BV_Data_An_Prec!$AP:$AP,$B133,BV_Data_An_Prec!$AQ:$AQ,$C133,BV_Data_An_Prec!$AR:$AR,$L$2)</f>
        <v>0</v>
      </c>
      <c r="R133" s="243"/>
      <c r="S133" s="266">
        <f t="shared" si="33"/>
        <v>2068.2799999999988</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12.640000000000015</v>
      </c>
      <c r="M134" s="243"/>
      <c r="N134" s="266">
        <f t="shared" si="32"/>
        <v>12.640000000000015</v>
      </c>
      <c r="O134" s="243"/>
      <c r="P134" s="38"/>
      <c r="Q134" s="266">
        <f>SUMIFS(BV_Data_An_Prec!$AM:$AM,BV_Data_An_Prec!$AP:$AP,$B134,BV_Data_An_Prec!$AQ:$AQ,$C134,BV_Data_An_Prec!$AR:$AR,$L$2)</f>
        <v>0</v>
      </c>
      <c r="R134" s="243"/>
      <c r="S134" s="266">
        <f t="shared" si="33"/>
        <v>12.640000000000015</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0.98951740281926137</v>
      </c>
      <c r="L136" s="294">
        <f>SUM(L124:L135)</f>
        <v>33140.619999999995</v>
      </c>
      <c r="M136" s="296"/>
      <c r="N136" s="294">
        <f t="shared" si="32"/>
        <v>33140.619999999995</v>
      </c>
      <c r="O136" s="295" t="s">
        <v>115</v>
      </c>
      <c r="P136" s="293" t="e">
        <f>Q136/Q$109</f>
        <v>#DIV/0!</v>
      </c>
      <c r="Q136" s="294">
        <f>SUM(Q124:Q135)</f>
        <v>0</v>
      </c>
      <c r="R136" s="297"/>
      <c r="S136" s="294">
        <f t="shared" si="33"/>
        <v>33140.619999999995</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1215.6599999999999</v>
      </c>
      <c r="M139" s="238"/>
      <c r="N139" s="286">
        <f t="shared" si="32"/>
        <v>1215.6599999999999</v>
      </c>
      <c r="O139" s="238"/>
      <c r="P139" s="304"/>
      <c r="Q139" s="286">
        <f>SUMIFS(BV_Data_An_Prec!$AM:$AM,BV_Data_An_Prec!$AP:$AP,$B139,BV_Data_An_Prec!$AQ:$AQ,$C139,BV_Data_An_Prec!$AR:$AR,$L$2)</f>
        <v>0</v>
      </c>
      <c r="R139" s="238"/>
      <c r="S139" s="286">
        <f t="shared" si="33"/>
        <v>1215.6599999999999</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2486.8500000000004</v>
      </c>
      <c r="M140" s="243"/>
      <c r="N140" s="266">
        <f t="shared" si="32"/>
        <v>2486.8500000000004</v>
      </c>
      <c r="O140" s="243"/>
      <c r="P140" s="38"/>
      <c r="Q140" s="266">
        <f>SUMIFS(BV_Data_An_Prec!$AM:$AM,BV_Data_An_Prec!$AP:$AP,$B140,BV_Data_An_Prec!$AQ:$AQ,$C140,BV_Data_An_Prec!$AR:$AR,$L$2)</f>
        <v>0</v>
      </c>
      <c r="R140" s="243"/>
      <c r="S140" s="266">
        <f t="shared" si="33"/>
        <v>2486.8500000000004</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300</v>
      </c>
      <c r="M141" s="243"/>
      <c r="N141" s="266">
        <f t="shared" si="32"/>
        <v>300</v>
      </c>
      <c r="O141" s="243"/>
      <c r="P141" s="38"/>
      <c r="Q141" s="266">
        <f>SUMIFS(BV_Data_An_Prec!$AM:$AM,BV_Data_An_Prec!$AP:$AP,$B141,BV_Data_An_Prec!$AQ:$AQ,$C141,BV_Data_An_Prec!$AR:$AR,$L$2)</f>
        <v>0</v>
      </c>
      <c r="R141" s="243"/>
      <c r="S141" s="266">
        <f t="shared" si="33"/>
        <v>300</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4577.630000000001</v>
      </c>
      <c r="M142" s="238"/>
      <c r="N142" s="286">
        <f t="shared" si="32"/>
        <v>4577.630000000001</v>
      </c>
      <c r="O142" s="238"/>
      <c r="P142" s="304"/>
      <c r="Q142" s="286">
        <f>SUMIFS(BV_Data_An_Prec!$AM:$AM,BV_Data_An_Prec!$AP:$AP,$B142,BV_Data_An_Prec!$AQ:$AQ,$C142,BV_Data_An_Prec!$AR:$AR,$L$2)</f>
        <v>0</v>
      </c>
      <c r="R142" s="238"/>
      <c r="S142" s="286">
        <f t="shared" si="33"/>
        <v>4577.630000000001</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159.18000000000006</v>
      </c>
      <c r="M143" s="243"/>
      <c r="N143" s="266">
        <f t="shared" si="32"/>
        <v>159.18000000000006</v>
      </c>
      <c r="O143" s="243"/>
      <c r="P143" s="38"/>
      <c r="Q143" s="266">
        <f>SUMIFS(BV_Data_An_Prec!$AM:$AM,BV_Data_An_Prec!$AP:$AP,$B143,BV_Data_An_Prec!$AQ:$AQ,$C143,BV_Data_An_Prec!$AR:$AR,$L$2)</f>
        <v>0</v>
      </c>
      <c r="R143" s="243"/>
      <c r="S143" s="266">
        <f t="shared" si="33"/>
        <v>159.18000000000006</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670.91000000000076</v>
      </c>
      <c r="M145" s="243"/>
      <c r="N145" s="266">
        <f t="shared" si="32"/>
        <v>670.91000000000076</v>
      </c>
      <c r="O145" s="243"/>
      <c r="P145" s="38"/>
      <c r="Q145" s="266">
        <f>SUMIFS(BV_Data_An_Prec!$AM:$AM,BV_Data_An_Prec!$AP:$AP,$B145,BV_Data_An_Prec!$AQ:$AQ,$C145,BV_Data_An_Prec!$AR:$AR,$L$2)</f>
        <v>0</v>
      </c>
      <c r="R145" s="243"/>
      <c r="S145" s="266">
        <f t="shared" si="33"/>
        <v>670.91000000000076</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646.51999999999953</v>
      </c>
      <c r="M146" s="243"/>
      <c r="N146" s="266">
        <f t="shared" si="32"/>
        <v>646.51999999999953</v>
      </c>
      <c r="O146" s="243"/>
      <c r="P146" s="38"/>
      <c r="Q146" s="266">
        <f>SUMIFS(BV_Data_An_Prec!$AM:$AM,BV_Data_An_Prec!$AP:$AP,$B146,BV_Data_An_Prec!$AQ:$AQ,$C146,BV_Data_An_Prec!$AR:$AR,$L$2)</f>
        <v>0</v>
      </c>
      <c r="R146" s="243"/>
      <c r="S146" s="266">
        <f t="shared" si="33"/>
        <v>646.51999999999953</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1339.9899999999998</v>
      </c>
      <c r="M147" s="243"/>
      <c r="N147" s="266">
        <f t="shared" si="32"/>
        <v>1339.9899999999998</v>
      </c>
      <c r="O147" s="243"/>
      <c r="P147" s="38"/>
      <c r="Q147" s="266">
        <f>SUMIFS(BV_Data_An_Prec!$AM:$AM,BV_Data_An_Prec!$AP:$AP,$B147,BV_Data_An_Prec!$AQ:$AQ,$C147,BV_Data_An_Prec!$AR:$AR,$L$2)</f>
        <v>0</v>
      </c>
      <c r="R147" s="243"/>
      <c r="S147" s="266">
        <f t="shared" si="33"/>
        <v>1339.9899999999998</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2500.1800000000003</v>
      </c>
      <c r="M148" s="243"/>
      <c r="N148" s="266">
        <f t="shared" si="32"/>
        <v>2500.1800000000003</v>
      </c>
      <c r="O148" s="243"/>
      <c r="P148" s="38"/>
      <c r="Q148" s="266">
        <f>SUMIFS(BV_Data_An_Prec!$AM:$AM,BV_Data_An_Prec!$AP:$AP,$B148,BV_Data_An_Prec!$AQ:$AQ,$C148,BV_Data_An_Prec!$AR:$AR,$L$2)</f>
        <v>0</v>
      </c>
      <c r="R148" s="243"/>
      <c r="S148" s="266">
        <f t="shared" si="33"/>
        <v>2500.1800000000003</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191.58999999999992</v>
      </c>
      <c r="M150" s="243"/>
      <c r="N150" s="658">
        <f t="shared" si="32"/>
        <v>191.58999999999992</v>
      </c>
      <c r="O150" s="243"/>
      <c r="P150" s="38"/>
      <c r="Q150" s="658">
        <f>SUMIFS(BV_Data_An_Prec!$AM:$AM,BV_Data_An_Prec!$AP:$AP,$B150,BV_Data_An_Prec!$AQ:$AQ,$C150,BV_Data_An_Prec!$AR:$AR,$L$2)</f>
        <v>0</v>
      </c>
      <c r="R150" s="243"/>
      <c r="S150" s="266">
        <f t="shared" si="33"/>
        <v>191.58999999999992</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0.4206567597345251</v>
      </c>
      <c r="L154" s="294">
        <f>+SUM(L137:L153)</f>
        <v>14088.510000000004</v>
      </c>
      <c r="M154" s="296"/>
      <c r="N154" s="294">
        <f t="shared" si="32"/>
        <v>14088.510000000004</v>
      </c>
      <c r="O154" s="295" t="s">
        <v>115</v>
      </c>
      <c r="P154" s="293" t="e">
        <f>Q154/Q$109</f>
        <v>#DIV/0!</v>
      </c>
      <c r="Q154" s="294">
        <f>+SUM(Q137:Q153)</f>
        <v>0</v>
      </c>
      <c r="R154" s="297"/>
      <c r="S154" s="294">
        <f t="shared" si="33"/>
        <v>14088.510000000004</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3.464627952597406</v>
      </c>
      <c r="L156" s="294">
        <f>L123+L136+L154</f>
        <v>116036.28000000003</v>
      </c>
      <c r="M156" s="296"/>
      <c r="N156" s="294">
        <f t="shared" ref="N156:N163" si="34">L156-F156</f>
        <v>116036.28000000003</v>
      </c>
      <c r="O156" s="295" t="s">
        <v>115</v>
      </c>
      <c r="P156" s="293" t="e">
        <f>Q156/Q$109</f>
        <v>#DIV/0!</v>
      </c>
      <c r="Q156" s="294">
        <f>Q123+Q136+Q154</f>
        <v>0</v>
      </c>
      <c r="R156" s="297"/>
      <c r="S156" s="294">
        <f t="shared" si="33"/>
        <v>116036.28000000003</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t="e">
        <f>P160/500</f>
        <v>#DIV/0!</v>
      </c>
      <c r="P160" s="307" t="e">
        <f>Q160/O97</f>
        <v>#DIV/0!</v>
      </c>
      <c r="Q160" s="266">
        <f>-SUMIFS(BV_Data_An_Prec!$AM:$AM,BV_Data_An_Prec!$AP:$AP,$B160,BV_Data_An_Prec!$AQ:$AQ,$C160,BV_Data_An_Prec!$AR:$AR,Q$2)</f>
        <v>0</v>
      </c>
      <c r="R160" s="243"/>
      <c r="S160" s="266">
        <f t="shared" si="33"/>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-82544.580000001908</v>
      </c>
      <c r="M166" s="960"/>
      <c r="N166" s="958">
        <f>L166-F166</f>
        <v>-82544.580000001908</v>
      </c>
      <c r="O166" s="959"/>
      <c r="P166" s="957"/>
      <c r="Q166" s="958">
        <f>Q109-Q156+Q164</f>
        <v>0</v>
      </c>
      <c r="R166" s="961"/>
      <c r="S166" s="958">
        <f t="shared" si="33"/>
        <v>-82544.580000001908</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Août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5" t="s">
        <v>339</v>
      </c>
      <c r="E171" s="1065"/>
      <c r="F171" s="1066"/>
      <c r="G171" s="1064"/>
      <c r="H171" s="1065"/>
      <c r="I171" s="1066"/>
      <c r="J171" s="1064" t="s">
        <v>340</v>
      </c>
      <c r="K171" s="1065"/>
      <c r="L171" s="1066"/>
      <c r="M171" s="1064" t="s">
        <v>668</v>
      </c>
      <c r="N171" s="1066"/>
      <c r="O171" s="1064" t="s">
        <v>341</v>
      </c>
      <c r="P171" s="1065"/>
      <c r="Q171" s="1066"/>
      <c r="R171" s="1064" t="s">
        <v>670</v>
      </c>
      <c r="S171" s="1066"/>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6332440.6900000013</v>
      </c>
      <c r="M173" s="320"/>
      <c r="N173" s="321"/>
      <c r="O173" s="238"/>
      <c r="P173" s="284"/>
      <c r="Q173" s="286">
        <f>-SUMIFS(BV_Data_An_Prec!$AM:$AM,BV_Data_An_Prec!$AS:$AS,"Oui",BV_Data_An_Prec!$AP:$AP,$B173)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44</v>
      </c>
      <c r="K175" s="281">
        <f t="shared" ref="K175:K179" si="35">IF(J175=0,0,L175/J175)</f>
        <v>-564.98931818178175</v>
      </c>
      <c r="L175" s="266">
        <f>-SUMIFS(BV_Data_An_Cour!$AM:$AM,BV_Data_An_Cour!$AP:$AP,$B175,BV_Data_An_Cour!$AQ:$AQ,$C175,BV_Data_An_Cour!$AR:$AR,$L2)</f>
        <v>-24859.529999998398</v>
      </c>
      <c r="M175" s="245">
        <f>J175-D175</f>
        <v>44</v>
      </c>
      <c r="N175" s="246">
        <f>L175-F175</f>
        <v>-24859.529999998398</v>
      </c>
      <c r="O175" s="245">
        <f>SUMIFS(BV_Data_An_Prec!$AW:$AW,BV_Data_An_Prec!$AP:$AP,$B175,BV_Data_An_Prec!$AQ:$AQ,$C175,BV_Data_An_Prec!$AY:$AY,O$2)</f>
        <v>0</v>
      </c>
      <c r="P175" s="281">
        <f t="shared" ref="P175:P179" si="36">IF(O175=0,0,Q175/O175)</f>
        <v>0</v>
      </c>
      <c r="Q175" s="266">
        <f>-SUMIFS(BV_Data_An_Prec!$AM:$AM,BV_Data_An_Prec!$AP:$AP,$B175,BV_Data_An_Prec!$AQ:$AQ,$C175,BV_Data_An_Prec!$AR:$AR,$L2)</f>
        <v>0</v>
      </c>
      <c r="R175" s="245">
        <f t="shared" ref="R175:R177" si="37">J175-O175</f>
        <v>44</v>
      </c>
      <c r="S175" s="266">
        <f t="shared" ref="S175:S177" si="38">L175-Q175</f>
        <v>-24859.529999998398</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21</v>
      </c>
      <c r="K179" s="281">
        <f t="shared" si="35"/>
        <v>4531.9047619046733</v>
      </c>
      <c r="L179" s="266">
        <f>-SUMIFS(BV_Data_An_Cour!$AM:$AM,BV_Data_An_Cour!$AP:$AP,$B179,BV_Data_An_Cour!$AQ:$AQ,$C179,BV_Data_An_Cour!$AR:$AR,$L2)</f>
        <v>95169.999999998137</v>
      </c>
      <c r="M179" s="245" t="e">
        <f>J179-D179</f>
        <v>#N/A</v>
      </c>
      <c r="N179" s="246" t="e">
        <f>L179-F179</f>
        <v>#N/A</v>
      </c>
      <c r="O179" s="245">
        <f>SUMIFS(BV_Data_An_Prec!$AW:$AW,BV_Data_An_Prec!$AP:$AP,$B179,BV_Data_An_Prec!$AQ:$AQ,$C179,BV_Data_An_Prec!$AY:$AY,O$2)</f>
        <v>0</v>
      </c>
      <c r="P179" s="281">
        <f t="shared" si="36"/>
        <v>0</v>
      </c>
      <c r="Q179" s="266">
        <f>-SUMIFS(BV_Data_An_Prec!$AM:$AM,BV_Data_An_Prec!$AP:$AP,$B179,BV_Data_An_Prec!$AQ:$AQ,$C179,BV_Data_An_Prec!$AR:$AR,$L2)</f>
        <v>0</v>
      </c>
      <c r="R179" s="245">
        <f>J179-O179</f>
        <v>21</v>
      </c>
      <c r="S179" s="266">
        <f>L179-Q179</f>
        <v>95169.999999998137</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3138</v>
      </c>
      <c r="D182" s="269" t="e">
        <f>D175+D177+D179</f>
        <v>#N/A</v>
      </c>
      <c r="E182" s="270" t="e">
        <f>IF(D182&lt;=0,0,F182/D182)</f>
        <v>#N/A</v>
      </c>
      <c r="F182" s="271" t="e">
        <f>#REF!+#REF!+#REF!</f>
        <v>#REF!</v>
      </c>
      <c r="G182" s="272"/>
      <c r="H182" s="270"/>
      <c r="I182" s="271"/>
      <c r="J182" s="272">
        <f>J175+J177+J179</f>
        <v>65</v>
      </c>
      <c r="K182" s="269">
        <f>IF(J182&lt;=0,0,L182/J182)</f>
        <v>1081.6995384615345</v>
      </c>
      <c r="L182" s="271">
        <f>L175+L179+L177</f>
        <v>70310.469999999739</v>
      </c>
      <c r="M182" s="272" t="e">
        <f>J182-D182</f>
        <v>#N/A</v>
      </c>
      <c r="N182" s="271" t="e">
        <f>L182-F182</f>
        <v>#REF!</v>
      </c>
      <c r="O182" s="272">
        <f>O175+O177+O179</f>
        <v>0</v>
      </c>
      <c r="P182" s="269">
        <f>IF(O182&lt;=0,0,Q182/O182)</f>
        <v>0</v>
      </c>
      <c r="Q182" s="271">
        <f>Q175+Q179+Q177</f>
        <v>0</v>
      </c>
      <c r="R182" s="272">
        <f>J182-O182</f>
        <v>65</v>
      </c>
      <c r="S182" s="271">
        <f>L182-Q182</f>
        <v>70310.469999999739</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t="e">
        <f>Q186/Q182</f>
        <v>#DIV/0!</v>
      </c>
      <c r="P186" s="281" t="e">
        <f>IF($J$97=0,0,Q186/(O$94+O$95+O182))</f>
        <v>#DIV/0!</v>
      </c>
      <c r="Q186" s="266">
        <f>SUMIFS(BV_Data_An_Prec!$AM:$AM,BV_Data_An_Prec!$AP:$AP,$B186,BV_Data_An_Prec!$AQ:$AQ,$C186,BV_Data_An_Prec!$AR:$AR,$L$2)</f>
        <v>0</v>
      </c>
      <c r="R186" s="243"/>
      <c r="S186" s="266">
        <f t="shared" ref="S186:S227" si="41">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t="e">
        <f>Q187/(Q182)</f>
        <v>#DIV/0!</v>
      </c>
      <c r="P187" s="284" t="e">
        <f>IF($J$97=0,0,Q187/(O$94+O$95+O182))</f>
        <v>#DIV/0!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-57.537160493827166</v>
      </c>
      <c r="L188" s="303">
        <f>SUMIFS(BV_Data_An_Cour!$AM:$AM,BV_Data_An_Cour!$AP:$AP,$B188,BV_Data_An_Cour!$AQ:$AQ,$C188,BV_Data_An_Cour!$AR:$AR,$L$2)</f>
        <v>-4660.51</v>
      </c>
      <c r="M188" s="243"/>
      <c r="N188" s="266">
        <f t="shared" si="40"/>
        <v>-4660.51</v>
      </c>
      <c r="O188" s="243"/>
      <c r="P188" s="281" t="e">
        <f>IF($J$97=0,0,Q188/(O$94+O$95+O182))</f>
        <v>#DIV/0!</v>
      </c>
      <c r="Q188" s="303">
        <f>SUMIFS(BV_Data_An_Prec!$AM:$AM,BV_Data_An_Prec!$AP:$AP,$B188,BV_Data_An_Prec!$AQ:$AQ,$C188,BV_Data_An_Prec!$AR:$AR,$L$2)</f>
        <v>0</v>
      </c>
      <c r="R188" s="243"/>
      <c r="S188" s="266">
        <f t="shared" si="41"/>
        <v>-4660.51</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t="e">
        <f>IF($J$97=0,0,Q189/(O$94+O$95+O182))</f>
        <v>#DIV/0!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t="e">
        <f>IF($J$97=0,0,Q190/(O$94+O$95+O182))</f>
        <v>#DIV/0!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t="e">
        <f>IF($J$97=0,0,Q191/(O$94+O$95+O182))</f>
        <v>#DIV/0!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76.089506172839506</v>
      </c>
      <c r="L192" s="658">
        <f>SUMIFS(BV_Data_An_Cour!$AM:$AM,BV_Data_An_Cour!$AP:$AP,$B192,BV_Data_An_Cour!$AQ:$AQ,$C192,BV_Data_An_Cour!$AR:$AR,$L$2)</f>
        <v>6163.25</v>
      </c>
      <c r="M192" s="243"/>
      <c r="N192" s="658">
        <f t="shared" si="40"/>
        <v>6163.25</v>
      </c>
      <c r="O192" s="243"/>
      <c r="P192" s="281" t="e">
        <f>IF($J$97=0,0,Q192/(O$94+O$95+O182))</f>
        <v>#DIV/0!</v>
      </c>
      <c r="Q192" s="658">
        <f>SUMIFS(BV_Data_An_Prec!$AM:$AM,BV_Data_An_Prec!$AP:$AP,$B192,BV_Data_An_Prec!$AQ:$AQ,$C192,BV_Data_An_Prec!$AR:$AR,$L$2)</f>
        <v>0</v>
      </c>
      <c r="R192" s="243"/>
      <c r="S192" s="266">
        <f t="shared" si="41"/>
        <v>6163.25</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t="e">
        <f>IF($J$97=0,0,Q193/(O$94+O$95))</f>
        <v>#DIV/0!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t="e">
        <f>IF($J$97=0,0,Q194/(O$94+O$95))</f>
        <v>#DIV/0!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t="e">
        <f>IF($J$97=0,0,Q195/(O$94+O$95))</f>
        <v>#DIV/0!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4.4869027251530504E-2</v>
      </c>
      <c r="L196" s="294">
        <f>SUM(L186:L195)</f>
        <v>1502.7399999999998</v>
      </c>
      <c r="M196" s="296"/>
      <c r="N196" s="294">
        <f t="shared" si="40"/>
        <v>1502.7399999999998</v>
      </c>
      <c r="O196" s="295" t="s">
        <v>115</v>
      </c>
      <c r="P196" s="293" t="e">
        <f>Q196/Q$109</f>
        <v>#DIV/0!</v>
      </c>
      <c r="Q196" s="294">
        <f>SUM(Q186:Q195)</f>
        <v>0</v>
      </c>
      <c r="R196" s="297"/>
      <c r="S196" s="294">
        <f t="shared" si="41"/>
        <v>1502.7399999999998</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1288.1200000000536</v>
      </c>
      <c r="M197" s="243"/>
      <c r="N197" s="266">
        <f t="shared" si="40"/>
        <v>1288.1200000000536</v>
      </c>
      <c r="O197" s="243"/>
      <c r="P197" s="38"/>
      <c r="Q197" s="266">
        <f>SUMIFS(BV_Data_An_Prec!$AM:$AM,BV_Data_An_Prec!$AP:$AP,$B197,BV_Data_An_Prec!$AQ:$AQ,$C197,BV_Data_An_Prec!$AR:$AR,$L$2)</f>
        <v>0</v>
      </c>
      <c r="R197" s="243"/>
      <c r="S197" s="266">
        <f t="shared" si="41"/>
        <v>1288.1200000000536</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10049.380000000005</v>
      </c>
      <c r="M198" s="243"/>
      <c r="N198" s="266">
        <f t="shared" si="40"/>
        <v>10049.380000000005</v>
      </c>
      <c r="O198" s="243"/>
      <c r="P198" s="38"/>
      <c r="Q198" s="266">
        <f>SUMIFS(BV_Data_An_Prec!$AM:$AM,BV_Data_An_Prec!$AP:$AP,$B198,BV_Data_An_Prec!$AQ:$AQ,$C198,BV_Data_An_Prec!$AR:$AR,$L$2)</f>
        <v>0</v>
      </c>
      <c r="R198" s="243"/>
      <c r="S198" s="266">
        <f t="shared" si="41"/>
        <v>10049.380000000005</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40000</v>
      </c>
      <c r="M199" s="233"/>
      <c r="N199" s="303">
        <f t="shared" si="40"/>
        <v>40000</v>
      </c>
      <c r="O199" s="233"/>
      <c r="P199" s="301"/>
      <c r="Q199" s="303">
        <f>SUMIFS(BV_Data_An_Prec!$AM:$AM,BV_Data_An_Prec!$AP:$AP,$B199,BV_Data_An_Prec!$AQ:$AQ,$C199,BV_Data_An_Prec!$AR:$AR,$L$2)</f>
        <v>0</v>
      </c>
      <c r="R199" s="233"/>
      <c r="S199" s="303">
        <f t="shared" si="41"/>
        <v>40000</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2656.8000000000029</v>
      </c>
      <c r="M204" s="243"/>
      <c r="N204" s="266">
        <f t="shared" si="40"/>
        <v>2656.8000000000029</v>
      </c>
      <c r="O204" s="243"/>
      <c r="P204" s="38"/>
      <c r="Q204" s="266">
        <f>SUMIFS(BV_Data_An_Prec!$AM:$AM,BV_Data_An_Prec!$AP:$AP,$B204,BV_Data_An_Prec!$AQ:$AQ,$C204,BV_Data_An_Prec!$AR:$AR,$L$2)</f>
        <v>0</v>
      </c>
      <c r="R204" s="243"/>
      <c r="S204" s="266">
        <f t="shared" si="41"/>
        <v>2656.8000000000029</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3644.630000000001</v>
      </c>
      <c r="M205" s="233"/>
      <c r="N205" s="303">
        <f t="shared" si="40"/>
        <v>3644.630000000001</v>
      </c>
      <c r="O205" s="233"/>
      <c r="P205" s="301"/>
      <c r="Q205" s="303">
        <f>SUMIFS(BV_Data_An_Prec!$AM:$AM,BV_Data_An_Prec!$AP:$AP,$B205,BV_Data_An_Prec!$AQ:$AQ,$C205,BV_Data_An_Prec!$AR:$AR,$L$2)</f>
        <v>0</v>
      </c>
      <c r="R205" s="233"/>
      <c r="S205" s="303">
        <f t="shared" si="41"/>
        <v>3644.630000000001</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296.78000000000065</v>
      </c>
      <c r="M206" s="243"/>
      <c r="N206" s="266">
        <f t="shared" si="40"/>
        <v>296.78000000000065</v>
      </c>
      <c r="O206" s="243"/>
      <c r="P206" s="38"/>
      <c r="Q206" s="266">
        <f>SUMIFS(BV_Data_An_Prec!$AM:$AM,BV_Data_An_Prec!$AP:$AP,$B206,BV_Data_An_Prec!$AQ:$AQ,$C206,BV_Data_An_Prec!$AR:$AR,$L$2)</f>
        <v>0</v>
      </c>
      <c r="R206" s="243"/>
      <c r="S206" s="266">
        <f t="shared" si="41"/>
        <v>296.78000000000065</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1.7298527694922419</v>
      </c>
      <c r="L209" s="294">
        <f>SUM(L197:L208)</f>
        <v>57935.710000000065</v>
      </c>
      <c r="M209" s="296"/>
      <c r="N209" s="294">
        <f t="shared" si="40"/>
        <v>57935.710000000065</v>
      </c>
      <c r="O209" s="295" t="s">
        <v>115</v>
      </c>
      <c r="P209" s="293" t="e">
        <f>Q209/Q$109</f>
        <v>#DIV/0!</v>
      </c>
      <c r="Q209" s="294">
        <f>SUM(Q197:Q208)</f>
        <v>0</v>
      </c>
      <c r="R209" s="297"/>
      <c r="S209" s="294">
        <f t="shared" si="41"/>
        <v>57935.710000000065</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80</v>
      </c>
      <c r="M218" s="243"/>
      <c r="N218" s="266">
        <f t="shared" si="40"/>
        <v>80</v>
      </c>
      <c r="O218" s="243"/>
      <c r="P218" s="38"/>
      <c r="Q218" s="266">
        <f>SUMIFS(BV_Data_An_Prec!$AM:$AM,BV_Data_An_Prec!$AP:$AP,$B218,BV_Data_An_Prec!$AQ:$AQ,$C218,BV_Data_An_Prec!$AR:$AR,$L$2)</f>
        <v>0</v>
      </c>
      <c r="R218" s="243"/>
      <c r="S218" s="266">
        <f t="shared" si="41"/>
        <v>80</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43.029999999999745</v>
      </c>
      <c r="M220" s="243"/>
      <c r="N220" s="266">
        <f t="shared" si="40"/>
        <v>43.029999999999745</v>
      </c>
      <c r="O220" s="243"/>
      <c r="P220" s="38"/>
      <c r="Q220" s="266">
        <f>SUMIFS(BV_Data_An_Prec!$AM:$AM,BV_Data_An_Prec!$AP:$AP,$B220,BV_Data_An_Prec!$AQ:$AQ,$C220,BV_Data_An_Prec!$AR:$AR,$L$2)</f>
        <v>0</v>
      </c>
      <c r="R220" s="243"/>
      <c r="S220" s="266">
        <f t="shared" si="41"/>
        <v>43.029999999999745</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0</v>
      </c>
      <c r="R223" s="243"/>
      <c r="S223" s="266">
        <f t="shared" si="41"/>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3.6734474511597396E-3</v>
      </c>
      <c r="L227" s="294">
        <f>+SUM(L210:L226)</f>
        <v>123.02999999999975</v>
      </c>
      <c r="M227" s="296"/>
      <c r="N227" s="294">
        <f t="shared" si="40"/>
        <v>123.02999999999975</v>
      </c>
      <c r="O227" s="295" t="s">
        <v>115</v>
      </c>
      <c r="P227" s="293" t="e">
        <f>Q227/Q$109</f>
        <v>#DIV/0!</v>
      </c>
      <c r="Q227" s="294">
        <f>+SUM(Q210:Q226)</f>
        <v>0</v>
      </c>
      <c r="R227" s="297"/>
      <c r="S227" s="294">
        <f t="shared" si="41"/>
        <v>123.02999999999975</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1.778395244194932</v>
      </c>
      <c r="L229" s="294">
        <f>L196+L209+L227</f>
        <v>59561.480000000061</v>
      </c>
      <c r="M229" s="296"/>
      <c r="N229" s="294">
        <f t="shared" ref="N229:N236" si="42">L229-F229</f>
        <v>59561.480000000061</v>
      </c>
      <c r="O229" s="295" t="s">
        <v>115</v>
      </c>
      <c r="P229" s="293" t="e">
        <f>Q229/Q$109</f>
        <v>#DIV/0!</v>
      </c>
      <c r="Q229" s="294">
        <f>Q196+Q209+Q227</f>
        <v>0</v>
      </c>
      <c r="R229" s="297"/>
      <c r="S229" s="294">
        <f t="shared" ref="S229:S236" si="43">L229-Q229</f>
        <v>59561.480000000061</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10748.989999999678</v>
      </c>
      <c r="M239" s="960"/>
      <c r="N239" s="958" t="e">
        <f>L239-F239</f>
        <v>#REF!</v>
      </c>
      <c r="O239" s="959"/>
      <c r="P239" s="957"/>
      <c r="Q239" s="958">
        <f>Q182-Q229+Q237</f>
        <v>0</v>
      </c>
      <c r="R239" s="961"/>
      <c r="S239" s="958">
        <f>L239-Q239</f>
        <v>10748.989999999678</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Août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5" t="s">
        <v>339</v>
      </c>
      <c r="E244" s="1070"/>
      <c r="F244" s="1071"/>
      <c r="G244" s="1072"/>
      <c r="H244" s="1070"/>
      <c r="I244" s="1071"/>
      <c r="J244" s="1072" t="s">
        <v>340</v>
      </c>
      <c r="K244" s="1070"/>
      <c r="L244" s="1071"/>
      <c r="M244" s="1072" t="s">
        <v>668</v>
      </c>
      <c r="N244" s="1071"/>
      <c r="O244" s="1065" t="s">
        <v>341</v>
      </c>
      <c r="P244" s="1070"/>
      <c r="Q244" s="1071"/>
      <c r="R244" s="1064" t="s">
        <v>670</v>
      </c>
      <c r="S244" s="1073"/>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182</v>
      </c>
      <c r="K246" s="281">
        <f>-SUMIFS(BV_Data_An_Cour!$AM:$AM,BV_Data_An_Cour!$AS:$AS,"Oui",BV_Data_An_Cour!$AP:$AP,$B246,BV_Data_An_Cour!$AQ:$AQ,$C246)</f>
        <v>84926.969999999914</v>
      </c>
      <c r="L246" s="266">
        <f>-SUMIFS(BV_Data_An_Cour!$AM:$AM,BV_Data_An_Cour!$AP:$AP,$B246,BV_Data_An_Cour!$AQ:$AQ,$C246,BV_Data_An_Cour!$AR:$AR,$L$2)</f>
        <v>68605.589999999924</v>
      </c>
      <c r="M246" s="282" t="e">
        <f>(K246-E246)/E246</f>
        <v>#DIV/0!</v>
      </c>
      <c r="N246" s="266">
        <f>L246-F246</f>
        <v>68605.589999999924</v>
      </c>
      <c r="O246" s="245">
        <f>SUMIFS(BV_Data_An_Prec!$AW:$AW,BV_Data_An_Prec!$AP:$AP,$B246,BV_Data_An_Prec!$AQ:$AQ,$C246,BV_Data_An_Prec!$AY:$AY,O$2)</f>
        <v>0</v>
      </c>
      <c r="P246" s="281">
        <f>-SUMIFS(BV_Data_An_Prec!$AM:$AM,BV_Data_An_Prec!$AS:$AS,"Oui",BV_Data_An_Prec!$AP:$AP,$B246,BV_Data_An_Prec!$AQ:$AQ,$C246)</f>
        <v>0</v>
      </c>
      <c r="Q246" s="266">
        <f>-SUMIFS(BV_Data_An_Prec!$AM:$AM,BV_Data_An_Prec!$AP:$AP,$B246,BV_Data_An_Prec!$AQ:$AQ,$C246,BV_Data_An_Prec!$AR:$AR,$L$2)</f>
        <v>0</v>
      </c>
      <c r="R246" s="282">
        <f>IF(O246=0,0,J246/O246)</f>
        <v>0</v>
      </c>
      <c r="S246" s="266">
        <f>L246-Q246</f>
        <v>68605.589999999924</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0.80781864700930683</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466.63170329670282</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320</v>
      </c>
      <c r="K249" s="336">
        <f>-SUMIFS(BV_Data_An_Cour!$AM:$AM,BV_Data_An_Cour!$AS:$AS,"Oui",BV_Data_An_Cour!$AP:$AP,$B249,BV_Data_An_Cour!$AQ:$AQ,$C249)</f>
        <v>53852.140000000014</v>
      </c>
      <c r="L249" s="266">
        <f>-SUMIFS(BV_Data_An_Cour!$AM:$AM,BV_Data_An_Cour!$AP:$AP,$B249,BV_Data_An_Cour!$AQ:$AQ,$C249,BV_Data_An_Cour!$AR:$AR,$L$2)</f>
        <v>36807.390000000014</v>
      </c>
      <c r="M249" s="282" t="e">
        <f>(K249-E249)/E249</f>
        <v>#DIV/0!</v>
      </c>
      <c r="N249" s="303">
        <f>L249-F249</f>
        <v>36807.390000000014</v>
      </c>
      <c r="O249" s="245">
        <f>SUMIFS(BV_Data_An_Prec!$AW:$AW,BV_Data_An_Prec!$AP:$AP,$B249,BV_Data_An_Prec!$AQ:$AQ,$C249,BV_Data_An_Prec!$AY:$AY,O$2)</f>
        <v>0</v>
      </c>
      <c r="P249" s="336">
        <f>-SUMIFS(BV_Data_An_Prec!$AM:$AM,BV_Data_An_Prec!$AS:$AS,"Oui",BV_Data_An_Prec!$AP:$AP,$B249,BV_Data_An_Prec!$AQ:$AQ,$C249)</f>
        <v>0</v>
      </c>
      <c r="Q249" s="266">
        <f>-SUMIFS(BV_Data_An_Prec!$AM:$AM,BV_Data_An_Prec!$AP:$AP,$B249,BV_Data_An_Prec!$AQ:$AQ,$C249,BV_Data_An_Prec!$AR:$AR,$L$2)</f>
        <v>0</v>
      </c>
      <c r="R249" s="282">
        <f>IF(O249=0,0,J249/O249)</f>
        <v>0</v>
      </c>
      <c r="S249" s="266">
        <f>L249-Q249</f>
        <v>36807.390000000014</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0.68348982974492756</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168.28793750000006</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364</v>
      </c>
      <c r="K252" s="336">
        <f>-SUMIFS(BV_Data_An_Cour!$AM:$AM,BV_Data_An_Cour!$AS:$AS,"Oui",BV_Data_An_Cour!$AP:$AP,$B252,BV_Data_An_Cour!$AQ:$AQ,$C252)</f>
        <v>49083.510000000009</v>
      </c>
      <c r="L252" s="266">
        <f>-SUMIFS(BV_Data_An_Cour!$AM:$AM,BV_Data_An_Cour!$AP:$AP,$B252,BV_Data_An_Cour!$AQ:$AQ,$C252,BV_Data_An_Cour!$AR:$AR,$L$2)</f>
        <v>33279.23000000001</v>
      </c>
      <c r="M252" s="282" t="e">
        <f>(K252-E252)/E252</f>
        <v>#DIV/0!</v>
      </c>
      <c r="N252" s="266">
        <f>L252-F252</f>
        <v>33279.23000000001</v>
      </c>
      <c r="O252" s="245">
        <f>SUMIFS(BV_Data_An_Prec!$AW:$AW,BV_Data_An_Prec!$AP:$AP,$B252,BV_Data_An_Prec!$AQ:$AQ,$C252,BV_Data_An_Prec!$AY:$AY,O$2)</f>
        <v>0</v>
      </c>
      <c r="P252" s="336">
        <f>-SUMIFS(BV_Data_An_Prec!$AM:$AM,BV_Data_An_Prec!$AS:$AS,"Oui",BV_Data_An_Prec!$AP:$AP,$B252,BV_Data_An_Prec!$AQ:$AQ,$C252)</f>
        <v>0</v>
      </c>
      <c r="Q252" s="266">
        <f>-SUMIFS(BV_Data_An_Prec!$AM:$AM,BV_Data_An_Prec!$AP:$AP,$B252,BV_Data_An_Prec!$AQ:$AQ,$C252,BV_Data_An_Prec!$AR:$AR,$L$2)</f>
        <v>0</v>
      </c>
      <c r="R252" s="282">
        <f>IF(O252=0,0,J252/O252)</f>
        <v>0</v>
      </c>
      <c r="S252" s="266">
        <f>L252-Q252</f>
        <v>33279.23000000001</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0.67801243228122854</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134.84480769230771</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1303.8599999999969</v>
      </c>
      <c r="M258" s="267"/>
      <c r="N258" s="266">
        <f>L258-F258</f>
        <v>1303.8599999999969</v>
      </c>
      <c r="O258" s="267"/>
      <c r="P258" s="281"/>
      <c r="Q258" s="281">
        <f>-SUMIFS(BV_Data_An_Prec!$AM:$AM,BV_Data_An_Prec!$AP:$AP,$B258,BV_Data_An_Prec!$AQ:$AQ,$C258,BV_Data_An_Prec!$AR:$AR,$L$2)</f>
        <v>0</v>
      </c>
      <c r="R258" s="345"/>
      <c r="S258" s="266">
        <f t="shared" ref="S258:S259" si="44">L258-Q258</f>
        <v>1303.8599999999969</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866</v>
      </c>
      <c r="K259" s="976">
        <f t="shared" si="45"/>
        <v>187862.61999999994</v>
      </c>
      <c r="L259" s="977">
        <f>L246+L249+L252+L255+L258</f>
        <v>139996.06999999995</v>
      </c>
      <c r="M259" s="978" t="e">
        <f>(K259-E259)/E259</f>
        <v>#DIV/0!</v>
      </c>
      <c r="N259" s="977">
        <f>L259-F259</f>
        <v>139996.06999999995</v>
      </c>
      <c r="O259" s="975">
        <f t="shared" ref="O259:P259" si="46">O246+O249+O252+O255+O258</f>
        <v>0</v>
      </c>
      <c r="P259" s="976">
        <f t="shared" si="46"/>
        <v>0</v>
      </c>
      <c r="Q259" s="977">
        <f>Q246+Q249+Q252+Q255+Q258</f>
        <v>0</v>
      </c>
      <c r="R259" s="254">
        <f>IF(O259=0,0,J259/O259)</f>
        <v>0</v>
      </c>
      <c r="S259" s="348">
        <f t="shared" si="44"/>
        <v>139996.06999999995</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216.93143187066968</v>
      </c>
      <c r="L260" s="255">
        <f>IF(L259=0,0,L259/K259)</f>
        <v>0.74520450103378733</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300</v>
      </c>
      <c r="K262" s="281">
        <f>-SUMIFS(BV_Data_An_Cour!$AM:$AM,BV_Data_An_Cour!$AS:$AS,"Oui",BV_Data_An_Cour!$AP:$AP,$B262,BV_Data_An_Cour!$AQ:$AQ,$C262)</f>
        <v>27288.230000000025</v>
      </c>
      <c r="L262" s="266">
        <f>-SUMIFS(BV_Data_An_Cour!$AM:$AM,BV_Data_An_Cour!$AP:$AP,$B262,BV_Data_An_Cour!$AQ:$AQ,$C262,BV_Data_An_Cour!$AR:$AR,$L$2)</f>
        <v>4350.6100000000315</v>
      </c>
      <c r="M262" s="282">
        <f>IF(E262=0,0,(K262-E262)/E262)</f>
        <v>0</v>
      </c>
      <c r="N262" s="266">
        <f>L262-F262</f>
        <v>4350.6100000000315</v>
      </c>
      <c r="O262" s="245">
        <f>SUMIFS(BV_Data_An_Prec!$AW:$AW,BV_Data_An_Prec!$AP:$AP,$B262,BV_Data_An_Prec!$AQ:$AQ,$C262,BV_Data_An_Prec!$AY:$AY,O$2)</f>
        <v>0</v>
      </c>
      <c r="P262" s="281">
        <f>-SUMIFS(BV_Data_An_Prec!$AM:$AM,BV_Data_An_Prec!$AS:$AS,"Oui",BV_Data_An_Prec!$AP:$AP,$B262,BV_Data_An_Prec!$AQ:$AQ,$C262)</f>
        <v>0</v>
      </c>
      <c r="Q262" s="266">
        <f>-SUMIFS(BV_Data_An_Prec!$AM:$AM,BV_Data_An_Prec!$AP:$AP,$B262,BV_Data_An_Prec!$AQ:$AQ,$C262,BV_Data_An_Prec!$AR:$AR,$L$2)</f>
        <v>0</v>
      </c>
      <c r="R262" s="282">
        <f>IF(O262=0,0,J262/O262)</f>
        <v>0</v>
      </c>
      <c r="S262" s="266">
        <f>L262-Q262</f>
        <v>4350.6100000000315</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0.15943174035106078</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215150.84999999998</v>
      </c>
      <c r="L268" s="271">
        <f>L259+L262+L265</f>
        <v>144346.68</v>
      </c>
      <c r="M268" s="272" t="e">
        <f>L269-F269</f>
        <v>#DIV/0!</v>
      </c>
      <c r="N268" s="271">
        <f>L268-F268</f>
        <v>144346.68</v>
      </c>
      <c r="O268" s="272"/>
      <c r="P268" s="269">
        <f t="shared" ref="P268" si="48">P259+P262+P265</f>
        <v>0</v>
      </c>
      <c r="Q268" s="271">
        <f>Q259+Q262+Q265</f>
        <v>0</v>
      </c>
      <c r="R268" s="272"/>
      <c r="S268" s="271">
        <f>L268-Q268</f>
        <v>144346.68</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0.67090917837415009</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16125.249999999993</v>
      </c>
      <c r="M272" s="243"/>
      <c r="N272" s="266">
        <f t="shared" ref="N272:N303" si="49">L272-F272</f>
        <v>16125.249999999993</v>
      </c>
      <c r="O272" s="243"/>
      <c r="P272" s="38"/>
      <c r="Q272" s="266">
        <f>SUMIFS(BV_Data_An_Prec!$AM:$AM,BV_Data_An_Prec!$AP:$AP,$B272,BV_Data_An_Prec!$AQ:$AQ,$C272,BV_Data_An_Prec!$AR:$AR,$L$2)</f>
        <v>0</v>
      </c>
      <c r="R272" s="243"/>
      <c r="S272" s="266">
        <f t="shared" ref="S272:S303" si="50">L272-Q272</f>
        <v>16125.249999999993</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23476.550000000017</v>
      </c>
      <c r="M273" s="243"/>
      <c r="N273" s="266">
        <f t="shared" si="49"/>
        <v>23476.550000000017</v>
      </c>
      <c r="O273" s="243"/>
      <c r="P273" s="38"/>
      <c r="Q273" s="266">
        <f>SUMIFS(BV_Data_An_Prec!$AM:$AM,BV_Data_An_Prec!$AP:$AP,$B273,BV_Data_An_Prec!$AQ:$AQ,$C273,BV_Data_An_Prec!$AR:$AR,$L$2)</f>
        <v>0</v>
      </c>
      <c r="R273" s="243"/>
      <c r="S273" s="266">
        <f t="shared" si="50"/>
        <v>23476.550000000017</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27417.919999999984</v>
      </c>
      <c r="M274" s="233"/>
      <c r="N274" s="303">
        <f t="shared" si="49"/>
        <v>27417.919999999984</v>
      </c>
      <c r="O274" s="233"/>
      <c r="P274" s="301"/>
      <c r="Q274" s="303">
        <f>SUMIFS(BV_Data_An_Prec!$AM:$AM,BV_Data_An_Prec!$AP:$AP,$B274,BV_Data_An_Prec!$AQ:$AQ,$C274,BV_Data_An_Prec!$AR:$AR,$L$2)</f>
        <v>0</v>
      </c>
      <c r="R274" s="233"/>
      <c r="S274" s="303">
        <f t="shared" si="50"/>
        <v>27417.919999999984</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6063.6399999999994</v>
      </c>
      <c r="M279" s="243"/>
      <c r="N279" s="266">
        <f t="shared" si="49"/>
        <v>6063.6399999999994</v>
      </c>
      <c r="O279" s="243"/>
      <c r="P279" s="38"/>
      <c r="Q279" s="266">
        <f>SUMIFS(BV_Data_An_Prec!$AM:$AM,BV_Data_An_Prec!$AP:$AP,$B279,BV_Data_An_Prec!$AQ:$AQ,$C279,BV_Data_An_Prec!$AR:$AR,$L$2)</f>
        <v>0</v>
      </c>
      <c r="R279" s="243"/>
      <c r="S279" s="266">
        <f t="shared" si="50"/>
        <v>6063.6399999999994</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16394.299999999988</v>
      </c>
      <c r="M280" s="233"/>
      <c r="N280" s="303">
        <f t="shared" si="49"/>
        <v>16394.299999999988</v>
      </c>
      <c r="O280" s="233"/>
      <c r="P280" s="301"/>
      <c r="Q280" s="303">
        <f>SUMIFS(BV_Data_An_Prec!$AM:$AM,BV_Data_An_Prec!$AP:$AP,$B280,BV_Data_An_Prec!$AQ:$AQ,$C280,BV_Data_An_Prec!$AR:$AR,$L$2)</f>
        <v>0</v>
      </c>
      <c r="R280" s="233"/>
      <c r="S280" s="303">
        <f t="shared" si="50"/>
        <v>16394.299999999988</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10201.849999999991</v>
      </c>
      <c r="M281" s="243"/>
      <c r="N281" s="266">
        <f t="shared" si="49"/>
        <v>10201.849999999991</v>
      </c>
      <c r="O281" s="243"/>
      <c r="P281" s="38"/>
      <c r="Q281" s="266">
        <f>SUMIFS(BV_Data_An_Prec!$AM:$AM,BV_Data_An_Prec!$AP:$AP,$B281,BV_Data_An_Prec!$AQ:$AQ,$C281,BV_Data_An_Prec!$AR:$AR,$L$2)</f>
        <v>0</v>
      </c>
      <c r="R281" s="243"/>
      <c r="S281" s="266">
        <f t="shared" si="50"/>
        <v>10201.849999999991</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828.33000000000084</v>
      </c>
      <c r="M282" s="243"/>
      <c r="N282" s="266">
        <f t="shared" si="49"/>
        <v>828.33000000000084</v>
      </c>
      <c r="O282" s="243"/>
      <c r="P282" s="38"/>
      <c r="Q282" s="266">
        <f>SUMIFS(BV_Data_An_Prec!$AM:$AM,BV_Data_An_Prec!$AP:$AP,$B282,BV_Data_An_Prec!$AQ:$AQ,$C282,BV_Data_An_Prec!$AR:$AR,$L$2)</f>
        <v>0</v>
      </c>
      <c r="R282" s="243"/>
      <c r="S282" s="266">
        <f t="shared" si="50"/>
        <v>828.33000000000084</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0.6962947814248307</v>
      </c>
      <c r="L284" s="294">
        <f>+SUM(L272:L283)</f>
        <v>100507.83999999998</v>
      </c>
      <c r="M284" s="296"/>
      <c r="N284" s="294">
        <f t="shared" si="49"/>
        <v>100507.83999999998</v>
      </c>
      <c r="O284" s="295" t="s">
        <v>171</v>
      </c>
      <c r="P284" s="293" t="e">
        <f>Q284/Q$268</f>
        <v>#DIV/0!</v>
      </c>
      <c r="Q284" s="294">
        <f>+SUM(Q272:Q283)</f>
        <v>0</v>
      </c>
      <c r="R284" s="297"/>
      <c r="S284" s="294">
        <f t="shared" si="50"/>
        <v>100507.83999999998</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1140.6199999999999</v>
      </c>
      <c r="M285" s="243"/>
      <c r="N285" s="266">
        <f t="shared" si="49"/>
        <v>1140.6199999999999</v>
      </c>
      <c r="O285" s="243"/>
      <c r="P285" s="38"/>
      <c r="Q285" s="266">
        <f>SUMIFS(BV_Data_An_Prec!$AM:$AM,BV_Data_An_Prec!$AP:$AP,$B285,BV_Data_An_Prec!$AQ:$AQ,$C285,BV_Data_An_Prec!$AR:$AR,$L$2)</f>
        <v>0</v>
      </c>
      <c r="R285" s="243"/>
      <c r="S285" s="266">
        <f t="shared" si="50"/>
        <v>1140.6199999999999</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104.22999999999956</v>
      </c>
      <c r="M286" s="243"/>
      <c r="N286" s="266">
        <f t="shared" si="49"/>
        <v>104.22999999999956</v>
      </c>
      <c r="O286" s="243"/>
      <c r="P286" s="38"/>
      <c r="Q286" s="266">
        <f>SUMIFS(BV_Data_An_Prec!$AM:$AM,BV_Data_An_Prec!$AP:$AP,$B286,BV_Data_An_Prec!$AQ:$AQ,$C286,BV_Data_An_Prec!$AR:$AR,$L$2)</f>
        <v>0</v>
      </c>
      <c r="R286" s="243"/>
      <c r="S286" s="266">
        <f t="shared" si="50"/>
        <v>104.22999999999956</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-8070.07</v>
      </c>
      <c r="M287" s="238"/>
      <c r="N287" s="286">
        <f t="shared" si="49"/>
        <v>-8070.07</v>
      </c>
      <c r="O287" s="238"/>
      <c r="P287" s="304"/>
      <c r="Q287" s="266">
        <f>SUMIFS(BV_Data_An_Prec!$AM:$AM,BV_Data_An_Prec!$AP:$AP,$B287,BV_Data_An_Prec!$AQ:$AQ,$C287,BV_Data_An_Prec!$AR:$AR,$L$2)</f>
        <v>0</v>
      </c>
      <c r="R287" s="238"/>
      <c r="S287" s="286">
        <f t="shared" si="50"/>
        <v>-8070.07</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2846.3300000000017</v>
      </c>
      <c r="M288" s="243"/>
      <c r="N288" s="266">
        <f t="shared" si="49"/>
        <v>2846.3300000000017</v>
      </c>
      <c r="O288" s="243"/>
      <c r="P288" s="38"/>
      <c r="Q288" s="303">
        <f>SUMIFS(BV_Data_An_Prec!$AM:$AM,BV_Data_An_Prec!$AP:$AP,$B288,BV_Data_An_Prec!$AQ:$AQ,$C288,BV_Data_An_Prec!$AR:$AR,$L$2)</f>
        <v>0</v>
      </c>
      <c r="R288" s="243"/>
      <c r="S288" s="266">
        <f t="shared" si="50"/>
        <v>2846.3300000000017</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480.54</v>
      </c>
      <c r="M289" s="243"/>
      <c r="N289" s="266">
        <f t="shared" si="49"/>
        <v>480.54</v>
      </c>
      <c r="O289" s="243"/>
      <c r="P289" s="38"/>
      <c r="Q289" s="266">
        <f>SUMIFS(BV_Data_An_Prec!$AM:$AM,BV_Data_An_Prec!$AP:$AP,$B289,BV_Data_An_Prec!$AQ:$AQ,$C289,BV_Data_An_Prec!$AR:$AR,$L$2)</f>
        <v>0</v>
      </c>
      <c r="R289" s="243"/>
      <c r="S289" s="266">
        <f t="shared" si="50"/>
        <v>480.54</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9592.5299999999916</v>
      </c>
      <c r="M290" s="238"/>
      <c r="N290" s="286">
        <f t="shared" si="49"/>
        <v>9592.5299999999916</v>
      </c>
      <c r="O290" s="238"/>
      <c r="P290" s="304"/>
      <c r="Q290" s="266">
        <f>SUMIFS(BV_Data_An_Prec!$AM:$AM,BV_Data_An_Prec!$AP:$AP,$B290,BV_Data_An_Prec!$AQ:$AQ,$C290,BV_Data_An_Prec!$AR:$AR,$L$2)</f>
        <v>0</v>
      </c>
      <c r="R290" s="238"/>
      <c r="S290" s="286">
        <f t="shared" si="50"/>
        <v>9592.5299999999916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339.97999999999956</v>
      </c>
      <c r="M292" s="243"/>
      <c r="N292" s="266">
        <f t="shared" si="49"/>
        <v>339.97999999999956</v>
      </c>
      <c r="O292" s="243"/>
      <c r="P292" s="38"/>
      <c r="Q292" s="266">
        <f>SUMIFS(BV_Data_An_Prec!$AM:$AM,BV_Data_An_Prec!$AP:$AP,$B292,BV_Data_An_Prec!$AQ:$AQ,$C292,BV_Data_An_Prec!$AR:$AR,$L$2)</f>
        <v>0</v>
      </c>
      <c r="R292" s="243"/>
      <c r="S292" s="266">
        <f t="shared" si="50"/>
        <v>339.97999999999956</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2013.92</v>
      </c>
      <c r="M294" s="243"/>
      <c r="N294" s="266">
        <f t="shared" si="49"/>
        <v>2013.92</v>
      </c>
      <c r="O294" s="243"/>
      <c r="P294" s="281"/>
      <c r="Q294" s="266">
        <f>SUMIFS(BV_Data_An_Prec!$AM:$AM,BV_Data_An_Prec!$AP:$AP,$B294,BV_Data_An_Prec!$AQ:$AQ,$C294,BV_Data_An_Prec!$AR:$AR,$L$2)</f>
        <v>0</v>
      </c>
      <c r="R294" s="243"/>
      <c r="S294" s="266">
        <f t="shared" si="50"/>
        <v>2013.92</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1024.7799999999997</v>
      </c>
      <c r="M295" s="243"/>
      <c r="N295" s="266">
        <f t="shared" si="49"/>
        <v>1024.7799999999997</v>
      </c>
      <c r="O295" s="243"/>
      <c r="P295" s="38"/>
      <c r="Q295" s="266">
        <f>SUMIFS(BV_Data_An_Prec!$AM:$AM,BV_Data_An_Prec!$AP:$AP,$B295,BV_Data_An_Prec!$AQ:$AQ,$C295,BV_Data_An_Prec!$AR:$AR,$L$2)</f>
        <v>0</v>
      </c>
      <c r="R295" s="243"/>
      <c r="S295" s="266">
        <f t="shared" si="50"/>
        <v>1024.7799999999997</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834.39999999999964</v>
      </c>
      <c r="M296" s="243"/>
      <c r="N296" s="266">
        <f t="shared" si="49"/>
        <v>834.39999999999964</v>
      </c>
      <c r="O296" s="243"/>
      <c r="P296" s="38"/>
      <c r="Q296" s="266">
        <f>SUMIFS(BV_Data_An_Prec!$AM:$AM,BV_Data_An_Prec!$AP:$AP,$B296,BV_Data_An_Prec!$AQ:$AQ,$C296,BV_Data_An_Prec!$AR:$AR,$L$2)</f>
        <v>0</v>
      </c>
      <c r="R296" s="243"/>
      <c r="S296" s="266">
        <f t="shared" si="50"/>
        <v>834.39999999999964</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2513.8199999999997</v>
      </c>
      <c r="M297" s="243"/>
      <c r="N297" s="266">
        <f t="shared" si="49"/>
        <v>2513.8199999999997</v>
      </c>
      <c r="O297" s="243"/>
      <c r="P297" s="38"/>
      <c r="Q297" s="266">
        <f>SUMIFS(BV_Data_An_Prec!$AM:$AM,BV_Data_An_Prec!$AP:$AP,$B297,BV_Data_An_Prec!$AQ:$AQ,$C297,BV_Data_An_Prec!$AR:$AR,$L$2)</f>
        <v>0</v>
      </c>
      <c r="R297" s="243"/>
      <c r="S297" s="266">
        <f t="shared" si="50"/>
        <v>2513.8199999999997</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700.59000000000015</v>
      </c>
      <c r="M298" s="243"/>
      <c r="N298" s="266">
        <f t="shared" si="49"/>
        <v>700.59000000000015</v>
      </c>
      <c r="O298" s="243"/>
      <c r="P298" s="38"/>
      <c r="Q298" s="266">
        <f>SUMIFS(BV_Data_An_Prec!$AM:$AM,BV_Data_An_Prec!$AP:$AP,$B298,BV_Data_An_Prec!$AQ:$AQ,$C298,BV_Data_An_Prec!$AR:$AR,$L$2)</f>
        <v>0</v>
      </c>
      <c r="R298" s="243"/>
      <c r="S298" s="266">
        <f t="shared" si="50"/>
        <v>700.59000000000015</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312.42999999999984</v>
      </c>
      <c r="M299" s="243"/>
      <c r="N299" s="266">
        <f t="shared" si="49"/>
        <v>312.42999999999984</v>
      </c>
      <c r="O299" s="243"/>
      <c r="P299" s="38"/>
      <c r="Q299" s="266">
        <f>SUMIFS(BV_Data_An_Prec!$AM:$AM,BV_Data_An_Prec!$AP:$AP,$B299,BV_Data_An_Prec!$AQ:$AQ,$C299,BV_Data_An_Prec!$AR:$AR,$L$2)</f>
        <v>0</v>
      </c>
      <c r="R299" s="243"/>
      <c r="S299" s="266">
        <f t="shared" si="50"/>
        <v>312.42999999999984</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9.5839405520099202E-2</v>
      </c>
      <c r="L303" s="294">
        <f>+SUM(L285:L302)</f>
        <v>13834.099999999993</v>
      </c>
      <c r="M303" s="296"/>
      <c r="N303" s="294">
        <f t="shared" si="49"/>
        <v>13834.099999999993</v>
      </c>
      <c r="O303" s="295" t="s">
        <v>171</v>
      </c>
      <c r="P303" s="293" t="e">
        <f>Q303/Q$268</f>
        <v>#DIV/0!</v>
      </c>
      <c r="Q303" s="294">
        <f>+SUM(Q285:Q302)</f>
        <v>0</v>
      </c>
      <c r="R303" s="297"/>
      <c r="S303" s="294">
        <f t="shared" si="50"/>
        <v>13834.099999999993</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0.79213418694492999</v>
      </c>
      <c r="L305" s="294">
        <f>L284+L303</f>
        <v>114341.93999999997</v>
      </c>
      <c r="M305" s="296"/>
      <c r="N305" s="294">
        <f>L305-F305</f>
        <v>114341.93999999997</v>
      </c>
      <c r="O305" s="295" t="s">
        <v>115</v>
      </c>
      <c r="P305" s="293" t="e">
        <f>Q305/Q$268</f>
        <v>#DIV/0!</v>
      </c>
      <c r="Q305" s="294">
        <f>Q284+Q303</f>
        <v>0</v>
      </c>
      <c r="R305" s="297"/>
      <c r="S305" s="294">
        <f>L305-Q305</f>
        <v>114341.93999999997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30004.74000000002</v>
      </c>
      <c r="M307" s="960"/>
      <c r="N307" s="958">
        <f>L307-F307</f>
        <v>30004.74000000002</v>
      </c>
      <c r="O307" s="959"/>
      <c r="P307" s="957"/>
      <c r="Q307" s="958">
        <f>Q268-Q305</f>
        <v>0</v>
      </c>
      <c r="R307" s="961"/>
      <c r="S307" s="958">
        <f>L307-Q307</f>
        <v>30004.74000000002</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Août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5" t="s">
        <v>339</v>
      </c>
      <c r="E312" s="1070"/>
      <c r="F312" s="1071"/>
      <c r="G312" s="1072"/>
      <c r="H312" s="1070"/>
      <c r="I312" s="1071"/>
      <c r="J312" s="1072" t="s">
        <v>340</v>
      </c>
      <c r="K312" s="1070"/>
      <c r="L312" s="1071"/>
      <c r="M312" s="1072" t="s">
        <v>668</v>
      </c>
      <c r="N312" s="1071"/>
      <c r="O312" s="1065" t="s">
        <v>341</v>
      </c>
      <c r="P312" s="1070"/>
      <c r="Q312" s="1071"/>
      <c r="R312" s="1064" t="s">
        <v>670</v>
      </c>
      <c r="S312" s="1073"/>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171568.72</v>
      </c>
      <c r="L315" s="266">
        <f>-SUMIFS(BV_Data_An_Cour!$AM:$AM,BV_Data_An_Cour!$AP:$AP,$B315,BV_Data_An_Cour!$AQ:$AQ,$C315,BV_Data_An_Cour!$AR:$AR,$L$2)</f>
        <v>63725.260000000009</v>
      </c>
      <c r="M315" s="282">
        <f>IFERROR((K315-E315)/E315,0)</f>
        <v>0</v>
      </c>
      <c r="N315" s="266">
        <f>L315-F315</f>
        <v>63725.260000000009</v>
      </c>
      <c r="O315" s="267"/>
      <c r="P315" s="281">
        <f>-SUMIFS(BV_Data_An_Prec!$AM:$AM,BV_Data_An_Prec!$AS:$AS,"Oui",BV_Data_An_Prec!$AP:$AP,$B315,BV_Data_An_Prec!$AQ:$AQ,$C315)</f>
        <v>0</v>
      </c>
      <c r="Q315" s="266">
        <f>-SUMIFS(BV_Data_An_Prec!$AM:$AM,BV_Data_An_Prec!$AP:$AP,$B315,BV_Data_An_Prec!$AQ:$AQ,$C315,BV_Data_An_Prec!$AR:$AR,$L$2)</f>
        <v>0</v>
      </c>
      <c r="R315" s="282">
        <f>IF(O315=0,0,J315/O315)</f>
        <v>0</v>
      </c>
      <c r="S315" s="266">
        <f>L315-Q315</f>
        <v>63725.260000000009</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0.37142702935593391</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6142.4399999999987</v>
      </c>
      <c r="L318" s="303">
        <f>-SUMIFS(BV_Data_An_Cour!$AM:$AM,BV_Data_An_Cour!$AP:$AP,$B318,BV_Data_An_Cour!$AQ:$AQ,$C318,BV_Data_An_Cour!$AR:$AR,$L$2)</f>
        <v>14211.439999999999</v>
      </c>
      <c r="M318" s="340">
        <f>IFERROR((K318-E318)/E318,0)</f>
        <v>0</v>
      </c>
      <c r="N318" s="303">
        <f>L318-F318</f>
        <v>14211.439999999999</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14211.439999999999</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2.3136473453546151</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4423.45</v>
      </c>
      <c r="M324" s="928"/>
      <c r="N324" s="929"/>
      <c r="O324" s="681"/>
      <c r="P324" s="38"/>
      <c r="Q324" s="266">
        <f>-SUMIFS(BV_Data_An_Prec!$AM:$AM,BV_Data_An_Prec!$AP:$AP,$B324,BV_Data_An_Prec!$AQ:$AQ,$C324,BV_Data_An_Prec!$AR:$AR,$L$2)</f>
        <v>0</v>
      </c>
      <c r="R324" s="282">
        <f>IF(O324=0,0,J324/O324)</f>
        <v>0</v>
      </c>
      <c r="S324" s="266">
        <f>L324-Q324</f>
        <v>4423.45</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177711.16</v>
      </c>
      <c r="L326" s="271">
        <f>L318+L321+L315+L324</f>
        <v>82360.150000000009</v>
      </c>
      <c r="M326" s="272" t="e">
        <f>L327-F327</f>
        <v>#DIV/0!</v>
      </c>
      <c r="N326" s="271">
        <f>L326-F326</f>
        <v>82360.150000000009</v>
      </c>
      <c r="O326" s="272"/>
      <c r="P326" s="269">
        <f t="shared" ref="P326" si="52">P318+P321+P315</f>
        <v>0</v>
      </c>
      <c r="Q326" s="271">
        <f>Q318+Q321+Q315+Q324</f>
        <v>0</v>
      </c>
      <c r="R326" s="272"/>
      <c r="S326" s="271">
        <f>L326-Q326</f>
        <v>82360.150000000009</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12365.089999999997</v>
      </c>
      <c r="M330" s="243"/>
      <c r="N330" s="266">
        <f t="shared" ref="N330:N360" si="53">L330-F330</f>
        <v>12365.089999999997</v>
      </c>
      <c r="O330" s="243"/>
      <c r="P330" s="38"/>
      <c r="Q330" s="266">
        <f>SUMIFS(BV_Data_An_Prec!$AM:$AM,BV_Data_An_Prec!$AP:$AP,$B330,BV_Data_An_Prec!$AQ:$AQ,$C330,BV_Data_An_Prec!$AR:$AR,$L$2)</f>
        <v>0</v>
      </c>
      <c r="R330" s="243"/>
      <c r="S330" s="266">
        <f t="shared" ref="S330:S361" si="54">L330-Q330</f>
        <v>12365.089999999997</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6518.8700000000026</v>
      </c>
      <c r="M331" s="243"/>
      <c r="N331" s="266">
        <f t="shared" si="53"/>
        <v>6518.8700000000026</v>
      </c>
      <c r="O331" s="243"/>
      <c r="P331" s="38"/>
      <c r="Q331" s="266">
        <f>SUMIFS(BV_Data_An_Prec!$AM:$AM,BV_Data_An_Prec!$AP:$AP,$B331,BV_Data_An_Prec!$AQ:$AQ,$C331,BV_Data_An_Prec!$AR:$AR,$L$2)</f>
        <v>0</v>
      </c>
      <c r="R331" s="243"/>
      <c r="S331" s="266">
        <f t="shared" si="54"/>
        <v>6518.8700000000026</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0</v>
      </c>
      <c r="M332" s="233"/>
      <c r="N332" s="303">
        <f t="shared" si="53"/>
        <v>0</v>
      </c>
      <c r="O332" s="233"/>
      <c r="P332" s="301"/>
      <c r="Q332" s="303">
        <f>SUMIFS(BV_Data_An_Prec!$AM:$AM,BV_Data_An_Prec!$AP:$AP,$B332,BV_Data_An_Prec!$AQ:$AQ,$C332,BV_Data_An_Prec!$AR:$AR,$L$2)</f>
        <v>0</v>
      </c>
      <c r="R332" s="233"/>
      <c r="S332" s="303">
        <f t="shared" si="54"/>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1160.2599999999984</v>
      </c>
      <c r="M337" s="243"/>
      <c r="N337" s="266">
        <f t="shared" si="53"/>
        <v>1160.2599999999984</v>
      </c>
      <c r="O337" s="243"/>
      <c r="P337" s="38"/>
      <c r="Q337" s="266">
        <f>SUMIFS(BV_Data_An_Prec!$AM:$AM,BV_Data_An_Prec!$AP:$AP,$B337,BV_Data_An_Prec!$AQ:$AQ,$C337,BV_Data_An_Prec!$AR:$AR,$L$2)</f>
        <v>0</v>
      </c>
      <c r="R337" s="243"/>
      <c r="S337" s="266">
        <f t="shared" si="54"/>
        <v>1160.2599999999984</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4550.2700000000004</v>
      </c>
      <c r="M338" s="233"/>
      <c r="N338" s="303">
        <f t="shared" si="53"/>
        <v>4550.2700000000004</v>
      </c>
      <c r="O338" s="233"/>
      <c r="P338" s="301"/>
      <c r="Q338" s="303">
        <f>SUMIFS(BV_Data_An_Prec!$AM:$AM,BV_Data_An_Prec!$AP:$AP,$B338,BV_Data_An_Prec!$AQ:$AQ,$C338,BV_Data_An_Prec!$AR:$AR,$L$2)</f>
        <v>0</v>
      </c>
      <c r="R338" s="233"/>
      <c r="S338" s="303">
        <f t="shared" si="54"/>
        <v>4550.2700000000004</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2780.4700000000012</v>
      </c>
      <c r="M339" s="243"/>
      <c r="N339" s="266">
        <f t="shared" si="53"/>
        <v>2780.4700000000012</v>
      </c>
      <c r="O339" s="243"/>
      <c r="P339" s="38"/>
      <c r="Q339" s="266">
        <f>SUMIFS(BV_Data_An_Prec!$AM:$AM,BV_Data_An_Prec!$AP:$AP,$B339,BV_Data_An_Prec!$AQ:$AQ,$C339,BV_Data_An_Prec!$AR:$AR,$L$2)</f>
        <v>0</v>
      </c>
      <c r="R339" s="243"/>
      <c r="S339" s="266">
        <f t="shared" si="54"/>
        <v>2780.4700000000012</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34.680000000000007</v>
      </c>
      <c r="M340" s="243"/>
      <c r="N340" s="266">
        <f t="shared" si="53"/>
        <v>34.680000000000007</v>
      </c>
      <c r="O340" s="243"/>
      <c r="P340" s="38"/>
      <c r="Q340" s="266">
        <f>SUMIFS(BV_Data_An_Prec!$AM:$AM,BV_Data_An_Prec!$AP:$AP,$B340,BV_Data_An_Prec!$AQ:$AQ,$C340,BV_Data_An_Prec!$AR:$AR,$L$2)</f>
        <v>0</v>
      </c>
      <c r="R340" s="243"/>
      <c r="S340" s="266">
        <f t="shared" si="54"/>
        <v>34.680000000000007</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0.3328022107779065</v>
      </c>
      <c r="L342" s="294">
        <f>+SUM(L330:L341)</f>
        <v>27409.64</v>
      </c>
      <c r="M342" s="296"/>
      <c r="N342" s="294">
        <f t="shared" si="53"/>
        <v>27409.64</v>
      </c>
      <c r="O342" s="295" t="s">
        <v>115</v>
      </c>
      <c r="P342" s="293">
        <f>IF(Q326=0,0,Q342/Q$326)</f>
        <v>0</v>
      </c>
      <c r="Q342" s="294">
        <f>+SUM(Q330:Q341)</f>
        <v>0</v>
      </c>
      <c r="R342" s="297"/>
      <c r="S342" s="294">
        <f t="shared" si="54"/>
        <v>27409.64</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955.95</v>
      </c>
      <c r="M343" s="243"/>
      <c r="N343" s="266">
        <f t="shared" si="53"/>
        <v>955.95</v>
      </c>
      <c r="O343" s="243"/>
      <c r="P343" s="38"/>
      <c r="Q343" s="266">
        <f>SUMIFS(BV_Data_An_Prec!$AM:$AM,BV_Data_An_Prec!$AP:$AP,$B343,BV_Data_An_Prec!$AQ:$AQ,$C343,BV_Data_An_Prec!$AR:$AR,$L$2)</f>
        <v>0</v>
      </c>
      <c r="R343" s="243"/>
      <c r="S343" s="266">
        <f t="shared" si="54"/>
        <v>955.95</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483.31000000000131</v>
      </c>
      <c r="M344" s="243"/>
      <c r="N344" s="266">
        <f t="shared" si="53"/>
        <v>483.31000000000131</v>
      </c>
      <c r="O344" s="243"/>
      <c r="P344" s="38"/>
      <c r="Q344" s="266">
        <f>SUMIFS(BV_Data_An_Prec!$AM:$AM,BV_Data_An_Prec!$AP:$AP,$B344,BV_Data_An_Prec!$AQ:$AQ,$C344,BV_Data_An_Prec!$AR:$AR,$L$2)</f>
        <v>0</v>
      </c>
      <c r="R344" s="243"/>
      <c r="S344" s="266">
        <f t="shared" si="54"/>
        <v>483.31000000000131</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-3839.2400000000007</v>
      </c>
      <c r="M345" s="238"/>
      <c r="N345" s="286">
        <f t="shared" si="53"/>
        <v>-3839.2400000000007</v>
      </c>
      <c r="O345" s="238"/>
      <c r="P345" s="304"/>
      <c r="Q345" s="266">
        <f>SUMIFS(BV_Data_An_Prec!$AM:$AM,BV_Data_An_Prec!$AP:$AP,$B345,BV_Data_An_Prec!$AQ:$AQ,$C345,BV_Data_An_Prec!$AR:$AR,$L$2)</f>
        <v>0</v>
      </c>
      <c r="R345" s="238"/>
      <c r="S345" s="286">
        <f t="shared" si="54"/>
        <v>-3839.2400000000007</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1609.2700000000004</v>
      </c>
      <c r="M346" s="243"/>
      <c r="N346" s="266">
        <f t="shared" si="53"/>
        <v>1609.2700000000004</v>
      </c>
      <c r="O346" s="243"/>
      <c r="P346" s="38"/>
      <c r="Q346" s="303">
        <f>SUMIFS(BV_Data_An_Prec!$AM:$AM,BV_Data_An_Prec!$AP:$AP,$B346,BV_Data_An_Prec!$AQ:$AQ,$C346,BV_Data_An_Prec!$AR:$AR,$L$2)</f>
        <v>0</v>
      </c>
      <c r="R346" s="243"/>
      <c r="S346" s="266">
        <f t="shared" si="54"/>
        <v>1609.2700000000004</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150</v>
      </c>
      <c r="M347" s="243"/>
      <c r="N347" s="266">
        <f t="shared" si="53"/>
        <v>150</v>
      </c>
      <c r="O347" s="243"/>
      <c r="P347" s="38"/>
      <c r="Q347" s="266">
        <f>SUMIFS(BV_Data_An_Prec!$AM:$AM,BV_Data_An_Prec!$AP:$AP,$B347,BV_Data_An_Prec!$AQ:$AQ,$C347,BV_Data_An_Prec!$AR:$AR,$L$2)</f>
        <v>0</v>
      </c>
      <c r="R347" s="243"/>
      <c r="S347" s="266">
        <f t="shared" si="54"/>
        <v>150</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2883.6399999999994</v>
      </c>
      <c r="M348" s="238"/>
      <c r="N348" s="286">
        <f t="shared" si="53"/>
        <v>2883.6399999999994</v>
      </c>
      <c r="O348" s="238"/>
      <c r="P348" s="304"/>
      <c r="Q348" s="266">
        <f>SUMIFS(BV_Data_An_Prec!$AM:$AM,BV_Data_An_Prec!$AP:$AP,$B348,BV_Data_An_Prec!$AQ:$AQ,$C348,BV_Data_An_Prec!$AR:$AR,$L$2)</f>
        <v>0</v>
      </c>
      <c r="R348" s="238"/>
      <c r="S348" s="286">
        <f t="shared" si="54"/>
        <v>2883.6399999999994</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335.48</v>
      </c>
      <c r="M352" s="243"/>
      <c r="N352" s="266">
        <f t="shared" si="53"/>
        <v>335.48</v>
      </c>
      <c r="O352" s="243"/>
      <c r="P352" s="38"/>
      <c r="Q352" s="266">
        <f>SUMIFS(BV_Data_An_Prec!$AM:$AM,BV_Data_An_Prec!$AP:$AP,$B352,BV_Data_An_Prec!$AQ:$AQ,$C352,BV_Data_An_Prec!$AR:$AR,$L$2)</f>
        <v>0</v>
      </c>
      <c r="R352" s="243"/>
      <c r="S352" s="266">
        <f t="shared" si="54"/>
        <v>335.48</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323.25</v>
      </c>
      <c r="M353" s="243"/>
      <c r="N353" s="266">
        <f t="shared" si="53"/>
        <v>323.25</v>
      </c>
      <c r="O353" s="243"/>
      <c r="P353" s="38"/>
      <c r="Q353" s="266">
        <f>SUMIFS(BV_Data_An_Prec!$AM:$AM,BV_Data_An_Prec!$AP:$AP,$B353,BV_Data_An_Prec!$AQ:$AQ,$C353,BV_Data_An_Prec!$AR:$AR,$L$2)</f>
        <v>0</v>
      </c>
      <c r="R353" s="243"/>
      <c r="S353" s="266">
        <f t="shared" si="54"/>
        <v>323.25</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271.79999999999995</v>
      </c>
      <c r="M354" s="243"/>
      <c r="N354" s="266">
        <f t="shared" si="53"/>
        <v>271.79999999999995</v>
      </c>
      <c r="O354" s="243"/>
      <c r="P354" s="38"/>
      <c r="Q354" s="266">
        <f>SUMIFS(BV_Data_An_Prec!$AM:$AM,BV_Data_An_Prec!$AP:$AP,$B354,BV_Data_An_Prec!$AQ:$AQ,$C354,BV_Data_An_Prec!$AR:$AR,$L$2)</f>
        <v>0</v>
      </c>
      <c r="R354" s="243"/>
      <c r="S354" s="266">
        <f t="shared" si="54"/>
        <v>271.79999999999995</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1073.7399999999998</v>
      </c>
      <c r="M355" s="243"/>
      <c r="N355" s="266">
        <f t="shared" si="53"/>
        <v>1073.7399999999998</v>
      </c>
      <c r="O355" s="243"/>
      <c r="P355" s="38"/>
      <c r="Q355" s="266">
        <f>SUMIFS(BV_Data_An_Prec!$AM:$AM,BV_Data_An_Prec!$AP:$AP,$B355,BV_Data_An_Prec!$AQ:$AQ,$C355,BV_Data_An_Prec!$AR:$AR,$L$2)</f>
        <v>0</v>
      </c>
      <c r="R355" s="243"/>
      <c r="S355" s="266">
        <f t="shared" si="54"/>
        <v>1073.7399999999998</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0</v>
      </c>
      <c r="M356" s="243"/>
      <c r="N356" s="266">
        <f t="shared" si="53"/>
        <v>0</v>
      </c>
      <c r="O356" s="243"/>
      <c r="P356" s="38"/>
      <c r="Q356" s="266">
        <f>SUMIFS(BV_Data_An_Prec!$AM:$AM,BV_Data_An_Prec!$AP:$AP,$B356,BV_Data_An_Prec!$AQ:$AQ,$C356,BV_Data_An_Prec!$AR:$AR,$L$2)</f>
        <v>0</v>
      </c>
      <c r="R356" s="243"/>
      <c r="S356" s="266">
        <f t="shared" si="54"/>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95.789999999999964</v>
      </c>
      <c r="M357" s="243"/>
      <c r="N357" s="266">
        <f t="shared" si="53"/>
        <v>95.789999999999964</v>
      </c>
      <c r="O357" s="243"/>
      <c r="P357" s="38"/>
      <c r="Q357" s="266">
        <f>SUMIFS(BV_Data_An_Prec!$AM:$AM,BV_Data_An_Prec!$AP:$AP,$B357,BV_Data_An_Prec!$AQ:$AQ,$C357,BV_Data_An_Prec!$AR:$AR,$L$2)</f>
        <v>0</v>
      </c>
      <c r="R357" s="243"/>
      <c r="S357" s="266">
        <f t="shared" si="54"/>
        <v>95.789999999999964</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3148</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5.2731691236599244E-2</v>
      </c>
      <c r="L361" s="294">
        <f>+SUM(L343:L360)</f>
        <v>4342.99</v>
      </c>
      <c r="M361" s="296"/>
      <c r="N361" s="294">
        <f>+SUM(N343:N360)</f>
        <v>4342.99</v>
      </c>
      <c r="O361" s="295" t="s">
        <v>115</v>
      </c>
      <c r="P361" s="293" t="e">
        <f>Q361/Q$326</f>
        <v>#DIV/0!</v>
      </c>
      <c r="Q361" s="294">
        <f>+SUM(Q343:Q360)</f>
        <v>0</v>
      </c>
      <c r="R361" s="297"/>
      <c r="S361" s="294">
        <f t="shared" si="54"/>
        <v>4342.99</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0.38553390201450571</v>
      </c>
      <c r="L363" s="294">
        <f>L342+L361</f>
        <v>31752.629999999997</v>
      </c>
      <c r="M363" s="296"/>
      <c r="N363" s="294">
        <f>L363-F363</f>
        <v>31752.629999999997</v>
      </c>
      <c r="O363" s="295" t="s">
        <v>115</v>
      </c>
      <c r="P363" s="293" t="e">
        <f>Q363/Q$326</f>
        <v>#DIV/0!</v>
      </c>
      <c r="Q363" s="294">
        <f>Q342+Q361</f>
        <v>0</v>
      </c>
      <c r="R363" s="297"/>
      <c r="S363" s="294">
        <f>L363-Q363</f>
        <v>31752.629999999997</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50607.520000000011</v>
      </c>
      <c r="M365" s="960"/>
      <c r="N365" s="958">
        <f>L365-F365</f>
        <v>50607.520000000011</v>
      </c>
      <c r="O365" s="959"/>
      <c r="P365" s="957"/>
      <c r="Q365" s="958">
        <f>Q326-Q363</f>
        <v>0</v>
      </c>
      <c r="R365" s="961"/>
      <c r="S365" s="958">
        <f>L365-Q365</f>
        <v>50607.520000000011</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Août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5" t="s">
        <v>339</v>
      </c>
      <c r="E369" s="1070"/>
      <c r="F369" s="1071"/>
      <c r="G369" s="1072"/>
      <c r="H369" s="1070"/>
      <c r="I369" s="1071"/>
      <c r="J369" s="1072" t="s">
        <v>340</v>
      </c>
      <c r="K369" s="1070"/>
      <c r="L369" s="1071"/>
      <c r="M369" s="1072" t="s">
        <v>668</v>
      </c>
      <c r="N369" s="1071"/>
      <c r="O369" s="1065" t="s">
        <v>341</v>
      </c>
      <c r="P369" s="1070"/>
      <c r="Q369" s="1071"/>
      <c r="R369" s="1064" t="s">
        <v>670</v>
      </c>
      <c r="S369" s="1073"/>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48700.339999999967</v>
      </c>
      <c r="K371" s="327">
        <f t="shared" ref="K371:K380" si="55">IF(J371&lt;=0,0,L371/J371)</f>
        <v>0.41544371148127418</v>
      </c>
      <c r="L371" s="266">
        <f>-SUMIFS(BV_Data_An_Cour!$AM:$AM,BV_Data_An_Cour!$AP:$AP,$B371,BV_Data_An_Cour!$AQ:$AQ,$C371,BV_Data_An_Cour!$AR:$AR,$L$2)</f>
        <v>20232.249999999942</v>
      </c>
      <c r="M371" s="282" t="e">
        <f t="shared" ref="M371:M377" si="56">(+J371-D371)/D371</f>
        <v>#DIV/0!</v>
      </c>
      <c r="N371" s="266">
        <f t="shared" ref="N371:N380" si="57">L371-F371</f>
        <v>20232.249999999942</v>
      </c>
      <c r="O371" s="281">
        <f>-SUMIFS(BV_Data_An_Prec!$AM:$AM,BV_Data_An_Prec!$AS:$AS,"Oui",BV_Data_An_Prec!$AP:$AP,$B371,BV_Data_An_Prec!$AQ:$AQ,$C371)</f>
        <v>0</v>
      </c>
      <c r="P371" s="327">
        <f t="shared" ref="P371:P380" si="58">IF(O371&lt;=0,0,Q371/O371)</f>
        <v>0</v>
      </c>
      <c r="Q371" s="266">
        <f>-SUMIFS(BV_Data_An_Prec!$AM:$AM,BV_Data_An_Prec!$AP:$AP,$B371,BV_Data_An_Prec!$AQ:$AQ,$C371,BV_Data_An_Prec!$AR:$AR,$L$2)</f>
        <v>0</v>
      </c>
      <c r="R371" s="282">
        <f t="shared" ref="R371:R380" si="59">IF(O371=0,0,(J371-O371)/O371)</f>
        <v>0</v>
      </c>
      <c r="S371" s="266">
        <f t="shared" ref="S371:S380" si="60">L371-Q371</f>
        <v>20232.249999999942</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62505.880000000005</v>
      </c>
      <c r="K373" s="327">
        <f t="shared" si="55"/>
        <v>0.28472249330782889</v>
      </c>
      <c r="L373" s="266">
        <f>-SUMIFS(BV_Data_An_Cour!$AM:$AM,BV_Data_An_Cour!$AP:$AP,$B373,BV_Data_An_Cour!$AQ:$AQ,$C373,BV_Data_An_Cour!$AR:$AR,$L$2)</f>
        <v>17796.829999999958</v>
      </c>
      <c r="M373" s="282" t="e">
        <f t="shared" si="56"/>
        <v>#DIV/0!</v>
      </c>
      <c r="N373" s="266">
        <f t="shared" si="57"/>
        <v>17796.829999999958</v>
      </c>
      <c r="O373" s="281">
        <f>-SUMIFS(BV_Data_An_Prec!$AM:$AM,BV_Data_An_Prec!$AS:$AS,"Oui",BV_Data_An_Prec!$AP:$AP,$B373,BV_Data_An_Prec!$AQ:$AQ,$C373)</f>
        <v>0</v>
      </c>
      <c r="P373" s="327">
        <f t="shared" si="58"/>
        <v>0</v>
      </c>
      <c r="Q373" s="266">
        <f>-SUMIFS(BV_Data_An_Prec!$AM:$AM,BV_Data_An_Prec!$AP:$AP,$B373,BV_Data_An_Prec!$AQ:$AQ,$C373,BV_Data_An_Prec!$AR:$AR,$L$2)</f>
        <v>0</v>
      </c>
      <c r="R373" s="282">
        <f t="shared" si="59"/>
        <v>0</v>
      </c>
      <c r="S373" s="266">
        <f t="shared" si="60"/>
        <v>17796.829999999958</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40829.760000000009</v>
      </c>
      <c r="K374" s="327">
        <f t="shared" si="55"/>
        <v>0.35273070427060976</v>
      </c>
      <c r="L374" s="266">
        <f>-SUMIFS(BV_Data_An_Cour!$AM:$AM,BV_Data_An_Cour!$AP:$AP,$B374,BV_Data_An_Cour!$AQ:$AQ,$C374,BV_Data_An_Cour!$AR:$AR,$L$2)</f>
        <v>14401.909999999974</v>
      </c>
      <c r="M374" s="282" t="e">
        <f t="shared" si="56"/>
        <v>#DIV/0!</v>
      </c>
      <c r="N374" s="266">
        <f t="shared" si="57"/>
        <v>14401.909999999974</v>
      </c>
      <c r="O374" s="281">
        <f>-SUMIFS(BV_Data_An_Prec!$AM:$AM,BV_Data_An_Prec!$AS:$AS,"Oui",BV_Data_An_Prec!$AP:$AP,$B374,BV_Data_An_Prec!$AQ:$AQ,$C374)</f>
        <v>0</v>
      </c>
      <c r="P374" s="327">
        <f t="shared" si="58"/>
        <v>0</v>
      </c>
      <c r="Q374" s="266">
        <f>-SUMIFS(BV_Data_An_Prec!$AM:$AM,BV_Data_An_Prec!$AP:$AP,$B374,BV_Data_An_Prec!$AQ:$AQ,$C374,BV_Data_An_Prec!$AR:$AR,$L$2)</f>
        <v>0</v>
      </c>
      <c r="R374" s="282">
        <f t="shared" si="59"/>
        <v>0</v>
      </c>
      <c r="S374" s="266">
        <f t="shared" si="60"/>
        <v>14401.909999999974</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37160.139999999985</v>
      </c>
      <c r="K375" s="327">
        <f t="shared" si="55"/>
        <v>0.21003123239040494</v>
      </c>
      <c r="L375" s="266">
        <f>-SUMIFS(BV_Data_An_Cour!$AM:$AM,BV_Data_An_Cour!$AP:$AP,$B375,BV_Data_An_Cour!$AQ:$AQ,$C375,BV_Data_An_Cour!$AR:$AR,$L$2)</f>
        <v>7804.789999999979</v>
      </c>
      <c r="M375" s="282" t="e">
        <f t="shared" si="56"/>
        <v>#DIV/0!</v>
      </c>
      <c r="N375" s="266">
        <f t="shared" si="57"/>
        <v>7804.789999999979</v>
      </c>
      <c r="O375" s="281">
        <f>-SUMIFS(BV_Data_An_Prec!$AM:$AM,BV_Data_An_Prec!$AS:$AS,"Oui",BV_Data_An_Prec!$AP:$AP,$B375,BV_Data_An_Prec!$AQ:$AQ,$C375)</f>
        <v>0</v>
      </c>
      <c r="P375" s="327">
        <f t="shared" si="58"/>
        <v>0</v>
      </c>
      <c r="Q375" s="266">
        <f>-SUMIFS(BV_Data_An_Prec!$AM:$AM,BV_Data_An_Prec!$AP:$AP,$B375,BV_Data_An_Prec!$AQ:$AQ,$C375,BV_Data_An_Prec!$AR:$AR,$L$2)</f>
        <v>0</v>
      </c>
      <c r="R375" s="282">
        <f t="shared" si="59"/>
        <v>0</v>
      </c>
      <c r="S375" s="266">
        <f t="shared" si="60"/>
        <v>7804.789999999979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149731.51000000013</v>
      </c>
      <c r="K376" s="327">
        <f t="shared" si="55"/>
        <v>0.20671260177634024</v>
      </c>
      <c r="L376" s="266">
        <f>-SUMIFS(BV_Data_An_Cour!$AM:$AM,BV_Data_An_Cour!$AP:$AP,$B376,BV_Data_An_Cour!$AQ:$AQ,$C376,BV_Data_An_Cour!$AR:$AR,$L$2)</f>
        <v>30951.39000000013</v>
      </c>
      <c r="M376" s="282" t="e">
        <f t="shared" si="56"/>
        <v>#DIV/0!</v>
      </c>
      <c r="N376" s="266">
        <f t="shared" si="57"/>
        <v>30951.39000000013</v>
      </c>
      <c r="O376" s="281">
        <f>-SUMIFS(BV_Data_An_Prec!$AM:$AM,BV_Data_An_Prec!$AS:$AS,"Oui",BV_Data_An_Prec!$AP:$AP,$B376,BV_Data_An_Prec!$AQ:$AQ,$C376)</f>
        <v>0</v>
      </c>
      <c r="P376" s="327">
        <f t="shared" si="58"/>
        <v>0</v>
      </c>
      <c r="Q376" s="266">
        <f>-SUMIFS(BV_Data_An_Prec!$AM:$AM,BV_Data_An_Prec!$AP:$AP,$B376,BV_Data_An_Prec!$AQ:$AQ,$C376,BV_Data_An_Prec!$AR:$AR,$L$2)</f>
        <v>0</v>
      </c>
      <c r="R376" s="282">
        <f t="shared" si="59"/>
        <v>0</v>
      </c>
      <c r="S376" s="266">
        <f t="shared" si="60"/>
        <v>30951.39000000013</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335.27999999999884</v>
      </c>
      <c r="M378" s="282"/>
      <c r="N378" s="266">
        <f t="shared" si="57"/>
        <v>335.27999999999884</v>
      </c>
      <c r="O378" s="281">
        <f>-SUMIFS(BV_Data_An_Prec!$AM:$AM,BV_Data_An_Prec!$AS:$AS,"Oui",BV_Data_An_Prec!$AP:$AP,$B378,BV_Data_An_Prec!$AQ:$AQ,$C378)</f>
        <v>0</v>
      </c>
      <c r="P378" s="327">
        <f t="shared" si="58"/>
        <v>0</v>
      </c>
      <c r="Q378" s="266">
        <f>-SUMIFS(BV_Data_An_Prec!$AM:$AM,BV_Data_An_Prec!$AP:$AP,$B378,BV_Data_An_Prec!$AQ:$AQ,$C378,BV_Data_An_Prec!$AR:$AR,$L$2)</f>
        <v>0</v>
      </c>
      <c r="R378" s="282">
        <f t="shared" si="59"/>
        <v>0</v>
      </c>
      <c r="S378" s="266">
        <f t="shared" si="60"/>
        <v>335.27999999999884</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10.430000000000291</v>
      </c>
      <c r="M379" s="282"/>
      <c r="N379" s="266">
        <f t="shared" si="57"/>
        <v>10.430000000000291</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10.430000000000291</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338927.63000000012</v>
      </c>
      <c r="K380" s="370">
        <f t="shared" si="55"/>
        <v>0.27006614951988406</v>
      </c>
      <c r="L380" s="356">
        <f>SUM(L371:L379)</f>
        <v>91532.879999999976</v>
      </c>
      <c r="M380" s="371" t="e">
        <f>(+J380-D380)/D380</f>
        <v>#DIV/0!</v>
      </c>
      <c r="N380" s="356">
        <f t="shared" si="57"/>
        <v>91532.879999999976</v>
      </c>
      <c r="O380" s="355">
        <f t="shared" ref="O380" si="63">SUM(O371:O379)</f>
        <v>0</v>
      </c>
      <c r="P380" s="370">
        <f t="shared" si="58"/>
        <v>0</v>
      </c>
      <c r="Q380" s="356">
        <f>SUM(Q371:Q379)</f>
        <v>0</v>
      </c>
      <c r="R380" s="371">
        <f t="shared" si="59"/>
        <v>0</v>
      </c>
      <c r="S380" s="356">
        <f t="shared" si="60"/>
        <v>91532.879999999976</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17332.420000000013</v>
      </c>
      <c r="K383" s="327">
        <f t="shared" ref="K383:K385" si="64">IF(J383&lt;=0,0,L383/J383)</f>
        <v>0.11065044581195253</v>
      </c>
      <c r="L383" s="303">
        <f>-SUMIFS(BV_Data_An_Cour!$AM:$AM,BV_Data_An_Cour!$AP:$AP,$B383,BV_Data_An_Cour!$AQ:$AQ,$C383,BV_Data_An_Cour!$AR:$AR,$L$2)</f>
        <v>1917.8400000000038</v>
      </c>
      <c r="M383" s="282" t="e">
        <f>(+J383-D383)/D383</f>
        <v>#DIV/0!</v>
      </c>
      <c r="N383" s="266">
        <f>L383-F383</f>
        <v>1917.8400000000038</v>
      </c>
      <c r="O383" s="281">
        <f>-SUMIFS(BV_Data_An_Prec!$AM:$AM,BV_Data_An_Prec!$AS:$AS,"Oui",BV_Data_An_Prec!$AP:$AP,$B383,BV_Data_An_Prec!$AQ:$AQ,$C383)</f>
        <v>0</v>
      </c>
      <c r="P383" s="327">
        <f t="shared" ref="P383:P385" si="65">IF(O383&lt;=0,0,Q383/O383)</f>
        <v>0</v>
      </c>
      <c r="Q383" s="303">
        <f>-SUMIFS(BV_Data_An_Prec!$AM:$AM,BV_Data_An_Prec!$AP:$AP,$B383,BV_Data_An_Prec!$AQ:$AQ,$C383,BV_Data_An_Prec!$AR:$AR,$L$2)</f>
        <v>0</v>
      </c>
      <c r="R383" s="282">
        <f t="shared" ref="R383:R385" si="66">IF(O383=0,0,(J383-O383)/O383)</f>
        <v>0</v>
      </c>
      <c r="S383" s="266">
        <f t="shared" ref="S383:S385" si="67">L383-Q383</f>
        <v>1917.8400000000038</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14229.580000000002</v>
      </c>
      <c r="K384" s="327">
        <f t="shared" si="64"/>
        <v>0.29446828367386829</v>
      </c>
      <c r="L384" s="286">
        <f>-SUMIFS(BV_Data_An_Cour!$AM:$AM,BV_Data_An_Cour!$AP:$AP,$B384,BV_Data_An_Cour!$AQ:$AQ,$C384,BV_Data_An_Cour!$AR:$AR,$L$2)</f>
        <v>4190.1600000000035</v>
      </c>
      <c r="M384" s="282" t="e">
        <f>(+J384-D384)/D384</f>
        <v>#DIV/0!</v>
      </c>
      <c r="N384" s="266">
        <f>L384-F384</f>
        <v>4190.1600000000035</v>
      </c>
      <c r="O384" s="281">
        <f>-SUMIFS(BV_Data_An_Prec!$AM:$AM,BV_Data_An_Prec!$AS:$AS,"Oui",BV_Data_An_Prec!$AP:$AP,$B384,BV_Data_An_Prec!$AQ:$AQ,$C384)</f>
        <v>0</v>
      </c>
      <c r="P384" s="327">
        <f t="shared" si="65"/>
        <v>0</v>
      </c>
      <c r="Q384" s="286">
        <f>-SUMIFS(BV_Data_An_Prec!$AM:$AM,BV_Data_An_Prec!$AP:$AP,$B384,BV_Data_An_Prec!$AQ:$AQ,$C384,BV_Data_An_Prec!$AR:$AR,$L$2)</f>
        <v>0</v>
      </c>
      <c r="R384" s="282">
        <f t="shared" si="66"/>
        <v>0</v>
      </c>
      <c r="S384" s="266">
        <f t="shared" si="67"/>
        <v>4190.1600000000035</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370489.63000000018</v>
      </c>
      <c r="K385" s="370">
        <f t="shared" si="64"/>
        <v>0.26354551408092025</v>
      </c>
      <c r="L385" s="356">
        <f>L380+L383+L384</f>
        <v>97640.879999999976</v>
      </c>
      <c r="M385" s="371" t="e">
        <f>(+J385-D385)/D385</f>
        <v>#DIV/0!</v>
      </c>
      <c r="N385" s="356">
        <f>L385-F385</f>
        <v>97640.879999999976</v>
      </c>
      <c r="O385" s="357">
        <f t="shared" ref="O385" si="69">O380+O383+O384</f>
        <v>0</v>
      </c>
      <c r="P385" s="370">
        <f t="shared" si="65"/>
        <v>0</v>
      </c>
      <c r="Q385" s="356">
        <f>Q380+Q383+Q384</f>
        <v>0</v>
      </c>
      <c r="R385" s="371">
        <f t="shared" si="66"/>
        <v>0</v>
      </c>
      <c r="S385" s="356">
        <f t="shared" si="67"/>
        <v>97640.879999999976</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370489.63000000018</v>
      </c>
      <c r="K390" s="373">
        <f>IF(J390&lt;=0,0,L390/J390)</f>
        <v>0.26354551408092025</v>
      </c>
      <c r="L390" s="271">
        <f>L385+L388</f>
        <v>97640.879999999976</v>
      </c>
      <c r="M390" s="272" t="e">
        <f>(+J390-D390)/D390</f>
        <v>#DIV/0!</v>
      </c>
      <c r="N390" s="271">
        <f>L390-F390</f>
        <v>97640.879999999976</v>
      </c>
      <c r="O390" s="272">
        <f t="shared" ref="O390" si="70">O385+O388</f>
        <v>0</v>
      </c>
      <c r="P390" s="373">
        <f>IF(O390&lt;=0,0,Q390/O390)</f>
        <v>0</v>
      </c>
      <c r="Q390" s="271">
        <f>Q385+Q388</f>
        <v>0</v>
      </c>
      <c r="R390" s="363">
        <f>IF(O390=0,0,(J390-O390)/O390)</f>
        <v>0</v>
      </c>
      <c r="S390" s="271">
        <f>L390-Q390</f>
        <v>97640.879999999976</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4483.4199999999983</v>
      </c>
      <c r="M394" s="243"/>
      <c r="N394" s="246">
        <f t="shared" ref="N394:N424" si="71">L394-F394</f>
        <v>4483.4199999999983</v>
      </c>
      <c r="O394" s="243"/>
      <c r="P394" s="38"/>
      <c r="Q394" s="266">
        <f>SUMIFS(BV_Data_An_Prec!$AM:$AM,BV_Data_An_Prec!$AP:$AP,$B394,BV_Data_An_Prec!$AQ:$AQ,$C394,BV_Data_An_Prec!$AR:$AR,$L$2)</f>
        <v>0</v>
      </c>
      <c r="R394" s="243"/>
      <c r="S394" s="266">
        <f t="shared" ref="S394:S424" si="72">L394-Q394</f>
        <v>4483.4199999999983</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2434.4900000000016</v>
      </c>
      <c r="M395" s="243"/>
      <c r="N395" s="246">
        <f t="shared" si="71"/>
        <v>2434.4900000000016</v>
      </c>
      <c r="O395" s="243"/>
      <c r="P395" s="38"/>
      <c r="Q395" s="266">
        <f>SUMIFS(BV_Data_An_Prec!$AM:$AM,BV_Data_An_Prec!$AP:$AP,$B395,BV_Data_An_Prec!$AQ:$AQ,$C395,BV_Data_An_Prec!$AR:$AR,$L$2)</f>
        <v>0</v>
      </c>
      <c r="R395" s="243"/>
      <c r="S395" s="266">
        <f t="shared" si="72"/>
        <v>2434.4900000000016</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17580.00999999998</v>
      </c>
      <c r="M396" s="233"/>
      <c r="N396" s="262">
        <f t="shared" si="71"/>
        <v>17580.00999999998</v>
      </c>
      <c r="O396" s="233"/>
      <c r="P396" s="301"/>
      <c r="Q396" s="303">
        <f>SUMIFS(BV_Data_An_Prec!$AM:$AM,BV_Data_An_Prec!$AP:$AP,$B396,BV_Data_An_Prec!$AQ:$AQ,$C396,BV_Data_An_Prec!$AR:$AR,$L$2)</f>
        <v>0</v>
      </c>
      <c r="R396" s="233"/>
      <c r="S396" s="303">
        <f t="shared" si="72"/>
        <v>17580.00999999998</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1134.9199999999983</v>
      </c>
      <c r="M401" s="243"/>
      <c r="N401" s="246">
        <f t="shared" si="71"/>
        <v>1134.9199999999983</v>
      </c>
      <c r="O401" s="243"/>
      <c r="P401" s="38"/>
      <c r="Q401" s="266">
        <f>SUMIFS(BV_Data_An_Prec!$AM:$AM,BV_Data_An_Prec!$AP:$AP,$B401,BV_Data_An_Prec!$AQ:$AQ,$C401,BV_Data_An_Prec!$AR:$AR,$L$2)</f>
        <v>0</v>
      </c>
      <c r="R401" s="243"/>
      <c r="S401" s="266">
        <f t="shared" si="72"/>
        <v>1134.9199999999983</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3052.8999999999978</v>
      </c>
      <c r="M402" s="233"/>
      <c r="N402" s="262">
        <f t="shared" si="71"/>
        <v>3052.8999999999978</v>
      </c>
      <c r="O402" s="233"/>
      <c r="P402" s="301"/>
      <c r="Q402" s="303">
        <f>SUMIFS(BV_Data_An_Prec!$AM:$AM,BV_Data_An_Prec!$AP:$AP,$B402,BV_Data_An_Prec!$AQ:$AQ,$C402,BV_Data_An_Prec!$AR:$AR,$L$2)</f>
        <v>0</v>
      </c>
      <c r="R402" s="233"/>
      <c r="S402" s="303">
        <f t="shared" si="72"/>
        <v>3052.8999999999978</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1428.4499999999989</v>
      </c>
      <c r="M403" s="243"/>
      <c r="N403" s="246">
        <f t="shared" si="71"/>
        <v>1428.4499999999989</v>
      </c>
      <c r="O403" s="243"/>
      <c r="P403" s="38"/>
      <c r="Q403" s="266">
        <f>SUMIFS(BV_Data_An_Prec!$AM:$AM,BV_Data_An_Prec!$AP:$AP,$B403,BV_Data_An_Prec!$AQ:$AQ,$C403,BV_Data_An_Prec!$AR:$AR,$L$2)</f>
        <v>0</v>
      </c>
      <c r="R403" s="243"/>
      <c r="S403" s="266">
        <f t="shared" si="72"/>
        <v>1428.4499999999989</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183.91000000000008</v>
      </c>
      <c r="M404" s="243"/>
      <c r="N404" s="246">
        <f t="shared" si="71"/>
        <v>183.91000000000008</v>
      </c>
      <c r="O404" s="243"/>
      <c r="P404" s="38"/>
      <c r="Q404" s="266">
        <f>SUMIFS(BV_Data_An_Prec!$AM:$AM,BV_Data_An_Prec!$AP:$AP,$B404,BV_Data_An_Prec!$AQ:$AQ,$C404,BV_Data_An_Prec!$AR:$AR,$L$2)</f>
        <v>0</v>
      </c>
      <c r="R404" s="243"/>
      <c r="S404" s="266">
        <f t="shared" si="72"/>
        <v>183.91000000000008</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0.31030138196214518</v>
      </c>
      <c r="L406" s="294">
        <f>+SUM(L394:L405)</f>
        <v>30298.099999999973</v>
      </c>
      <c r="M406" s="296"/>
      <c r="N406" s="294">
        <f t="shared" si="71"/>
        <v>30298.099999999973</v>
      </c>
      <c r="O406" s="295" t="s">
        <v>115</v>
      </c>
      <c r="P406" s="293" t="e">
        <f>Q406/Q$390</f>
        <v>#DIV/0!</v>
      </c>
      <c r="Q406" s="294">
        <f>+SUM(Q394:Q405)</f>
        <v>0</v>
      </c>
      <c r="R406" s="297"/>
      <c r="S406" s="294">
        <f t="shared" si="72"/>
        <v>30298.099999999973</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944.61000000000058</v>
      </c>
      <c r="M407" s="243"/>
      <c r="N407" s="266">
        <f t="shared" si="71"/>
        <v>944.61000000000058</v>
      </c>
      <c r="O407" s="243"/>
      <c r="P407" s="38"/>
      <c r="Q407" s="266">
        <f>SUMIFS(BV_Data_An_Prec!$AM:$AM,BV_Data_An_Prec!$AP:$AP,$B407,BV_Data_An_Prec!$AQ:$AQ,$C407,BV_Data_An_Prec!$AR:$AR,$L$2)</f>
        <v>0</v>
      </c>
      <c r="R407" s="243"/>
      <c r="S407" s="266">
        <f t="shared" si="72"/>
        <v>944.61000000000058</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0</v>
      </c>
      <c r="R408" s="243"/>
      <c r="S408" s="266">
        <f t="shared" si="72"/>
        <v>0</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2359.1100000000006</v>
      </c>
      <c r="M409" s="238"/>
      <c r="N409" s="286">
        <f t="shared" si="71"/>
        <v>2359.1100000000006</v>
      </c>
      <c r="O409" s="238"/>
      <c r="P409" s="304"/>
      <c r="Q409" s="286">
        <f>SUMIFS(BV_Data_An_Prec!$AM:$AM,BV_Data_An_Prec!$AP:$AP,$B409,BV_Data_An_Prec!$AQ:$AQ,$C409,BV_Data_An_Prec!$AR:$AR,$L$2)</f>
        <v>0</v>
      </c>
      <c r="R409" s="238"/>
      <c r="S409" s="286">
        <f t="shared" si="72"/>
        <v>2359.1100000000006</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1828.7899999999991</v>
      </c>
      <c r="M410" s="243"/>
      <c r="N410" s="266">
        <f t="shared" si="71"/>
        <v>1828.7899999999991</v>
      </c>
      <c r="O410" s="243"/>
      <c r="P410" s="38"/>
      <c r="Q410" s="266">
        <f>SUMIFS(BV_Data_An_Prec!$AM:$AM,BV_Data_An_Prec!$AP:$AP,$B410,BV_Data_An_Prec!$AQ:$AQ,$C410,BV_Data_An_Prec!$AR:$AR,$L$2)</f>
        <v>0</v>
      </c>
      <c r="R410" s="243"/>
      <c r="S410" s="266">
        <f t="shared" si="72"/>
        <v>1828.7899999999991</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150</v>
      </c>
      <c r="M411" s="243"/>
      <c r="N411" s="266">
        <f t="shared" si="71"/>
        <v>150</v>
      </c>
      <c r="O411" s="243"/>
      <c r="P411" s="38"/>
      <c r="Q411" s="266">
        <f>SUMIFS(BV_Data_An_Prec!$AM:$AM,BV_Data_An_Prec!$AP:$AP,$B411,BV_Data_An_Prec!$AQ:$AQ,$C411,BV_Data_An_Prec!$AR:$AR,$L$2)</f>
        <v>0</v>
      </c>
      <c r="R411" s="243"/>
      <c r="S411" s="266">
        <f t="shared" si="72"/>
        <v>150</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2246.83</v>
      </c>
      <c r="M412" s="238"/>
      <c r="N412" s="286">
        <f t="shared" si="71"/>
        <v>2246.83</v>
      </c>
      <c r="O412" s="238"/>
      <c r="P412" s="304"/>
      <c r="Q412" s="286">
        <f>SUMIFS(BV_Data_An_Prec!$AM:$AM,BV_Data_An_Prec!$AP:$AP,$B412,BV_Data_An_Prec!$AQ:$AQ,$C412,BV_Data_An_Prec!$AR:$AR,$L$2)</f>
        <v>0</v>
      </c>
      <c r="R412" s="238"/>
      <c r="S412" s="286">
        <f t="shared" si="72"/>
        <v>2246.83</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129.60000000000002</v>
      </c>
      <c r="M414" s="243"/>
      <c r="N414" s="266">
        <f t="shared" si="71"/>
        <v>129.60000000000002</v>
      </c>
      <c r="O414" s="243"/>
      <c r="P414" s="38"/>
      <c r="Q414" s="266">
        <f>SUMIFS(BV_Data_An_Prec!$AM:$AM,BV_Data_An_Prec!$AP:$AP,$B414,BV_Data_An_Prec!$AQ:$AQ,$C414,BV_Data_An_Prec!$AR:$AR,$L$2)</f>
        <v>0</v>
      </c>
      <c r="R414" s="243"/>
      <c r="S414" s="266">
        <f t="shared" si="72"/>
        <v>129.60000000000002</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1021.8500000000004</v>
      </c>
      <c r="M416" s="243"/>
      <c r="N416" s="266">
        <f t="shared" si="71"/>
        <v>1021.8500000000004</v>
      </c>
      <c r="O416" s="243"/>
      <c r="P416" s="38"/>
      <c r="Q416" s="266">
        <f>SUMIFS(BV_Data_An_Prec!$AM:$AM,BV_Data_An_Prec!$AP:$AP,$B416,BV_Data_An_Prec!$AQ:$AQ,$C416,BV_Data_An_Prec!$AR:$AR,$L$2)</f>
        <v>0</v>
      </c>
      <c r="R416" s="243"/>
      <c r="S416" s="266">
        <f t="shared" si="72"/>
        <v>1021.8500000000004</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323.27</v>
      </c>
      <c r="M417" s="243"/>
      <c r="N417" s="266">
        <f t="shared" si="71"/>
        <v>323.27</v>
      </c>
      <c r="O417" s="243"/>
      <c r="P417" s="38"/>
      <c r="Q417" s="266">
        <f>SUMIFS(BV_Data_An_Prec!$AM:$AM,BV_Data_An_Prec!$AP:$AP,$B417,BV_Data_An_Prec!$AQ:$AQ,$C417,BV_Data_An_Prec!$AR:$AR,$L$2)</f>
        <v>0</v>
      </c>
      <c r="R417" s="243"/>
      <c r="S417" s="266">
        <f t="shared" si="72"/>
        <v>323.27</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1583.3200000000002</v>
      </c>
      <c r="M418" s="243"/>
      <c r="N418" s="266">
        <f t="shared" si="71"/>
        <v>1583.3200000000002</v>
      </c>
      <c r="O418" s="243"/>
      <c r="P418" s="38"/>
      <c r="Q418" s="266">
        <f>SUMIFS(BV_Data_An_Prec!$AM:$AM,BV_Data_An_Prec!$AP:$AP,$B418,BV_Data_An_Prec!$AQ:$AQ,$C418,BV_Data_An_Prec!$AR:$AR,$L$2)</f>
        <v>0</v>
      </c>
      <c r="R418" s="243"/>
      <c r="S418" s="266">
        <f t="shared" si="72"/>
        <v>1583.3200000000002</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1868.3000000000002</v>
      </c>
      <c r="M419" s="243"/>
      <c r="N419" s="266">
        <f t="shared" si="71"/>
        <v>1868.3000000000002</v>
      </c>
      <c r="O419" s="243"/>
      <c r="P419" s="38"/>
      <c r="Q419" s="266">
        <f>SUMIFS(BV_Data_An_Prec!$AM:$AM,BV_Data_An_Prec!$AP:$AP,$B419,BV_Data_An_Prec!$AQ:$AQ,$C419,BV_Data_An_Prec!$AR:$AR,$L$2)</f>
        <v>0</v>
      </c>
      <c r="R419" s="243"/>
      <c r="S419" s="266">
        <f t="shared" si="72"/>
        <v>1868.3000000000002</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0</v>
      </c>
      <c r="M420" s="243"/>
      <c r="N420" s="266">
        <f t="shared" si="71"/>
        <v>0</v>
      </c>
      <c r="O420" s="243"/>
      <c r="P420" s="38"/>
      <c r="Q420" s="266">
        <f>SUMIFS(BV_Data_An_Prec!$AM:$AM,BV_Data_An_Prec!$AP:$AP,$B420,BV_Data_An_Prec!$AQ:$AQ,$C420,BV_Data_An_Prec!$AR:$AR,$L$2)</f>
        <v>0</v>
      </c>
      <c r="R420" s="243"/>
      <c r="S420" s="266">
        <f t="shared" si="72"/>
        <v>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95.799999999999955</v>
      </c>
      <c r="M421" s="243"/>
      <c r="N421" s="266">
        <f t="shared" si="71"/>
        <v>95.799999999999955</v>
      </c>
      <c r="O421" s="243"/>
      <c r="P421" s="38"/>
      <c r="Q421" s="266">
        <f>SUMIFS(BV_Data_An_Prec!$AM:$AM,BV_Data_An_Prec!$AP:$AP,$B421,BV_Data_An_Prec!$AQ:$AQ,$C421,BV_Data_An_Prec!$AR:$AR,$L$2)</f>
        <v>0</v>
      </c>
      <c r="R421" s="243"/>
      <c r="S421" s="266">
        <f t="shared" si="72"/>
        <v>95.799999999999955</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0.12854738711900182</v>
      </c>
      <c r="L425" s="294">
        <f>+SUM(L407:L424)</f>
        <v>12551.48</v>
      </c>
      <c r="M425" s="296"/>
      <c r="N425" s="294">
        <f>+SUM(N407:N424)</f>
        <v>12551.48</v>
      </c>
      <c r="O425" s="295" t="s">
        <v>115</v>
      </c>
      <c r="P425" s="293" t="e">
        <f>Q425/Q$390</f>
        <v>#DIV/0!</v>
      </c>
      <c r="Q425" s="294">
        <f>+SUM(Q407:Q424)</f>
        <v>0</v>
      </c>
      <c r="R425" s="297"/>
      <c r="S425" s="294">
        <f>+SUM(S407:S424)</f>
        <v>12551.48</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0.43884876908114701</v>
      </c>
      <c r="L427" s="294">
        <f>L406+L425</f>
        <v>42849.579999999973</v>
      </c>
      <c r="M427" s="296"/>
      <c r="N427" s="294">
        <f>L427-F427</f>
        <v>42849.579999999973</v>
      </c>
      <c r="O427" s="295" t="s">
        <v>115</v>
      </c>
      <c r="P427" s="293" t="e">
        <f>Q427/Q$390</f>
        <v>#DIV/0!</v>
      </c>
      <c r="Q427" s="294">
        <f>Q406+Q425</f>
        <v>0</v>
      </c>
      <c r="R427" s="297"/>
      <c r="S427" s="294">
        <f>L427-Q427</f>
        <v>42849.579999999973</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54791.3</v>
      </c>
      <c r="M429" s="960"/>
      <c r="N429" s="958">
        <f>L429-F429</f>
        <v>54791.3</v>
      </c>
      <c r="O429" s="959"/>
      <c r="P429" s="957"/>
      <c r="Q429" s="958">
        <f>Q390-Q427</f>
        <v>0</v>
      </c>
      <c r="R429" s="961"/>
      <c r="S429" s="958">
        <f>L429-Q429</f>
        <v>54791.3</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Août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5" t="s">
        <v>339</v>
      </c>
      <c r="E434" s="1070"/>
      <c r="F434" s="1071"/>
      <c r="G434" s="1072"/>
      <c r="H434" s="1070"/>
      <c r="I434" s="1071"/>
      <c r="J434" s="1072" t="s">
        <v>340</v>
      </c>
      <c r="K434" s="1070"/>
      <c r="L434" s="1071"/>
      <c r="M434" s="1072"/>
      <c r="N434" s="1071"/>
      <c r="O434" s="1065" t="s">
        <v>341</v>
      </c>
      <c r="P434" s="1070"/>
      <c r="Q434" s="1071"/>
      <c r="R434" s="1072" t="s">
        <v>342</v>
      </c>
      <c r="S434" s="1071"/>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450</v>
      </c>
      <c r="K440" s="336">
        <f>-SUMIFS(BV_Data_An_Cour!$AM:$AM,BV_Data_An_Cour!$AS:$AS,"Oui",BV_Data_An_Cour!$AP:$AP,$B440,BV_Data_An_Cour!$AQ:$AQ,$C440)</f>
        <v>63589.339999999967</v>
      </c>
      <c r="L440" s="303">
        <f>-SUMIFS(BV_Data_An_Cour!$AM:$AM,BV_Data_An_Cour!$AP:$AP,$B440,BV_Data_An_Cour!$AQ:$AQ,$C440,BV_Data_An_Cour!$AR:$AR,$L$2)</f>
        <v>46850.859999999986</v>
      </c>
      <c r="M440" s="340">
        <f>IFERROR((K440-E440)/E440,0)</f>
        <v>0</v>
      </c>
      <c r="N440" s="303">
        <f>L440-F440</f>
        <v>46850.859999999986</v>
      </c>
      <c r="O440" s="337">
        <f>SUMIFS(BV_Data_An_Prec!$AW:$AW,BV_Data_An_Prec!$AP:$AP,$B440,BV_Data_An_Prec!$AQ:$AQ,$C440,BV_Data_An_Prec!$AY:$AY,O$2)</f>
        <v>0</v>
      </c>
      <c r="P440" s="336">
        <f>-SUMIFS(BV_Data_An_Prec!$AM:$AM,BV_Data_An_Prec!$AS:$AS,"Oui",BV_Data_An_Prec!$AP:$AP,$B440,BV_Data_An_Prec!$AQ:$AQ,$C440)</f>
        <v>0</v>
      </c>
      <c r="Q440" s="303">
        <f>-SUMIFS(BV_Data_An_Prec!$AM:$AM,BV_Data_An_Prec!$AP:$AP,$B440,BV_Data_An_Prec!$AQ:$AQ,$C440,BV_Data_An_Prec!$AR:$AR,$L$2)</f>
        <v>0</v>
      </c>
      <c r="R440" s="282">
        <f>IF(O440=0,0,J440/O440)</f>
        <v>0</v>
      </c>
      <c r="S440" s="266">
        <f>L440-Q440</f>
        <v>46850.859999999986</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0.73677223257860536</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16</v>
      </c>
      <c r="K443" s="281">
        <f>-SUMIFS(BV_Data_An_Cour!$AM:$AM,BV_Data_An_Cour!$AS:$AS,"Oui",BV_Data_An_Cour!$AP:$AP,$B443,BV_Data_An_Cour!$AQ:$AQ,$C443)</f>
        <v>1795</v>
      </c>
      <c r="L443" s="266">
        <f>-SUMIFS(BV_Data_An_Cour!$AM:$AM,BV_Data_An_Cour!$AP:$AP,$B443,BV_Data_An_Cour!$AQ:$AQ,$C443,BV_Data_An_Cour!$AR:$AR,$L$2)</f>
        <v>1292.4499999999998</v>
      </c>
      <c r="M443" s="282">
        <f>IFERROR((K443-E443)/E443,0)</f>
        <v>0</v>
      </c>
      <c r="N443" s="303">
        <f>L443-F443</f>
        <v>1292.4499999999998</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1292.4499999999998</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0.72002785515320322</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65384.339999999967</v>
      </c>
      <c r="L448" s="271">
        <f>L437+L440+L443</f>
        <v>48143.309999999983</v>
      </c>
      <c r="M448" s="272"/>
      <c r="N448" s="271"/>
      <c r="O448" s="272"/>
      <c r="P448" s="269">
        <f>P437+P440+P443</f>
        <v>0</v>
      </c>
      <c r="Q448" s="271">
        <f>Q437+Q440+Q443</f>
        <v>0</v>
      </c>
      <c r="R448" s="272">
        <f>IF(O448=0,0,(J448-O448)/O448)</f>
        <v>0</v>
      </c>
      <c r="S448" s="271">
        <f>L448-Q448</f>
        <v>48143.309999999983</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0.73631254823402681</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48143.309999999983</v>
      </c>
      <c r="M486" s="960"/>
      <c r="N486" s="958"/>
      <c r="O486" s="959"/>
      <c r="P486" s="957"/>
      <c r="Q486" s="958">
        <f>Q448-Q484</f>
        <v>0</v>
      </c>
      <c r="R486" s="961"/>
      <c r="S486" s="958">
        <f>L486-Q486</f>
        <v>48143.309999999983</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Août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4" t="s">
        <v>592</v>
      </c>
      <c r="Y491" s="1068"/>
      <c r="Z491" s="1075"/>
      <c r="AA491" s="1067"/>
      <c r="AB491" s="1068"/>
      <c r="AC491" s="1075"/>
      <c r="AD491" s="1067" t="s">
        <v>340</v>
      </c>
      <c r="AE491" s="1068"/>
      <c r="AF491" s="1075"/>
      <c r="AG491" s="1067" t="s">
        <v>668</v>
      </c>
      <c r="AH491" s="1068"/>
      <c r="AI491" s="1075"/>
      <c r="AJ491" s="1067" t="s">
        <v>593</v>
      </c>
      <c r="AK491" s="1068"/>
      <c r="AL491" s="1068"/>
      <c r="AM491" s="1067" t="s">
        <v>594</v>
      </c>
      <c r="AN491" s="1068"/>
      <c r="AO491" s="1069"/>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18784029.239999991</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4.1660344008279962E-2</v>
      </c>
      <c r="AE494" s="393"/>
      <c r="AF494" s="391">
        <f>L27+L109+L182+L268+L326+L390+L448</f>
        <v>782549.11999998929</v>
      </c>
      <c r="AG494" s="392"/>
      <c r="AH494" s="393" t="e">
        <f>AF494-Z494</f>
        <v>#REF!</v>
      </c>
      <c r="AI494" s="394" t="e">
        <f>AH494/Z494</f>
        <v>#REF!</v>
      </c>
      <c r="AJ494" s="754" t="e">
        <f>AL494/AL493</f>
        <v>#DIV/0!</v>
      </c>
      <c r="AK494" s="393"/>
      <c r="AL494" s="391">
        <f>Q27+Q109+Q182+Q268+Q326+Q390+Q448</f>
        <v>0</v>
      </c>
      <c r="AM494" s="395"/>
      <c r="AN494" s="393">
        <f>AF494-AL494</f>
        <v>782549.11999998929</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1126.4604166666668</v>
      </c>
      <c r="AF496" s="399">
        <f t="shared" ref="AF496:AF502" si="76">+SUMIF($C:$C,$V496,L:L)</f>
        <v>108140.20000000001</v>
      </c>
      <c r="AG496" s="400" t="e">
        <f t="shared" ref="AG496:AG505" si="77">AE496-Y496</f>
        <v>#DIV/0!</v>
      </c>
      <c r="AH496" s="401">
        <f t="shared" ref="AH496:AH505" si="78">AF496-Z496</f>
        <v>108140.20000000001</v>
      </c>
      <c r="AI496" s="402">
        <f t="shared" ref="AI496:AI505" si="79">IF(Z496=0,0,AH496/Z496)</f>
        <v>0</v>
      </c>
      <c r="AJ496" s="407"/>
      <c r="AK496" s="401">
        <f>IF(AL496=0,0,AL496/(O$13+O$97))</f>
        <v>0</v>
      </c>
      <c r="AL496" s="399">
        <f>SUMIFS(BV_Data_An_Prec!$AM:$AM,BV_Data_An_Prec!$AQ:$AQ,$V496)</f>
        <v>0</v>
      </c>
      <c r="AM496" s="403">
        <f>AE496-AK496</f>
        <v>1126.4604166666668</v>
      </c>
      <c r="AN496" s="401">
        <f>AF496-AL496</f>
        <v>108140.20000000001</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219.16677083333323</v>
      </c>
      <c r="AF497" s="383">
        <f t="shared" si="76"/>
        <v>21040.009999999991</v>
      </c>
      <c r="AG497" s="384" t="e">
        <f t="shared" si="77"/>
        <v>#DIV/0!</v>
      </c>
      <c r="AH497" s="385">
        <f t="shared" si="78"/>
        <v>21040.009999999991</v>
      </c>
      <c r="AI497" s="412">
        <f t="shared" si="79"/>
        <v>0</v>
      </c>
      <c r="AJ497" s="411"/>
      <c r="AK497" s="385">
        <f t="shared" ref="AK497:AK504" si="81">IF(AL497=0,0,AL497/(O$13+O$97))</f>
        <v>0</v>
      </c>
      <c r="AL497" s="383">
        <f>SUMIFS(BV_Data_An_Prec!$AM:$AM,BV_Data_An_Prec!$AQ:$AQ,$V497)</f>
        <v>0</v>
      </c>
      <c r="AM497" s="993">
        <f t="shared" ref="AM497:AM504" si="82">AE497-AK497</f>
        <v>219.16677083333323</v>
      </c>
      <c r="AN497" s="385">
        <f t="shared" ref="AN497:AN504" si="83">AF497-AL497</f>
        <v>21040.009999999991</v>
      </c>
      <c r="AO497" s="388">
        <f t="shared" ref="AO497:AO504" si="84">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-239.12885416666668</v>
      </c>
      <c r="AF498" s="399">
        <f t="shared" si="76"/>
        <v>-22956.370000000003</v>
      </c>
      <c r="AG498" s="400" t="e">
        <f t="shared" si="77"/>
        <v>#DIV/0!</v>
      </c>
      <c r="AH498" s="401">
        <f t="shared" si="78"/>
        <v>-22956.370000000003</v>
      </c>
      <c r="AI498" s="402">
        <f t="shared" si="79"/>
        <v>0</v>
      </c>
      <c r="AJ498" s="407"/>
      <c r="AK498" s="401">
        <f t="shared" si="81"/>
        <v>0</v>
      </c>
      <c r="AL498" s="399">
        <f>SUMIFS(BV_Data_An_Prec!$AM:$AM,BV_Data_An_Prec!$AQ:$AQ,$V498)</f>
        <v>0</v>
      </c>
      <c r="AM498" s="403">
        <f t="shared" si="82"/>
        <v>-239.12885416666668</v>
      </c>
      <c r="AN498" s="401">
        <f t="shared" si="83"/>
        <v>-22956.370000000003</v>
      </c>
      <c r="AO498" s="408">
        <f t="shared" si="84"/>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8.9744791666666632</v>
      </c>
      <c r="AF499" s="399">
        <f t="shared" si="76"/>
        <v>861.54999999999973</v>
      </c>
      <c r="AG499" s="400" t="e">
        <f t="shared" si="77"/>
        <v>#DIV/0!</v>
      </c>
      <c r="AH499" s="401">
        <f t="shared" si="78"/>
        <v>861.54999999999973</v>
      </c>
      <c r="AI499" s="402">
        <f t="shared" si="79"/>
        <v>0</v>
      </c>
      <c r="AJ499" s="407"/>
      <c r="AK499" s="401">
        <f t="shared" si="81"/>
        <v>0</v>
      </c>
      <c r="AL499" s="399">
        <f>SUMIFS(BV_Data_An_Prec!$AM:$AM,BV_Data_An_Prec!$AQ:$AQ,$V499)</f>
        <v>0</v>
      </c>
      <c r="AM499" s="403">
        <f t="shared" si="82"/>
        <v>8.9744791666666632</v>
      </c>
      <c r="AN499" s="401">
        <f t="shared" si="83"/>
        <v>861.54999999999973</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188.70770833333339</v>
      </c>
      <c r="AF501" s="399">
        <f t="shared" si="76"/>
        <v>18115.940000000006</v>
      </c>
      <c r="AG501" s="400" t="e">
        <f t="shared" si="77"/>
        <v>#DIV/0!</v>
      </c>
      <c r="AH501" s="401">
        <f t="shared" si="78"/>
        <v>18115.940000000006</v>
      </c>
      <c r="AI501" s="402">
        <f t="shared" si="79"/>
        <v>0</v>
      </c>
      <c r="AJ501" s="407"/>
      <c r="AK501" s="401">
        <f t="shared" si="81"/>
        <v>0</v>
      </c>
      <c r="AL501" s="399">
        <f>SUMIFS(BV_Data_An_Prec!$AM:$AM,BV_Data_An_Prec!$AQ:$AQ,$V501)</f>
        <v>0</v>
      </c>
      <c r="AM501" s="403">
        <f t="shared" si="82"/>
        <v>188.70770833333339</v>
      </c>
      <c r="AN501" s="401">
        <f t="shared" si="83"/>
        <v>18115.940000000006</v>
      </c>
      <c r="AO501" s="408">
        <f t="shared" si="84"/>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1012.6367708333333</v>
      </c>
      <c r="AF502" s="399">
        <f t="shared" si="76"/>
        <v>97213.13</v>
      </c>
      <c r="AG502" s="704" t="e">
        <f t="shared" si="77"/>
        <v>#DIV/0!</v>
      </c>
      <c r="AH502" s="659">
        <f t="shared" si="78"/>
        <v>97213.13</v>
      </c>
      <c r="AI502" s="402">
        <f t="shared" si="79"/>
        <v>0</v>
      </c>
      <c r="AJ502" s="407"/>
      <c r="AK502" s="401">
        <f t="shared" si="81"/>
        <v>0</v>
      </c>
      <c r="AL502" s="399">
        <f>SUMIFS(BV_Data_An_Prec!$AM:$AM,BV_Data_An_Prec!$AQ:$AQ,$V502)</f>
        <v>0</v>
      </c>
      <c r="AM502" s="403">
        <f t="shared" si="82"/>
        <v>1012.6367708333333</v>
      </c>
      <c r="AN502" s="401">
        <f t="shared" si="83"/>
        <v>97213.13</v>
      </c>
      <c r="AO502" s="408">
        <f t="shared" si="84"/>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-1120.4801041666651</v>
      </c>
      <c r="AF503" s="399">
        <f>IFERROR(SUMIF($C:$C,$V503,L:L),0)</f>
        <v>-107566.08999999985</v>
      </c>
      <c r="AG503" s="400" t="e">
        <f t="shared" si="77"/>
        <v>#DIV/0!</v>
      </c>
      <c r="AH503" s="401">
        <f t="shared" si="78"/>
        <v>-107566.08999999985</v>
      </c>
      <c r="AI503" s="402">
        <f t="shared" si="79"/>
        <v>0</v>
      </c>
      <c r="AJ503" s="407"/>
      <c r="AK503" s="401">
        <f t="shared" si="81"/>
        <v>0</v>
      </c>
      <c r="AL503" s="399">
        <f>SUMIFS(BV_Data_An_Prec!$AM:$AM,BV_Data_An_Prec!$AQ:$AQ,$V503)</f>
        <v>0</v>
      </c>
      <c r="AM503" s="403">
        <f>AE503-AK503</f>
        <v>-1120.4801041666651</v>
      </c>
      <c r="AN503" s="401">
        <f t="shared" si="83"/>
        <v>-107566.08999999985</v>
      </c>
      <c r="AO503" s="408">
        <f t="shared" si="84"/>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0.14676186716560582</v>
      </c>
      <c r="AE506" s="419"/>
      <c r="AF506" s="416">
        <f>SUM(AF496:AF505)</f>
        <v>114848.37000000017</v>
      </c>
      <c r="AG506" s="418"/>
      <c r="AH506" s="419">
        <f t="shared" ref="AH506:AH538" si="88">AF506-Z506</f>
        <v>114848.37000000017</v>
      </c>
      <c r="AI506" s="415" t="e">
        <f>AH506/Z506</f>
        <v>#DIV/0!</v>
      </c>
      <c r="AJ506" s="417" t="e">
        <f>AL506/AL494</f>
        <v>#DIV/0!</v>
      </c>
      <c r="AK506" s="419"/>
      <c r="AL506" s="416">
        <f>SUM(AL496:AL505)</f>
        <v>0</v>
      </c>
      <c r="AM506" s="423"/>
      <c r="AN506" s="419">
        <f t="shared" si="86"/>
        <v>114848.37000000017</v>
      </c>
      <c r="AO506" s="396">
        <f t="shared" si="87"/>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8472.9800000000141</v>
      </c>
      <c r="AG507" s="400"/>
      <c r="AH507" s="401">
        <f t="shared" si="88"/>
        <v>8472.9800000000141</v>
      </c>
      <c r="AI507" s="402">
        <f t="shared" ref="AI507:AI519" si="89">IF(Z507=0,0,AH507/Z507)</f>
        <v>0</v>
      </c>
      <c r="AJ507" s="407"/>
      <c r="AK507" s="406"/>
      <c r="AL507" s="399">
        <f>SUMIFS(BV_Data_An_Prec!$AM:$AM,BV_Data_An_Prec!$AQ:$AQ,$V507)</f>
        <v>0</v>
      </c>
      <c r="AM507" s="403"/>
      <c r="AN507" s="401">
        <f t="shared" si="86"/>
        <v>8472.9800000000141</v>
      </c>
      <c r="AO507" s="408">
        <f t="shared" si="87"/>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69414.170000000042</v>
      </c>
      <c r="AG508" s="400"/>
      <c r="AH508" s="401">
        <f t="shared" si="88"/>
        <v>69414.170000000042</v>
      </c>
      <c r="AI508" s="402">
        <f t="shared" si="89"/>
        <v>0</v>
      </c>
      <c r="AJ508" s="407"/>
      <c r="AK508" s="406"/>
      <c r="AL508" s="399">
        <f>SUMIFS(BV_Data_An_Prec!$AM:$AM,BV_Data_An_Prec!$AQ:$AQ,$V508)</f>
        <v>0</v>
      </c>
      <c r="AM508" s="403"/>
      <c r="AN508" s="401">
        <f t="shared" si="86"/>
        <v>69414.170000000042</v>
      </c>
      <c r="AO508" s="408">
        <f t="shared" si="87"/>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74596.130000000048</v>
      </c>
      <c r="AG509" s="384"/>
      <c r="AH509" s="385">
        <f t="shared" si="88"/>
        <v>74596.130000000048</v>
      </c>
      <c r="AI509" s="412">
        <f t="shared" si="89"/>
        <v>0</v>
      </c>
      <c r="AJ509" s="411"/>
      <c r="AK509" s="410"/>
      <c r="AL509" s="383">
        <f>SUMIFS(BV_Data_An_Prec!$AM:$AM,BV_Data_An_Prec!$AQ:$AQ,$V509)</f>
        <v>0</v>
      </c>
      <c r="AM509" s="387"/>
      <c r="AN509" s="385">
        <f t="shared" si="86"/>
        <v>74596.130000000048</v>
      </c>
      <c r="AO509" s="388">
        <f t="shared" si="87"/>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90767.849999999962</v>
      </c>
      <c r="AG510" s="400"/>
      <c r="AH510" s="401">
        <f t="shared" si="88"/>
        <v>90767.849999999962</v>
      </c>
      <c r="AI510" s="402">
        <f t="shared" si="89"/>
        <v>0</v>
      </c>
      <c r="AJ510" s="407"/>
      <c r="AK510" s="406"/>
      <c r="AL510" s="399">
        <f>SUMIFS(BV_Data_An_Prec!$AM:$AM,BV_Data_An_Prec!$AQ:$AQ,$V510)</f>
        <v>0</v>
      </c>
      <c r="AM510" s="403"/>
      <c r="AN510" s="401">
        <f t="shared" si="86"/>
        <v>90767.849999999962</v>
      </c>
      <c r="AO510" s="408">
        <f t="shared" si="87"/>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17647.25</v>
      </c>
      <c r="AG515" s="384"/>
      <c r="AH515" s="385">
        <f t="shared" si="88"/>
        <v>17647.25</v>
      </c>
      <c r="AI515" s="412">
        <f t="shared" si="89"/>
        <v>0</v>
      </c>
      <c r="AJ515" s="411"/>
      <c r="AK515" s="410"/>
      <c r="AL515" s="383">
        <f>SUMIFS(BV_Data_An_Prec!$AM:$AM,BV_Data_An_Prec!$AQ:$AQ,$V515)</f>
        <v>0</v>
      </c>
      <c r="AM515" s="387"/>
      <c r="AN515" s="385">
        <f t="shared" si="86"/>
        <v>17647.25</v>
      </c>
      <c r="AO515" s="388">
        <f t="shared" si="87"/>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45059.379999999976</v>
      </c>
      <c r="AG516" s="400"/>
      <c r="AH516" s="401">
        <f t="shared" si="88"/>
        <v>45059.379999999976</v>
      </c>
      <c r="AI516" s="402">
        <f t="shared" si="89"/>
        <v>0</v>
      </c>
      <c r="AJ516" s="407"/>
      <c r="AK516" s="406"/>
      <c r="AL516" s="399">
        <f>SUMIFS(BV_Data_An_Prec!$AM:$AM,BV_Data_An_Prec!$AQ:$AQ,$V516)</f>
        <v>0</v>
      </c>
      <c r="AM516" s="403"/>
      <c r="AN516" s="401">
        <f t="shared" si="86"/>
        <v>45059.379999999976</v>
      </c>
      <c r="AO516" s="408">
        <f t="shared" si="87"/>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21241.299999999988</v>
      </c>
      <c r="AG517" s="400"/>
      <c r="AH517" s="401">
        <f t="shared" si="88"/>
        <v>21241.299999999988</v>
      </c>
      <c r="AI517" s="402">
        <f t="shared" si="89"/>
        <v>0</v>
      </c>
      <c r="AJ517" s="407"/>
      <c r="AK517" s="406"/>
      <c r="AL517" s="399">
        <f>SUMIFS(BV_Data_An_Prec!$AM:$AM,BV_Data_An_Prec!$AQ:$AQ,$V517)</f>
        <v>0</v>
      </c>
      <c r="AM517" s="403"/>
      <c r="AN517" s="401">
        <f t="shared" si="86"/>
        <v>21241.299999999988</v>
      </c>
      <c r="AO517" s="408">
        <f t="shared" si="87"/>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1095.6000000000008</v>
      </c>
      <c r="AG518" s="400"/>
      <c r="AH518" s="401">
        <f t="shared" si="88"/>
        <v>1095.6000000000008</v>
      </c>
      <c r="AI518" s="420">
        <f t="shared" si="89"/>
        <v>0</v>
      </c>
      <c r="AJ518" s="407"/>
      <c r="AK518" s="406"/>
      <c r="AL518" s="399">
        <f>SUMIFS(BV_Data_An_Prec!$AM:$AM,BV_Data_An_Prec!$AQ:$AQ,$V518)</f>
        <v>0</v>
      </c>
      <c r="AM518" s="403"/>
      <c r="AN518" s="401">
        <f t="shared" si="86"/>
        <v>1095.6000000000008</v>
      </c>
      <c r="AO518" s="408">
        <f t="shared" si="87"/>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0.41951955680431213</v>
      </c>
      <c r="AE520" s="421"/>
      <c r="AF520" s="416">
        <f>SUM(AF507:AF519)</f>
        <v>328294.65999999997</v>
      </c>
      <c r="AG520" s="418"/>
      <c r="AH520" s="419">
        <f t="shared" si="88"/>
        <v>328294.65999999997</v>
      </c>
      <c r="AI520" s="415" t="e">
        <f>AH520/Z520</f>
        <v>#DIV/0!</v>
      </c>
      <c r="AJ520" s="417" t="e">
        <f>AL520/AL494</f>
        <v>#DIV/0!</v>
      </c>
      <c r="AK520" s="421"/>
      <c r="AL520" s="416">
        <f>SUM(AL507:AL519)</f>
        <v>0</v>
      </c>
      <c r="AM520" s="423"/>
      <c r="AN520" s="419">
        <f t="shared" si="86"/>
        <v>328294.65999999997</v>
      </c>
      <c r="AO520" s="396">
        <f t="shared" si="87"/>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3041.1800000000003</v>
      </c>
      <c r="AG521" s="427"/>
      <c r="AH521" s="429">
        <f t="shared" si="88"/>
        <v>3041.1800000000003</v>
      </c>
      <c r="AI521" s="430">
        <f t="shared" ref="AI521:AI538" si="92">IF(Z521=0,0,AH521/Z521)</f>
        <v>0</v>
      </c>
      <c r="AJ521" s="427"/>
      <c r="AK521" s="428"/>
      <c r="AL521" s="426">
        <f>SUMIFS(BV_Data_An_Prec!$AM:$AM,BV_Data_An_Prec!$AQ:$AQ,$V521)</f>
        <v>0</v>
      </c>
      <c r="AM521" s="431"/>
      <c r="AN521" s="429">
        <f t="shared" si="86"/>
        <v>3041.1800000000003</v>
      </c>
      <c r="AO521" s="404">
        <f t="shared" si="87"/>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587.54000000000087</v>
      </c>
      <c r="AG522" s="400"/>
      <c r="AH522" s="401">
        <f t="shared" si="88"/>
        <v>587.54000000000087</v>
      </c>
      <c r="AI522" s="402">
        <f t="shared" si="92"/>
        <v>0</v>
      </c>
      <c r="AJ522" s="407"/>
      <c r="AK522" s="406"/>
      <c r="AL522" s="399">
        <f>SUMIFS(BV_Data_An_Prec!$AM:$AM,BV_Data_An_Prec!$AQ:$AQ,$V522)</f>
        <v>0</v>
      </c>
      <c r="AM522" s="403"/>
      <c r="AN522" s="401">
        <f t="shared" si="86"/>
        <v>587.54000000000087</v>
      </c>
      <c r="AO522" s="408">
        <f t="shared" si="87"/>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-24.409999999995307</v>
      </c>
      <c r="AG523" s="384"/>
      <c r="AH523" s="385">
        <f t="shared" si="88"/>
        <v>-24.409999999995307</v>
      </c>
      <c r="AI523" s="412">
        <f t="shared" si="92"/>
        <v>0</v>
      </c>
      <c r="AJ523" s="411"/>
      <c r="AK523" s="410"/>
      <c r="AL523" s="383">
        <f>SUMIFS(BV_Data_An_Prec!$AM:$AM,BV_Data_An_Prec!$AQ:$AQ,$V523)</f>
        <v>0</v>
      </c>
      <c r="AM523" s="387"/>
      <c r="AN523" s="385">
        <f t="shared" si="86"/>
        <v>-24.409999999995307</v>
      </c>
      <c r="AO523" s="388">
        <f t="shared" si="87"/>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14283.7</v>
      </c>
      <c r="AG524" s="400"/>
      <c r="AH524" s="401">
        <f t="shared" si="88"/>
        <v>14283.7</v>
      </c>
      <c r="AI524" s="402">
        <f t="shared" si="92"/>
        <v>0</v>
      </c>
      <c r="AJ524" s="407"/>
      <c r="AK524" s="406"/>
      <c r="AL524" s="399">
        <f>SUMIFS(BV_Data_An_Prec!$AM:$AM,BV_Data_An_Prec!$AQ:$AQ,$V524)</f>
        <v>0</v>
      </c>
      <c r="AM524" s="403"/>
      <c r="AN524" s="401">
        <f t="shared" si="86"/>
        <v>14283.7</v>
      </c>
      <c r="AO524" s="408">
        <f t="shared" si="87"/>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2338.5599999999995</v>
      </c>
      <c r="AG525" s="400"/>
      <c r="AH525" s="401">
        <f t="shared" si="88"/>
        <v>2338.5599999999995</v>
      </c>
      <c r="AI525" s="402">
        <f t="shared" si="92"/>
        <v>0</v>
      </c>
      <c r="AJ525" s="407"/>
      <c r="AK525" s="406"/>
      <c r="AL525" s="399">
        <f>SUMIFS(BV_Data_An_Prec!$AM:$AM,BV_Data_An_Prec!$AQ:$AQ,$V525)</f>
        <v>0</v>
      </c>
      <c r="AM525" s="403"/>
      <c r="AN525" s="401">
        <f t="shared" si="86"/>
        <v>2338.5599999999995</v>
      </c>
      <c r="AO525" s="408">
        <f t="shared" si="87"/>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26741.979999999989</v>
      </c>
      <c r="AG526" s="400"/>
      <c r="AH526" s="401">
        <f t="shared" si="88"/>
        <v>26741.979999999989</v>
      </c>
      <c r="AI526" s="402">
        <f t="shared" si="92"/>
        <v>0</v>
      </c>
      <c r="AJ526" s="407"/>
      <c r="AK526" s="406"/>
      <c r="AL526" s="399">
        <f>SUMIFS(BV_Data_An_Prec!$AM:$AM,BV_Data_An_Prec!$AQ:$AQ,$V526)</f>
        <v>0</v>
      </c>
      <c r="AM526" s="403"/>
      <c r="AN526" s="401">
        <f t="shared" si="86"/>
        <v>26741.979999999989</v>
      </c>
      <c r="AO526" s="408">
        <f t="shared" si="87"/>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1611.5700000000002</v>
      </c>
      <c r="AG528" s="400"/>
      <c r="AH528" s="401">
        <f t="shared" si="88"/>
        <v>1611.5700000000002</v>
      </c>
      <c r="AI528" s="402">
        <f t="shared" si="92"/>
        <v>0</v>
      </c>
      <c r="AJ528" s="407"/>
      <c r="AK528" s="406"/>
      <c r="AL528" s="399">
        <f>SUMIFS(BV_Data_An_Prec!$AM:$AM,BV_Data_An_Prec!$AQ:$AQ,$V528)</f>
        <v>0</v>
      </c>
      <c r="AM528" s="403"/>
      <c r="AN528" s="401">
        <f t="shared" si="86"/>
        <v>1611.5700000000002</v>
      </c>
      <c r="AO528" s="408">
        <f t="shared" si="87"/>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5635.1900000000023</v>
      </c>
      <c r="AG530" s="400"/>
      <c r="AH530" s="401">
        <f t="shared" si="88"/>
        <v>5635.1900000000023</v>
      </c>
      <c r="AI530" s="402">
        <f t="shared" si="92"/>
        <v>0</v>
      </c>
      <c r="AJ530" s="407"/>
      <c r="AK530" s="406"/>
      <c r="AL530" s="399">
        <f>SUMIFS(BV_Data_An_Prec!$AM:$AM,BV_Data_An_Prec!$AQ:$AQ,$V530)</f>
        <v>0</v>
      </c>
      <c r="AM530" s="403"/>
      <c r="AN530" s="401">
        <f t="shared" si="86"/>
        <v>5635.1900000000023</v>
      </c>
      <c r="AO530" s="408">
        <f t="shared" si="87"/>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3287.599999999999</v>
      </c>
      <c r="AG531" s="400"/>
      <c r="AH531" s="401">
        <f t="shared" si="88"/>
        <v>3287.599999999999</v>
      </c>
      <c r="AI531" s="420">
        <f t="shared" si="92"/>
        <v>0</v>
      </c>
      <c r="AJ531" s="407"/>
      <c r="AK531" s="406"/>
      <c r="AL531" s="399">
        <f>SUMIFS(BV_Data_An_Prec!$AM:$AM,BV_Data_An_Prec!$AQ:$AQ,$V531)</f>
        <v>0</v>
      </c>
      <c r="AM531" s="403"/>
      <c r="AN531" s="401">
        <f t="shared" si="86"/>
        <v>3287.599999999999</v>
      </c>
      <c r="AO531" s="408">
        <f t="shared" si="87"/>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4989.0299999999988</v>
      </c>
      <c r="AG532" s="400"/>
      <c r="AH532" s="401">
        <f t="shared" si="88"/>
        <v>4989.0299999999988</v>
      </c>
      <c r="AI532" s="402">
        <f t="shared" si="92"/>
        <v>0</v>
      </c>
      <c r="AJ532" s="407"/>
      <c r="AK532" s="406"/>
      <c r="AL532" s="399">
        <f>SUMIFS(BV_Data_An_Prec!$AM:$AM,BV_Data_An_Prec!$AQ:$AQ,$V532)</f>
        <v>0</v>
      </c>
      <c r="AM532" s="403"/>
      <c r="AN532" s="401">
        <f t="shared" si="86"/>
        <v>4989.0299999999988</v>
      </c>
      <c r="AO532" s="408">
        <f t="shared" si="87"/>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11487.28</v>
      </c>
      <c r="AG533" s="400"/>
      <c r="AH533" s="401">
        <f t="shared" si="88"/>
        <v>11487.28</v>
      </c>
      <c r="AI533" s="420">
        <f t="shared" si="92"/>
        <v>0</v>
      </c>
      <c r="AJ533" s="407"/>
      <c r="AK533" s="406"/>
      <c r="AL533" s="399">
        <f>SUMIFS(BV_Data_An_Prec!$AM:$AM,BV_Data_An_Prec!$AQ:$AQ,$V533)</f>
        <v>0</v>
      </c>
      <c r="AM533" s="403"/>
      <c r="AN533" s="401">
        <f t="shared" si="86"/>
        <v>11487.28</v>
      </c>
      <c r="AO533" s="408">
        <f t="shared" si="87"/>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1365.5900000000001</v>
      </c>
      <c r="AG534" s="400"/>
      <c r="AH534" s="401">
        <f t="shared" si="88"/>
        <v>1365.5900000000001</v>
      </c>
      <c r="AI534" s="402">
        <f t="shared" si="92"/>
        <v>0</v>
      </c>
      <c r="AJ534" s="407"/>
      <c r="AK534" s="406"/>
      <c r="AL534" s="399">
        <f>SUMIFS(BV_Data_An_Prec!$AM:$AM,BV_Data_An_Prec!$AQ:$AQ,$V534)</f>
        <v>0</v>
      </c>
      <c r="AM534" s="403"/>
      <c r="AN534" s="401">
        <f t="shared" si="86"/>
        <v>1365.5900000000001</v>
      </c>
      <c r="AO534" s="408">
        <f t="shared" si="87"/>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994.98999999999933</v>
      </c>
      <c r="AG535" s="400"/>
      <c r="AH535" s="659">
        <f t="shared" si="88"/>
        <v>994.98999999999933</v>
      </c>
      <c r="AI535" s="402">
        <f t="shared" si="92"/>
        <v>0</v>
      </c>
      <c r="AJ535" s="407"/>
      <c r="AK535" s="406"/>
      <c r="AL535" s="399">
        <f>SUMIFS(BV_Data_An_Prec!$AM:$AM,BV_Data_An_Prec!$AQ:$AQ,$V535)</f>
        <v>0</v>
      </c>
      <c r="AM535" s="403"/>
      <c r="AN535" s="401">
        <f t="shared" si="86"/>
        <v>994.98999999999933</v>
      </c>
      <c r="AO535" s="408">
        <f t="shared" si="87"/>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3148</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9.7552726147083324E-2</v>
      </c>
      <c r="AE539" s="414"/>
      <c r="AF539" s="416">
        <f>+SUM(AF521:AF538)</f>
        <v>76339.8</v>
      </c>
      <c r="AG539" s="422"/>
      <c r="AH539" s="435">
        <f>+SUM(AH521:AH538)</f>
        <v>76339.8</v>
      </c>
      <c r="AI539" s="415" t="e">
        <f>AH539/Z539</f>
        <v>#DIV/0!</v>
      </c>
      <c r="AJ539" s="417" t="e">
        <f>AL539/AL494</f>
        <v>#DIV/0!</v>
      </c>
      <c r="AK539" s="414"/>
      <c r="AL539" s="416">
        <f>+SUM(AL521:AL538)</f>
        <v>0</v>
      </c>
      <c r="AM539" s="423"/>
      <c r="AN539" s="419">
        <f t="shared" si="86"/>
        <v>76339.8</v>
      </c>
      <c r="AO539" s="436">
        <f t="shared" si="87"/>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146172.65</v>
      </c>
      <c r="AG540" s="400"/>
      <c r="AH540" s="401">
        <f t="shared" ref="AH540:AH548" si="94">AF540-Z540</f>
        <v>146172.65</v>
      </c>
      <c r="AI540" s="402">
        <f t="shared" ref="AI540:AI548" si="95">IF(Z540=0,0,AH540/Z540)</f>
        <v>0</v>
      </c>
      <c r="AJ540" s="407"/>
      <c r="AK540" s="406"/>
      <c r="AL540" s="399">
        <f>SUMIFS(BV_Data_An_Prec!$AM:$AM,BV_Data_An_Prec!$AQ:$AQ,$V540)</f>
        <v>0</v>
      </c>
      <c r="AM540" s="403"/>
      <c r="AN540" s="401">
        <f t="shared" si="86"/>
        <v>146172.65</v>
      </c>
      <c r="AO540" s="408">
        <f t="shared" si="87"/>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12238</v>
      </c>
      <c r="AG541" s="400"/>
      <c r="AH541" s="401">
        <f t="shared" si="94"/>
        <v>12238</v>
      </c>
      <c r="AI541" s="402">
        <f t="shared" si="95"/>
        <v>0</v>
      </c>
      <c r="AJ541" s="407"/>
      <c r="AK541" s="406"/>
      <c r="AL541" s="399">
        <f>SUMIFS(BV_Data_An_Prec!$AM:$AM,BV_Data_An_Prec!$AQ:$AQ,$V541)</f>
        <v>0</v>
      </c>
      <c r="AM541" s="403"/>
      <c r="AN541" s="401">
        <f t="shared" si="86"/>
        <v>12238</v>
      </c>
      <c r="AO541" s="408">
        <f t="shared" si="87"/>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10000</v>
      </c>
      <c r="AG542" s="384"/>
      <c r="AH542" s="385">
        <f t="shared" si="94"/>
        <v>10000</v>
      </c>
      <c r="AI542" s="412">
        <f t="shared" si="95"/>
        <v>0</v>
      </c>
      <c r="AJ542" s="411"/>
      <c r="AK542" s="410"/>
      <c r="AL542" s="383">
        <f>SUMIFS(BV_Data_An_Prec!$AM:$AM,BV_Data_An_Prec!$AQ:$AQ,$V542)</f>
        <v>0</v>
      </c>
      <c r="AM542" s="387"/>
      <c r="AN542" s="385">
        <f t="shared" si="86"/>
        <v>10000</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13073.609999999991</v>
      </c>
      <c r="AG544" s="384"/>
      <c r="AH544" s="385">
        <f t="shared" si="94"/>
        <v>13073.609999999991</v>
      </c>
      <c r="AI544" s="412">
        <f t="shared" si="95"/>
        <v>0</v>
      </c>
      <c r="AJ544" s="411"/>
      <c r="AK544" s="410"/>
      <c r="AL544" s="383">
        <f>SUMIFS(BV_Data_An_Prec!$AM:$AM,BV_Data_An_Prec!$AQ:$AQ,$V544)</f>
        <v>0</v>
      </c>
      <c r="AM544" s="387"/>
      <c r="AN544" s="385">
        <f t="shared" si="86"/>
        <v>13073.609999999991</v>
      </c>
      <c r="AO544" s="388">
        <f t="shared" si="87"/>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9669.4700000000012</v>
      </c>
      <c r="AG545" s="400"/>
      <c r="AH545" s="401">
        <f t="shared" si="94"/>
        <v>9669.4700000000012</v>
      </c>
      <c r="AI545" s="402">
        <f t="shared" si="95"/>
        <v>0</v>
      </c>
      <c r="AJ545" s="407"/>
      <c r="AK545" s="406"/>
      <c r="AL545" s="399">
        <f>SUMIFS(BV_Data_An_Prec!$AM:$AM,BV_Data_An_Prec!$AQ:$AQ,$V545)</f>
        <v>0</v>
      </c>
      <c r="AM545" s="403"/>
      <c r="AN545" s="401">
        <f t="shared" si="86"/>
        <v>9669.4700000000012</v>
      </c>
      <c r="AO545" s="408">
        <f t="shared" si="87"/>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5066</v>
      </c>
      <c r="AG546" s="400"/>
      <c r="AH546" s="401">
        <f t="shared" si="94"/>
        <v>5066</v>
      </c>
      <c r="AI546" s="402">
        <f t="shared" si="95"/>
        <v>0</v>
      </c>
      <c r="AJ546" s="407"/>
      <c r="AK546" s="406"/>
      <c r="AL546" s="399">
        <f>SUMIFS(BV_Data_An_Prec!$AM:$AM,BV_Data_An_Prec!$AQ:$AQ,$V546)</f>
        <v>0</v>
      </c>
      <c r="AM546" s="403"/>
      <c r="AN546" s="401">
        <f t="shared" si="86"/>
        <v>5066</v>
      </c>
      <c r="AO546" s="408">
        <f t="shared" si="87"/>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4467.3999999999978</v>
      </c>
      <c r="AG547" s="384"/>
      <c r="AH547" s="385">
        <f t="shared" si="94"/>
        <v>4467.3999999999978</v>
      </c>
      <c r="AI547" s="412">
        <f t="shared" si="95"/>
        <v>0</v>
      </c>
      <c r="AJ547" s="411"/>
      <c r="AK547" s="410"/>
      <c r="AL547" s="383">
        <f>SUMIFS(BV_Data_An_Prec!$AM:$AM,BV_Data_An_Prec!$AQ:$AQ,$V547)</f>
        <v>0</v>
      </c>
      <c r="AM547" s="387"/>
      <c r="AN547" s="385">
        <f t="shared" si="86"/>
        <v>4467.3999999999978</v>
      </c>
      <c r="AO547" s="388">
        <f t="shared" si="87"/>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158.19999999999973</v>
      </c>
      <c r="AG548" s="400"/>
      <c r="AH548" s="401">
        <f t="shared" si="94"/>
        <v>158.19999999999973</v>
      </c>
      <c r="AI548" s="439">
        <f t="shared" si="95"/>
        <v>0</v>
      </c>
      <c r="AJ548" s="407"/>
      <c r="AK548" s="406"/>
      <c r="AL548" s="399">
        <f>SUMIFS(BV_Data_An_Prec!$AM:$AM,BV_Data_An_Prec!$AQ:$AQ,$V548)</f>
        <v>0</v>
      </c>
      <c r="AM548" s="403"/>
      <c r="AN548" s="401">
        <f t="shared" si="86"/>
        <v>158.19999999999973</v>
      </c>
      <c r="AO548" s="408">
        <f t="shared" si="87"/>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0.25665523718179217</v>
      </c>
      <c r="AE553" s="414"/>
      <c r="AF553" s="416">
        <f>SUM(AF540:AF552)</f>
        <v>200845.33</v>
      </c>
      <c r="AG553" s="422"/>
      <c r="AH553" s="435">
        <f>SUM(AH540:AH552)</f>
        <v>200845.33</v>
      </c>
      <c r="AI553" s="415">
        <f>IF(Z553=0,0,AH553/Z553)</f>
        <v>0</v>
      </c>
      <c r="AJ553" s="417" t="e">
        <f>AL553/AL494</f>
        <v>#DIV/0!</v>
      </c>
      <c r="AK553" s="414"/>
      <c r="AL553" s="416">
        <f>SUM(AL540:AL552)</f>
        <v>0</v>
      </c>
      <c r="AM553" s="423"/>
      <c r="AN553" s="419">
        <f t="shared" si="86"/>
        <v>200845.33</v>
      </c>
      <c r="AO553" s="436">
        <f t="shared" si="87"/>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0.92048938729879348</v>
      </c>
      <c r="AE555" s="414"/>
      <c r="AF555" s="416">
        <f>AF506+AF520+AF539+AF553</f>
        <v>720328.16000000015</v>
      </c>
      <c r="AG555" s="422"/>
      <c r="AH555" s="435">
        <f t="shared" si="96"/>
        <v>720328.16000000015</v>
      </c>
      <c r="AI555" s="415" t="e">
        <f>AH555/Z555</f>
        <v>#DIV/0!</v>
      </c>
      <c r="AJ555" s="417" t="e">
        <f>AL555/AL494</f>
        <v>#DIV/0!</v>
      </c>
      <c r="AK555" s="414"/>
      <c r="AL555" s="416">
        <f>AL506+AL520+AL539+AL553</f>
        <v>0</v>
      </c>
      <c r="AM555" s="423"/>
      <c r="AN555" s="419">
        <f t="shared" ref="AN555:AN568" si="97">AF555-AL555</f>
        <v>720328.16000000015</v>
      </c>
      <c r="AO555" s="396">
        <f t="shared" ref="AO555:AO568" si="98">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-19182.250000000036</v>
      </c>
      <c r="AG556" s="446"/>
      <c r="AH556" s="401">
        <f t="shared" si="96"/>
        <v>-19182.250000000036</v>
      </c>
      <c r="AI556" s="439" t="e">
        <f>IF(AH556=0,0,AH556/Z556)</f>
        <v>#DIV/0!</v>
      </c>
      <c r="AJ556" s="445"/>
      <c r="AK556" s="444"/>
      <c r="AL556" s="426">
        <f>-SUMIFS(BV_Data_An_Prec!$AM:$AM,BV_Data_An_Prec!$AQ:$AQ,$V556)</f>
        <v>0</v>
      </c>
      <c r="AM556" s="447"/>
      <c r="AN556" s="401">
        <f t="shared" si="97"/>
        <v>-19182.250000000036</v>
      </c>
      <c r="AO556" s="408">
        <f t="shared" si="98"/>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25446.580000000016</v>
      </c>
      <c r="AG558" s="450"/>
      <c r="AH558" s="401">
        <f t="shared" si="96"/>
        <v>25446.580000000016</v>
      </c>
      <c r="AI558" s="420" t="e">
        <f t="shared" ref="AI558:AI567" si="101">IF(AH558=0,0,AH558/Z558)</f>
        <v>#DIV/0!</v>
      </c>
      <c r="AJ558" s="451"/>
      <c r="AL558" s="399">
        <f>-SUMIFS(BV_Data_An_Prec!$AM:$AM,BV_Data_An_Prec!$AQ:$AQ,$V558)</f>
        <v>0</v>
      </c>
      <c r="AM558" s="448"/>
      <c r="AN558" s="401">
        <f t="shared" si="97"/>
        <v>25446.580000000016</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t="e">
        <f>(AL567/399)/(P13+P15+P97)</f>
        <v>#DIV/0!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8.0050310452078281E-3</v>
      </c>
      <c r="AE568" s="434"/>
      <c r="AF568" s="416">
        <f>SUM(AF556:AF567)</f>
        <v>6264.3299999999799</v>
      </c>
      <c r="AG568" s="422"/>
      <c r="AH568" s="419">
        <f t="shared" si="96"/>
        <v>6264.3299999999799</v>
      </c>
      <c r="AI568" s="415" t="e">
        <f>AH568/Z568</f>
        <v>#DIV/0!</v>
      </c>
      <c r="AJ568" s="415" t="e">
        <f>AL568/+AL494</f>
        <v>#DIV/0!</v>
      </c>
      <c r="AK568" s="434"/>
      <c r="AL568" s="416">
        <f>SUM(AL556:AL567)</f>
        <v>0</v>
      </c>
      <c r="AM568" s="453"/>
      <c r="AN568" s="419">
        <f t="shared" si="97"/>
        <v>6264.3299999999799</v>
      </c>
      <c r="AO568" s="436">
        <f t="shared" si="98"/>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3.6459318245816975E-3</v>
      </c>
      <c r="AF570" s="468">
        <f>AF494-AF555+AF568</f>
        <v>68485.289999989123</v>
      </c>
      <c r="AG570" s="470"/>
      <c r="AH570" s="470" t="e">
        <f>AF570-Z570</f>
        <v>#REF!</v>
      </c>
      <c r="AI570" s="471" t="e">
        <f>AH570/Z570</f>
        <v>#REF!</v>
      </c>
      <c r="AJ570" s="466" t="s">
        <v>215</v>
      </c>
      <c r="AK570" s="467" t="e">
        <f>AL570/AL493</f>
        <v>#DIV/0!</v>
      </c>
      <c r="AL570" s="468">
        <f>AL494-AL555+AL568</f>
        <v>0</v>
      </c>
      <c r="AM570" s="472"/>
      <c r="AN570" s="469">
        <f>AF570-AL570</f>
        <v>68485.289999989123</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Août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8.8212394626782011E-3</v>
      </c>
      <c r="AF575" s="752">
        <f>AF576+AF502</f>
        <v>165698.41999998913</v>
      </c>
      <c r="AG575" s="470"/>
      <c r="AH575" s="470" t="e">
        <f t="shared" ref="AH575" si="102">AF575-Z575</f>
        <v>#REF!</v>
      </c>
      <c r="AI575" s="471" t="e">
        <f>AH575/Z575</f>
        <v>#REF!</v>
      </c>
      <c r="AJ575" s="750" t="s">
        <v>215</v>
      </c>
      <c r="AK575" s="751">
        <f>IF($AL$493=0,0,AL575/$AL$493)</f>
        <v>0</v>
      </c>
      <c r="AL575" s="752">
        <f>AL576+AL502</f>
        <v>0</v>
      </c>
      <c r="AM575" s="472"/>
      <c r="AN575" s="752">
        <f t="shared" ref="AN575:AN585" si="103">AF575-AL575</f>
        <v>165698.41999998913</v>
      </c>
      <c r="AO575" s="753">
        <f t="shared" ref="AO575:AO585" si="104">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3.6459318245816975E-3</v>
      </c>
      <c r="AF576" s="468">
        <f>AF570</f>
        <v>68485.289999989123</v>
      </c>
      <c r="AG576" s="469"/>
      <c r="AH576" s="470" t="e">
        <f>AF576-Z576</f>
        <v>#REF!</v>
      </c>
      <c r="AI576" s="471" t="e">
        <f>AH576/Z576</f>
        <v>#REF!</v>
      </c>
      <c r="AJ576" s="466" t="s">
        <v>215</v>
      </c>
      <c r="AK576" s="467">
        <f>IF($AL$493=0,0,AL576/$AL$493)</f>
        <v>0</v>
      </c>
      <c r="AL576" s="468">
        <f>AL570</f>
        <v>0</v>
      </c>
      <c r="AM576" s="474"/>
      <c r="AN576" s="475">
        <f t="shared" si="103"/>
        <v>68485.289999989123</v>
      </c>
      <c r="AO576" s="476">
        <f t="shared" si="104"/>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10790.13</v>
      </c>
      <c r="AG578" s="398"/>
      <c r="AH578" s="401">
        <f t="shared" ref="AH578:AH585" si="105">AF578-Z578</f>
        <v>10790.13</v>
      </c>
      <c r="AI578" s="420">
        <f t="shared" ref="AI578:AI584" si="106">IF(Z578=0,0,AH578/Z578)</f>
        <v>0</v>
      </c>
      <c r="AJ578" s="398"/>
      <c r="AK578" s="406"/>
      <c r="AL578" s="399">
        <f>SUMIFS(BV_Data_An_Prec!$AM:$AM,BV_Data_An_Prec!$AQ:$AQ,$V578)</f>
        <v>0</v>
      </c>
      <c r="AM578" s="403"/>
      <c r="AN578" s="401">
        <f t="shared" si="103"/>
        <v>10790.13</v>
      </c>
      <c r="AO578" s="408">
        <f t="shared" si="104"/>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3.0715007553932636E-3</v>
      </c>
      <c r="AF585" s="468">
        <f>AF576-AF578-AF579-AF580-AF584-AF583</f>
        <v>57695.159999989126</v>
      </c>
      <c r="AG585" s="470"/>
      <c r="AH585" s="470" t="e">
        <f t="shared" si="105"/>
        <v>#REF!</v>
      </c>
      <c r="AI585" s="471" t="e">
        <f>AH585/Z585</f>
        <v>#REF!</v>
      </c>
      <c r="AJ585" s="466" t="s">
        <v>215</v>
      </c>
      <c r="AK585" s="467">
        <f>IF($AL$493=0,0,AL585/$AL$493)</f>
        <v>0</v>
      </c>
      <c r="AL585" s="468">
        <f>AL576-AL578-AL579-AL580-AL584-AL583</f>
        <v>0</v>
      </c>
      <c r="AM585" s="472"/>
      <c r="AN585" s="469">
        <f t="shared" si="103"/>
        <v>57695.159999989126</v>
      </c>
      <c r="AO585" s="482">
        <f t="shared" si="104"/>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57693</v>
      </c>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-2.1599999891259358</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AF556" zoomScale="80" zoomScaleNormal="80" workbookViewId="0">
      <selection activeCell="AF590" sqref="AF590"/>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Août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5" t="s">
        <v>339</v>
      </c>
      <c r="E3" s="1070"/>
      <c r="F3" s="1071"/>
      <c r="G3" s="1072"/>
      <c r="H3" s="1070"/>
      <c r="I3" s="1071"/>
      <c r="J3" s="1072" t="s">
        <v>340</v>
      </c>
      <c r="K3" s="1070"/>
      <c r="L3" s="1071"/>
      <c r="M3" s="1072" t="s">
        <v>668</v>
      </c>
      <c r="N3" s="1071"/>
      <c r="O3" s="1065" t="s">
        <v>341</v>
      </c>
      <c r="P3" s="1070"/>
      <c r="Q3" s="1071"/>
      <c r="R3" s="1064" t="s">
        <v>670</v>
      </c>
      <c r="S3" s="1073"/>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104105852.95999998</v>
      </c>
      <c r="M5" s="242"/>
      <c r="N5" s="952"/>
      <c r="O5" s="238"/>
      <c r="P5" s="951"/>
      <c r="Q5" s="286">
        <f>-SUMIFS(BV_Data_An_Prec!$AN:$AN,BV_Data_An_Prec!$AS:$AS,"Oui",BV_Data_An_Prec!$AP:$AP,$B5)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7</v>
      </c>
      <c r="K6" s="281">
        <f t="shared" ref="K6:K12" si="3">IF(J6=0,0,L6/J6)</f>
        <v>5061.8071428571466</v>
      </c>
      <c r="L6" s="266">
        <f>-SUMIFS(BV_Data_An_Cour!$AN:$AN,BV_Data_An_Cour!$AP:$AP,$B6,BV_Data_An_Cour!$AQ:$AQ,$C6,BV_Data_An_Cour!$AR:$AR,L$2)</f>
        <v>35432.650000000023</v>
      </c>
      <c r="M6" s="245">
        <f t="shared" ref="M6:M12" si="4">J6-D6</f>
        <v>7</v>
      </c>
      <c r="N6" s="246">
        <f t="shared" ref="N6:N12" si="5">L6-F6</f>
        <v>35432.650000000023</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7</v>
      </c>
      <c r="S6" s="266">
        <f t="shared" ref="S6:S12" si="8">L6-Q6</f>
        <v>35432.650000000023</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389</v>
      </c>
      <c r="K7" s="281">
        <f t="shared" si="3"/>
        <v>3080.8305912596361</v>
      </c>
      <c r="L7" s="266">
        <f>-SUMIFS(BV_Data_An_Cour!$AN:$AN,BV_Data_An_Cour!$AP:$AP,$B7,BV_Data_An_Cour!$AQ:$AQ,$C7,BV_Data_An_Cour!$AR:$AR,L$2)</f>
        <v>1198443.0999999985</v>
      </c>
      <c r="M7" s="245">
        <f t="shared" si="4"/>
        <v>389</v>
      </c>
      <c r="N7" s="246">
        <f t="shared" si="5"/>
        <v>1198443.0999999985</v>
      </c>
      <c r="O7" s="245">
        <f>SUMIFS(BV_Data_An_Prec!$AX:$AX,BV_Data_An_Prec!$AP:$AP,$B7,BV_Data_An_Prec!$AQ:$AQ,$C7,BV_Data_An_Prec!$AY:$AY,O$2)</f>
        <v>0</v>
      </c>
      <c r="P7" s="281">
        <f t="shared" si="6"/>
        <v>0</v>
      </c>
      <c r="Q7" s="266">
        <f>-SUMIFS(BV_Data_An_Prec!$AN:$AN,BV_Data_An_Prec!$AP:$AP,$B7,BV_Data_An_Prec!$AQ:$AQ,$C7,BV_Data_An_Prec!$AR:$AR,Q$2)</f>
        <v>0</v>
      </c>
      <c r="R7" s="245">
        <f t="shared" si="7"/>
        <v>389</v>
      </c>
      <c r="S7" s="266">
        <f t="shared" si="8"/>
        <v>1198443.0999999985</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131</v>
      </c>
      <c r="K9" s="281">
        <f t="shared" si="3"/>
        <v>1169.1012977099265</v>
      </c>
      <c r="L9" s="266">
        <f>-SUMIFS(BV_Data_An_Cour!$AN:$AN,BV_Data_An_Cour!$AP:$AP,$B9,BV_Data_An_Cour!$AQ:$AQ,$C9,BV_Data_An_Cour!$AR:$AR,L$2)</f>
        <v>153152.27000000037</v>
      </c>
      <c r="M9" s="245">
        <f t="shared" si="4"/>
        <v>131</v>
      </c>
      <c r="N9" s="246">
        <f t="shared" si="5"/>
        <v>153152.27000000037</v>
      </c>
      <c r="O9" s="245">
        <f>SUMIFS(BV_Data_An_Prec!$AX:$AX,BV_Data_An_Prec!$AP:$AP,$B9,BV_Data_An_Prec!$AQ:$AQ,$C9,BV_Data_An_Prec!$AY:$AY,O$2)</f>
        <v>0</v>
      </c>
      <c r="P9" s="281">
        <f t="shared" si="6"/>
        <v>0</v>
      </c>
      <c r="Q9" s="266">
        <f>-SUMIFS(BV_Data_An_Prec!$AN:$AN,BV_Data_An_Prec!$AP:$AP,$B9,BV_Data_An_Prec!$AQ:$AQ,$C9,BV_Data_An_Prec!$AR:$AR,Q$2)</f>
        <v>0</v>
      </c>
      <c r="R9" s="245">
        <f t="shared" si="7"/>
        <v>131</v>
      </c>
      <c r="S9" s="266">
        <f t="shared" si="8"/>
        <v>153152.27000000037</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527</v>
      </c>
      <c r="K13" s="355">
        <f>IF(J13&lt;=0,0,L13/J13)</f>
        <v>2631.9317267552165</v>
      </c>
      <c r="L13" s="356">
        <f>+SUM(L6:L12)</f>
        <v>1387028.0199999991</v>
      </c>
      <c r="M13" s="252">
        <f>+SUM(M6:M12)</f>
        <v>527</v>
      </c>
      <c r="N13" s="251">
        <f t="shared" ref="N13" si="10">+SUM(N6:N12)</f>
        <v>1387028.0199999991</v>
      </c>
      <c r="O13" s="252">
        <f>+SUM(O6:O12)</f>
        <v>0</v>
      </c>
      <c r="P13" s="355">
        <f>IF(O13&lt;=0,0,Q13/O13)</f>
        <v>0</v>
      </c>
      <c r="Q13" s="356">
        <f>+SUM(Q6:Q12)</f>
        <v>0</v>
      </c>
      <c r="R13" s="252">
        <f t="shared" ref="R13" si="11">+SUM(R6:R12)</f>
        <v>527</v>
      </c>
      <c r="S13" s="356">
        <f>+SUM(S6:S12)</f>
        <v>1387028.0199999991</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1170</v>
      </c>
      <c r="K17" s="281">
        <f>IF(J17=0,0,L17/J17)</f>
        <v>617.10740170939869</v>
      </c>
      <c r="L17" s="266">
        <f>-SUMIFS(BV_Data_An_Cour!$AN:$AN,BV_Data_An_Cour!$AP:$AP,$B17,BV_Data_An_Cour!$AQ:$AQ,$C17,BV_Data_An_Cour!$AR:$AR,L$2)</f>
        <v>722015.65999999642</v>
      </c>
      <c r="M17" s="257">
        <f>J17-D17</f>
        <v>1170</v>
      </c>
      <c r="N17" s="246">
        <f>L17-F17</f>
        <v>722015.65999999642</v>
      </c>
      <c r="O17" s="257">
        <f>SUMIFS(BV_Data_An_Prec!$AX:$AX,BV_Data_An_Prec!$AP:$AP,$B17,BV_Data_An_Prec!$AQ:$AQ,$C17,BV_Data_An_Prec!$AY:$AY,O$2)</f>
        <v>0</v>
      </c>
      <c r="P17" s="281">
        <f>IF(O17=0,0,Q17/O17)</f>
        <v>0</v>
      </c>
      <c r="Q17" s="266">
        <f>-SUMIFS(BV_Data_An_Prec!$AN:$AN,BV_Data_An_Prec!$AP:$AP,$B17,BV_Data_An_Prec!$AQ:$AQ,$C17,BV_Data_An_Prec!$AR:$AR,Q$2)</f>
        <v>0</v>
      </c>
      <c r="R17" s="245">
        <f>J17-O17</f>
        <v>1170</v>
      </c>
      <c r="S17" s="266">
        <f>L17-Q17</f>
        <v>722015.65999999642</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10.119032258064514</v>
      </c>
      <c r="L21" s="266">
        <f>-SUMIFS(BV_Data_An_Cour!$AN:$AN,BV_Data_An_Cour!$AP:$AP,$B21,BV_Data_An_Cour!$AQ:$AQ,$C21,BV_Data_An_Cour!$AR:$AR,L$2)</f>
        <v>5332.73</v>
      </c>
      <c r="M21" s="245"/>
      <c r="N21" s="246">
        <f>L21-F21</f>
        <v>5332.73</v>
      </c>
      <c r="O21" s="245"/>
      <c r="P21" s="281">
        <f>IF(O13=0,0,Q21/(O13+O15))</f>
        <v>0</v>
      </c>
      <c r="Q21" s="266">
        <f>-SUMIFS(BV_Data_An_Prec!$AN:$AN,BV_Data_An_Prec!$AP:$AP,$B21,BV_Data_An_Prec!$AQ:$AQ,$C21,BV_Data_An_Prec!$AR:$AR,Q$2)</f>
        <v>0</v>
      </c>
      <c r="R21" s="267">
        <f>P21-K21</f>
        <v>-10.119032258064514</v>
      </c>
      <c r="S21" s="266">
        <f t="shared" ref="S21:S23" si="12">L21-Q21</f>
        <v>5332.73</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677.27149905123349</v>
      </c>
      <c r="L22" s="266">
        <f>-SUMIFS(BV_Data_An_Cour!$AN:$AN,BV_Data_An_Cour!$AP:$AP,$B22,BV_Data_An_Cour!$AQ:$AQ,$C22,BV_Data_An_Cour!$AR:$AR,L$2)</f>
        <v>356922.08000000007</v>
      </c>
      <c r="M22" s="245"/>
      <c r="N22" s="246">
        <f>L22-F22</f>
        <v>356922.08000000007</v>
      </c>
      <c r="O22" s="245"/>
      <c r="P22" s="281">
        <f>IF(O13=0,0,Q22/(O13+O15))</f>
        <v>0</v>
      </c>
      <c r="Q22" s="266">
        <f>-SUMIFS(BV_Data_An_Prec!$AN:$AN,BV_Data_An_Prec!$AP:$AP,$B22,BV_Data_An_Prec!$AQ:$AQ,$C22,BV_Data_An_Prec!$AR:$AR,Q$2)</f>
        <v>0</v>
      </c>
      <c r="R22" s="267">
        <f t="shared" ref="R22:R23" si="13">P22-K22</f>
        <v>-677.27149905123349</v>
      </c>
      <c r="S22" s="266">
        <f t="shared" si="12"/>
        <v>356922.08000000007</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68.6750284629981</v>
      </c>
      <c r="L23" s="266">
        <f>-SUMIFS(BV_Data_An_Cour!$AN:$AN,BV_Data_An_Cour!$AP:$AP,$B23,BV_Data_An_Cour!$AQ:$AQ,$C23,BV_Data_An_Cour!$AR:$AR,L$2)</f>
        <v>36191.74</v>
      </c>
      <c r="M23" s="257"/>
      <c r="N23" s="246">
        <f>L23-F23</f>
        <v>36191.74</v>
      </c>
      <c r="O23" s="245"/>
      <c r="P23" s="281">
        <f>IF(O13=0,0,Q23/(O13+O15))</f>
        <v>0</v>
      </c>
      <c r="Q23" s="266">
        <f>-SUMIFS(BV_Data_An_Prec!$AN:$AN,BV_Data_An_Prec!$AP:$AP,$B23,BV_Data_An_Prec!$AQ:$AQ,$C23,BV_Data_An_Prec!$AR:$AR,Q$2)</f>
        <v>0</v>
      </c>
      <c r="R23" s="267">
        <f t="shared" si="13"/>
        <v>-68.6750284629981</v>
      </c>
      <c r="S23" s="266">
        <f t="shared" si="12"/>
        <v>36191.74</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527</v>
      </c>
      <c r="K24" s="355">
        <f>IF(J24&lt;=0,0,L24/J24)</f>
        <v>756.06555977229607</v>
      </c>
      <c r="L24" s="356">
        <f>L21+L22+L23</f>
        <v>398446.55000000005</v>
      </c>
      <c r="M24" s="265">
        <f>J24-D24</f>
        <v>527</v>
      </c>
      <c r="N24" s="251">
        <f>L24-F24</f>
        <v>398446.55000000005</v>
      </c>
      <c r="O24" s="252">
        <f>+O15+O13</f>
        <v>0</v>
      </c>
      <c r="P24" s="355">
        <f>IF(O24&lt;=0,0,Q24/O24)</f>
        <v>0</v>
      </c>
      <c r="Q24" s="356">
        <f>Q21+Q22+Q23</f>
        <v>0</v>
      </c>
      <c r="R24" s="337">
        <f>P24-K24</f>
        <v>-756.06555977229607</v>
      </c>
      <c r="S24" s="356">
        <f>L24-Q24</f>
        <v>398446.55000000005</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1697</v>
      </c>
      <c r="K27" s="269">
        <f>IF(J27&lt;=0,0,L27/J27)</f>
        <v>1477.6017855038278</v>
      </c>
      <c r="L27" s="271">
        <f>L13+L17+L24+L19+L15</f>
        <v>2507490.2299999958</v>
      </c>
      <c r="M27" s="272">
        <f>J27-D27</f>
        <v>1697</v>
      </c>
      <c r="N27" s="271">
        <f>L27-F27</f>
        <v>2507490.2299999958</v>
      </c>
      <c r="O27" s="272">
        <f>+O13+O15+O17</f>
        <v>0</v>
      </c>
      <c r="P27" s="269">
        <f>IF(O27&lt;=0,0,Q27/O27)</f>
        <v>0</v>
      </c>
      <c r="Q27" s="271">
        <f>Q13+Q17+Q24+Q19+Q15</f>
        <v>0</v>
      </c>
      <c r="R27" s="272">
        <f>J27-O27</f>
        <v>1697</v>
      </c>
      <c r="S27" s="271">
        <f>L27-Q27</f>
        <v>2507490.2299999958</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0</v>
      </c>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0.21159483998927939</v>
      </c>
      <c r="K31" s="281">
        <f>IF(L31=0,0,L31/J$24)</f>
        <v>846.79840607210633</v>
      </c>
      <c r="L31" s="266">
        <f>SUMIFS(BV_Data_An_Cour!$AN:$AN,BV_Data_An_Cour!$AP:$AP,$B31,BV_Data_An_Cour!$AQ:$AQ,$C31,BV_Data_An_Cour!$AR:$AR,L$2)</f>
        <v>446262.76</v>
      </c>
      <c r="M31" s="243"/>
      <c r="N31" s="266">
        <f t="shared" ref="N31:N53" si="15">L31-F31</f>
        <v>446262.76</v>
      </c>
      <c r="O31" s="282" t="e">
        <f>Q31/(Q15+Q13+Q17)</f>
        <v>#DIV/0!</v>
      </c>
      <c r="P31" s="281">
        <f t="shared" ref="P31:P40" si="16">IF(Q31=0,0,Q31/O$24)</f>
        <v>0</v>
      </c>
      <c r="Q31" s="266">
        <f>SUMIFS(BV_Data_An_Prec!$AN:$AN,BV_Data_An_Prec!$AP:$AP,$B31,BV_Data_An_Prec!$AQ:$AQ,$C31,BV_Data_An_Prec!$AR:$AR,Q$2)</f>
        <v>0</v>
      </c>
      <c r="R31" s="243"/>
      <c r="S31" s="266">
        <f>L31-Q31</f>
        <v>446262.76</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0.26527776435760325</v>
      </c>
      <c r="K32" s="284">
        <f t="shared" ref="K32:K39" si="17">IF(L32=0,0,L32/J$24)</f>
        <v>200.56738140417457</v>
      </c>
      <c r="L32" s="266">
        <f>SUMIFS(BV_Data_An_Cour!$AN:$AN,BV_Data_An_Cour!$AP:$AP,$B32,BV_Data_An_Cour!$AQ:$AQ,$C32,BV_Data_An_Cour!$AR:$AR,L$2)</f>
        <v>105699.01</v>
      </c>
      <c r="M32" s="238"/>
      <c r="N32" s="286">
        <f t="shared" si="15"/>
        <v>105699.01</v>
      </c>
      <c r="O32" s="285" t="e">
        <f>Q32/Q24</f>
        <v>#DIV/0!</v>
      </c>
      <c r="P32" s="284">
        <f t="shared" si="16"/>
        <v>0</v>
      </c>
      <c r="Q32" s="286">
        <f>SUMIFS(BV_Data_An_Prec!$AN:$AN,BV_Data_An_Prec!$AP:$AP,$B32,BV_Data_An_Prec!$AQ:$AQ,$C32,BV_Data_An_Prec!$AR:$AR,Q$2)</f>
        <v>0</v>
      </c>
      <c r="R32" s="238"/>
      <c r="S32" s="286">
        <f t="shared" ref="S32:S39" si="18">L32-Q32</f>
        <v>105699.01</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-62.653225806451616</v>
      </c>
      <c r="L33" s="954">
        <f>SUMIFS(BV_Data_An_Cour!$AN:$AN,BV_Data_An_Cour!$AP:$AP,$B33,BV_Data_An_Cour!$AQ:$AQ,$C33,BV_Data_An_Cour!$AR:$AR,L$2)</f>
        <v>-33018.25</v>
      </c>
      <c r="M33" s="243"/>
      <c r="N33" s="266">
        <f t="shared" si="15"/>
        <v>-33018.25</v>
      </c>
      <c r="O33" s="243"/>
      <c r="P33" s="281">
        <f t="shared" si="16"/>
        <v>0</v>
      </c>
      <c r="Q33" s="266">
        <f>SUMIFS(BV_Data_An_Prec!$AN:$AN,BV_Data_An_Prec!$AP:$AP,$B33,BV_Data_An_Prec!$AQ:$AQ,$C33,BV_Data_An_Prec!$AR:$AR,Q$2)</f>
        <v>0</v>
      </c>
      <c r="R33" s="243"/>
      <c r="S33" s="266">
        <f t="shared" si="18"/>
        <v>-33018.25</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6.3430929791271344</v>
      </c>
      <c r="L34" s="266">
        <f>SUMIFS(BV_Data_An_Cour!$AN:$AN,BV_Data_An_Cour!$AP:$AP,$B34,BV_Data_An_Cour!$AQ:$AQ,$C34,BV_Data_An_Cour!$AR:$AR,L$2)</f>
        <v>3342.81</v>
      </c>
      <c r="M34" s="243"/>
      <c r="N34" s="266">
        <f t="shared" si="15"/>
        <v>3342.81</v>
      </c>
      <c r="O34" s="243"/>
      <c r="P34" s="281">
        <f t="shared" si="16"/>
        <v>0</v>
      </c>
      <c r="Q34" s="266">
        <f>SUMIFS(BV_Data_An_Prec!$AN:$AN,BV_Data_An_Prec!$AP:$AP,$B34,BV_Data_An_Prec!$AQ:$AQ,$C34,BV_Data_An_Prec!$AR:$AR,Q$2)</f>
        <v>0</v>
      </c>
      <c r="R34" s="243"/>
      <c r="S34" s="266">
        <f t="shared" si="18"/>
        <v>3342.81</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-281.2903984819734</v>
      </c>
      <c r="L36" s="954">
        <f>SUMIFS(BV_Data_An_Cour!$AN:$AN,BV_Data_An_Cour!$AP:$AP,$B36,BV_Data_An_Cour!$AQ:$AQ,$C36,BV_Data_An_Cour!$AR:$AR,L$2)</f>
        <v>-148240.03999999998</v>
      </c>
      <c r="M36" s="243"/>
      <c r="N36" s="266">
        <f t="shared" si="15"/>
        <v>-148240.03999999998</v>
      </c>
      <c r="O36" s="243"/>
      <c r="P36" s="281">
        <f t="shared" si="16"/>
        <v>0</v>
      </c>
      <c r="Q36" s="266">
        <f>SUMIFS(BV_Data_An_Prec!$AN:$AN,BV_Data_An_Prec!$AP:$AP,$B36,BV_Data_An_Prec!$AQ:$AQ,$C36,BV_Data_An_Prec!$AR:$AR,Q$2)</f>
        <v>0</v>
      </c>
      <c r="R36" s="243"/>
      <c r="S36" s="266">
        <f t="shared" si="18"/>
        <v>-148240.03999999998</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1452.3985009487667</v>
      </c>
      <c r="L37" s="266">
        <f>SUMIFS(BV_Data_An_Cour!$AN:$AN,BV_Data_An_Cour!$AP:$AP,$B37,BV_Data_An_Cour!$AQ:$AQ,$C37,BV_Data_An_Cour!$AR:$AR,L$2)</f>
        <v>765414.01</v>
      </c>
      <c r="M37" s="243"/>
      <c r="N37" s="658">
        <f t="shared" si="15"/>
        <v>765414.01</v>
      </c>
      <c r="O37" s="243"/>
      <c r="P37" s="281">
        <f t="shared" si="16"/>
        <v>0</v>
      </c>
      <c r="Q37" s="266">
        <f>SUMIFS(BV_Data_An_Prec!$AN:$AN,BV_Data_An_Prec!$AP:$AP,$B37,BV_Data_An_Prec!$AQ:$AQ,$C37,BV_Data_An_Prec!$AR:$AR,Q$2)</f>
        <v>0</v>
      </c>
      <c r="R37" s="243"/>
      <c r="S37" s="266">
        <f t="shared" si="18"/>
        <v>765414.01</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-3828.0818975332068</v>
      </c>
      <c r="L38" s="266">
        <f>SUMIFS(BV_Data_An_Cour!$AN:$AN,BV_Data_An_Cour!$AP:$AP,$B38,BV_Data_An_Cour!$AQ:$AQ,$C38,BV_Data_An_Cour!$AR:$AR,L$2)</f>
        <v>-2017399.16</v>
      </c>
      <c r="M38" s="38"/>
      <c r="N38" s="266">
        <f t="shared" si="15"/>
        <v>-2017399.16</v>
      </c>
      <c r="O38" s="243"/>
      <c r="P38" s="281">
        <f t="shared" si="16"/>
        <v>0</v>
      </c>
      <c r="Q38" s="266">
        <f>SUMIFS(BV_Data_An_Prec!$AN:$AN,BV_Data_An_Prec!$AP:$AP,$B38,BV_Data_An_Prec!$AQ:$AQ,$C38,BV_Data_An_Prec!$AR:$AR,Q$2)</f>
        <v>0</v>
      </c>
      <c r="R38" s="243"/>
      <c r="S38" s="266">
        <f t="shared" si="18"/>
        <v>-2017399.16</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-0.35012653269640109</v>
      </c>
      <c r="L41" s="294">
        <f>SUM(L31:L40)</f>
        <v>-877938.85999999987</v>
      </c>
      <c r="M41" s="296"/>
      <c r="N41" s="294">
        <f t="shared" si="15"/>
        <v>-877938.85999999987</v>
      </c>
      <c r="O41" s="295" t="s">
        <v>115</v>
      </c>
      <c r="P41" s="293" t="e">
        <f>Q41/Q$27</f>
        <v>#DIV/0!</v>
      </c>
      <c r="Q41" s="294">
        <f>SUM(Q31:Q40)</f>
        <v>0</v>
      </c>
      <c r="R41" s="297"/>
      <c r="S41" s="294">
        <f t="shared" si="20"/>
        <v>-877938.85999999987</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122465.64</v>
      </c>
      <c r="M42" s="243"/>
      <c r="N42" s="266">
        <f t="shared" si="15"/>
        <v>122465.64</v>
      </c>
      <c r="O42" s="243"/>
      <c r="P42" s="38"/>
      <c r="Q42" s="281">
        <f>SUMIFS(BV_Data_An_Prec!$AN:$AN,BV_Data_An_Prec!$AP:$AP,$B42,BV_Data_An_Prec!$AQ:$AQ,$C42,BV_Data_An_Prec!$AR:$AR,Q$2)</f>
        <v>0</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199441.88</v>
      </c>
      <c r="M43" s="243"/>
      <c r="N43" s="266">
        <f t="shared" si="15"/>
        <v>199441.88</v>
      </c>
      <c r="O43" s="243"/>
      <c r="P43" s="38"/>
      <c r="Q43" s="286">
        <f>SUMIFS(BV_Data_An_Prec!$AN:$AN,BV_Data_An_Prec!$AP:$AP,$B43,BV_Data_An_Prec!$AQ:$AQ,$C43,BV_Data_An_Prec!$AR:$AR,Q$2)</f>
        <v>0</v>
      </c>
      <c r="R43" s="243"/>
      <c r="S43" s="266">
        <f t="shared" ref="S43:S53" si="21">L43-Q43</f>
        <v>199441.88</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26446.33</v>
      </c>
      <c r="M44" s="233"/>
      <c r="N44" s="303">
        <f t="shared" si="15"/>
        <v>26446.33</v>
      </c>
      <c r="O44" s="233"/>
      <c r="P44" s="301"/>
      <c r="Q44" s="281">
        <f>SUMIFS(BV_Data_An_Prec!$AN:$AN,BV_Data_An_Prec!$AP:$AP,$B44,BV_Data_An_Prec!$AQ:$AQ,$C44,BV_Data_An_Prec!$AR:$AR,Q$2)</f>
        <v>0</v>
      </c>
      <c r="R44" s="233"/>
      <c r="S44" s="303">
        <f t="shared" si="21"/>
        <v>26446.33</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96954.97</v>
      </c>
      <c r="M49" s="243"/>
      <c r="N49" s="266">
        <f t="shared" si="15"/>
        <v>96954.97</v>
      </c>
      <c r="O49" s="243"/>
      <c r="P49" s="38"/>
      <c r="Q49" s="286">
        <f>SUMIFS(BV_Data_An_Prec!$AN:$AN,BV_Data_An_Prec!$AP:$AP,$B49,BV_Data_An_Prec!$AQ:$AQ,$C49,BV_Data_An_Prec!$AR:$AR,Q$2)</f>
        <v>0</v>
      </c>
      <c r="R49" s="243"/>
      <c r="S49" s="266">
        <f t="shared" si="21"/>
        <v>96954.97</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152045.29999999999</v>
      </c>
      <c r="M50" s="233"/>
      <c r="N50" s="303">
        <f t="shared" si="15"/>
        <v>152045.29999999999</v>
      </c>
      <c r="O50" s="233"/>
      <c r="P50" s="301"/>
      <c r="Q50" s="281">
        <f>SUMIFS(BV_Data_An_Prec!$AN:$AN,BV_Data_An_Prec!$AP:$AP,$B50,BV_Data_An_Prec!$AQ:$AQ,$C50,BV_Data_An_Prec!$AR:$AR,Q$2)</f>
        <v>0</v>
      </c>
      <c r="R50" s="233"/>
      <c r="S50" s="303">
        <f t="shared" si="21"/>
        <v>152045.29999999999</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41061.14</v>
      </c>
      <c r="M51" s="243"/>
      <c r="N51" s="266">
        <f t="shared" si="15"/>
        <v>41061.14</v>
      </c>
      <c r="O51" s="243"/>
      <c r="P51" s="38"/>
      <c r="Q51" s="281">
        <f>SUMIFS(BV_Data_An_Prec!$AN:$AN,BV_Data_An_Prec!$AP:$AP,$B51,BV_Data_An_Prec!$AQ:$AQ,$C51,BV_Data_An_Prec!$AR:$AR,Q$2)</f>
        <v>0</v>
      </c>
      <c r="R51" s="243"/>
      <c r="S51" s="266">
        <f t="shared" si="21"/>
        <v>41061.14</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799.62</v>
      </c>
      <c r="M52" s="243"/>
      <c r="N52" s="266">
        <f t="shared" si="15"/>
        <v>799.62</v>
      </c>
      <c r="O52" s="243"/>
      <c r="P52" s="38"/>
      <c r="Q52" s="281">
        <f>SUMIFS(BV_Data_An_Prec!$AN:$AN,BV_Data_An_Prec!$AP:$AP,$B52,BV_Data_An_Prec!$AQ:$AQ,$C52,BV_Data_An_Prec!$AR:$AR,Q$2)</f>
        <v>0</v>
      </c>
      <c r="R52" s="243"/>
      <c r="S52" s="266">
        <f t="shared" si="21"/>
        <v>799.62</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0.2549221816908141</v>
      </c>
      <c r="L54" s="294">
        <f>+SUM(L42:L53)</f>
        <v>639214.88000000012</v>
      </c>
      <c r="M54" s="296"/>
      <c r="N54" s="294">
        <f>+SUM(N42:N53)</f>
        <v>639214.88000000012</v>
      </c>
      <c r="O54" s="295" t="s">
        <v>115</v>
      </c>
      <c r="P54" s="293" t="e">
        <f>Q54/Q$27</f>
        <v>#DIV/0!</v>
      </c>
      <c r="Q54" s="294">
        <f>+SUM(Q42:Q53)</f>
        <v>0</v>
      </c>
      <c r="R54" s="297"/>
      <c r="S54" s="294">
        <f>+SUM(S42:S53)</f>
        <v>516749.24000000005</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99842.55</v>
      </c>
      <c r="M57" s="238"/>
      <c r="N57" s="286">
        <f t="shared" si="22"/>
        <v>99842.55</v>
      </c>
      <c r="O57" s="238"/>
      <c r="P57" s="304"/>
      <c r="Q57" s="286">
        <f>SUMIFS(BV_Data_An_Prec!$AN:$AN,BV_Data_An_Prec!$AP:$AP,$B57,BV_Data_An_Prec!$AQ:$AQ,$C57,BV_Data_An_Prec!$AR:$AR,Q$2)</f>
        <v>0</v>
      </c>
      <c r="R57" s="238"/>
      <c r="S57" s="286">
        <f t="shared" si="23"/>
        <v>99842.55</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34850.93</v>
      </c>
      <c r="M58" s="243"/>
      <c r="N58" s="266">
        <f t="shared" si="22"/>
        <v>34850.93</v>
      </c>
      <c r="O58" s="243"/>
      <c r="P58" s="38"/>
      <c r="Q58" s="266">
        <f>SUMIFS(BV_Data_An_Prec!$AN:$AN,BV_Data_An_Prec!$AP:$AP,$B58,BV_Data_An_Prec!$AQ:$AQ,$C58,BV_Data_An_Prec!$AR:$AR,Q$2)</f>
        <v>0</v>
      </c>
      <c r="R58" s="243"/>
      <c r="S58" s="266">
        <f t="shared" si="23"/>
        <v>34850.93</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31104.739999999998</v>
      </c>
      <c r="M59" s="243"/>
      <c r="N59" s="266">
        <f t="shared" si="22"/>
        <v>31104.739999999998</v>
      </c>
      <c r="O59" s="243"/>
      <c r="P59" s="38"/>
      <c r="Q59" s="266">
        <f>SUMIFS(BV_Data_An_Prec!$AN:$AN,BV_Data_An_Prec!$AP:$AP,$B59,BV_Data_An_Prec!$AQ:$AQ,$C59,BV_Data_An_Prec!$AR:$AR,Q$2)</f>
        <v>0</v>
      </c>
      <c r="R59" s="243"/>
      <c r="S59" s="266">
        <f t="shared" si="23"/>
        <v>31104.739999999998</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56163.869999999995</v>
      </c>
      <c r="M60" s="238"/>
      <c r="N60" s="286">
        <f t="shared" si="22"/>
        <v>56163.869999999995</v>
      </c>
      <c r="O60" s="238"/>
      <c r="P60" s="304"/>
      <c r="Q60" s="286">
        <f>SUMIFS(BV_Data_An_Prec!$AN:$AN,BV_Data_An_Prec!$AP:$AP,$B60,BV_Data_An_Prec!$AQ:$AQ,$C60,BV_Data_An_Prec!$AR:$AR,Q$2)</f>
        <v>0</v>
      </c>
      <c r="R60" s="238"/>
      <c r="S60" s="286">
        <f t="shared" si="23"/>
        <v>56163.869999999995</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5936.56</v>
      </c>
      <c r="M61" s="243"/>
      <c r="N61" s="266">
        <f t="shared" si="22"/>
        <v>5936.56</v>
      </c>
      <c r="O61" s="243"/>
      <c r="P61" s="38"/>
      <c r="Q61" s="266">
        <f>SUMIFS(BV_Data_An_Prec!$AN:$AN,BV_Data_An_Prec!$AP:$AP,$B61,BV_Data_An_Prec!$AQ:$AQ,$C61,BV_Data_An_Prec!$AR:$AR,Q$2)</f>
        <v>0</v>
      </c>
      <c r="R61" s="243"/>
      <c r="S61" s="266">
        <f t="shared" si="23"/>
        <v>5936.56</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16404.61</v>
      </c>
      <c r="M63" s="243"/>
      <c r="N63" s="266">
        <f t="shared" si="22"/>
        <v>16404.61</v>
      </c>
      <c r="O63" s="243"/>
      <c r="P63" s="38"/>
      <c r="Q63" s="266">
        <f>SUMIFS(BV_Data_An_Prec!$AN:$AN,BV_Data_An_Prec!$AP:$AP,$B63,BV_Data_An_Prec!$AQ:$AQ,$C63,BV_Data_An_Prec!$AR:$AR,Q$2)</f>
        <v>0</v>
      </c>
      <c r="R63" s="243"/>
      <c r="S63" s="266">
        <f t="shared" si="23"/>
        <v>16404.61</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8583.16</v>
      </c>
      <c r="M64" s="243"/>
      <c r="N64" s="266">
        <f t="shared" si="22"/>
        <v>8583.16</v>
      </c>
      <c r="O64" s="243"/>
      <c r="P64" s="38"/>
      <c r="Q64" s="266">
        <f>SUMIFS(BV_Data_An_Prec!$AN:$AN,BV_Data_An_Prec!$AP:$AP,$B64,BV_Data_An_Prec!$AQ:$AQ,$C64,BV_Data_An_Prec!$AR:$AR,Q$2)</f>
        <v>0</v>
      </c>
      <c r="R64" s="243"/>
      <c r="S64" s="266">
        <f t="shared" si="23"/>
        <v>8583.16</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6865.05</v>
      </c>
      <c r="M65" s="243"/>
      <c r="N65" s="266">
        <f t="shared" si="22"/>
        <v>6865.05</v>
      </c>
      <c r="O65" s="243"/>
      <c r="P65" s="38"/>
      <c r="Q65" s="266">
        <f>SUMIFS(BV_Data_An_Prec!$AN:$AN,BV_Data_An_Prec!$AP:$AP,$B65,BV_Data_An_Prec!$AQ:$AQ,$C65,BV_Data_An_Prec!$AR:$AR,Q$2)</f>
        <v>0</v>
      </c>
      <c r="R65" s="243"/>
      <c r="S65" s="266">
        <f t="shared" si="23"/>
        <v>6865.05</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22126.89</v>
      </c>
      <c r="M66" s="243"/>
      <c r="N66" s="266">
        <f t="shared" si="22"/>
        <v>22126.89</v>
      </c>
      <c r="O66" s="243"/>
      <c r="P66" s="38"/>
      <c r="Q66" s="266">
        <f>SUMIFS(BV_Data_An_Prec!$AN:$AN,BV_Data_An_Prec!$AP:$AP,$B66,BV_Data_An_Prec!$AQ:$AQ,$C66,BV_Data_An_Prec!$AR:$AR,Q$2)</f>
        <v>0</v>
      </c>
      <c r="R66" s="243"/>
      <c r="S66" s="266">
        <f t="shared" si="23"/>
        <v>22126.89</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5746.03</v>
      </c>
      <c r="M67" s="243"/>
      <c r="N67" s="266">
        <f t="shared" si="22"/>
        <v>5746.03</v>
      </c>
      <c r="O67" s="243"/>
      <c r="P67" s="38"/>
      <c r="Q67" s="266">
        <f>SUMIFS(BV_Data_An_Prec!$AN:$AN,BV_Data_An_Prec!$AP:$AP,$B67,BV_Data_An_Prec!$AQ:$AQ,$C67,BV_Data_An_Prec!$AR:$AR,Q$2)</f>
        <v>0</v>
      </c>
      <c r="R67" s="243"/>
      <c r="S67" s="266">
        <f t="shared" si="23"/>
        <v>5746.03</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2841.99</v>
      </c>
      <c r="M68" s="243"/>
      <c r="N68" s="658">
        <f t="shared" si="22"/>
        <v>2841.99</v>
      </c>
      <c r="O68" s="243"/>
      <c r="P68" s="38"/>
      <c r="Q68" s="266">
        <f>SUMIFS(BV_Data_An_Prec!$AN:$AN,BV_Data_An_Prec!$AP:$AP,$B68,BV_Data_An_Prec!$AQ:$AQ,$C68,BV_Data_An_Prec!$AR:$AR,Q$2)</f>
        <v>0</v>
      </c>
      <c r="R68" s="243"/>
      <c r="S68" s="266">
        <f t="shared" si="23"/>
        <v>2841.99</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0.11583948624198648</v>
      </c>
      <c r="L72" s="294">
        <f>+SUM(L55:L71)</f>
        <v>290466.38</v>
      </c>
      <c r="M72" s="296"/>
      <c r="N72" s="294">
        <f>+SUM(N55:N71)</f>
        <v>290466.38</v>
      </c>
      <c r="O72" s="295" t="s">
        <v>115</v>
      </c>
      <c r="P72" s="293" t="e">
        <f>Q72/Q$27</f>
        <v>#DIV/0!</v>
      </c>
      <c r="Q72" s="294">
        <f>+SUM(Q55:Q71)</f>
        <v>0</v>
      </c>
      <c r="R72" s="297"/>
      <c r="S72" s="294">
        <f>+SUM(S55:S71)</f>
        <v>290466.38</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2.0635135236399444E-2</v>
      </c>
      <c r="L74" s="294">
        <f>L41+L54+L72</f>
        <v>51742.400000000256</v>
      </c>
      <c r="M74" s="296"/>
      <c r="N74" s="294">
        <f t="shared" ref="N74:N82" si="24">L74-F74</f>
        <v>51742.400000000256</v>
      </c>
      <c r="O74" s="295" t="s">
        <v>115</v>
      </c>
      <c r="P74" s="293" t="e">
        <f>Q74/Q$27</f>
        <v>#DIV/0!</v>
      </c>
      <c r="Q74" s="294">
        <f>Q41+Q54+Q72</f>
        <v>0</v>
      </c>
      <c r="R74" s="297"/>
      <c r="S74" s="294">
        <f>L74-Q74</f>
        <v>51742.400000000256</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203730.07</v>
      </c>
      <c r="M75" s="243"/>
      <c r="N75" s="266">
        <f t="shared" si="24"/>
        <v>203730.07</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203730.07</v>
      </c>
      <c r="M83" s="296"/>
      <c r="N83" s="294">
        <f>+SUM(N75:N82)</f>
        <v>203730.07</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2659477.8999999953</v>
      </c>
      <c r="M85" s="960"/>
      <c r="N85" s="958">
        <f>N27-N41-N54-N72+N83</f>
        <v>2659477.8999999953</v>
      </c>
      <c r="O85" s="959"/>
      <c r="P85" s="957"/>
      <c r="Q85" s="958">
        <f>Q27-Q74+Q83</f>
        <v>0</v>
      </c>
      <c r="R85" s="961"/>
      <c r="S85" s="958">
        <f>L85-Q85</f>
        <v>2659477.8999999953</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Août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5" t="s">
        <v>339</v>
      </c>
      <c r="E91" s="1070"/>
      <c r="F91" s="1071"/>
      <c r="G91" s="1072"/>
      <c r="H91" s="1070"/>
      <c r="I91" s="1071"/>
      <c r="J91" s="1072" t="s">
        <v>340</v>
      </c>
      <c r="K91" s="1070"/>
      <c r="L91" s="1071"/>
      <c r="M91" s="1072" t="s">
        <v>668</v>
      </c>
      <c r="N91" s="1071"/>
      <c r="O91" s="1065" t="s">
        <v>341</v>
      </c>
      <c r="P91" s="1070"/>
      <c r="Q91" s="1071"/>
      <c r="R91" s="1064" t="s">
        <v>670</v>
      </c>
      <c r="S91" s="1073"/>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19984037.57</v>
      </c>
      <c r="M93" s="320"/>
      <c r="N93" s="321"/>
      <c r="O93" s="238"/>
      <c r="P93" s="284"/>
      <c r="Q93" s="286">
        <f>-SUMIFS(BV_Data_An_Prec!$AN:$AN,BV_Data_An_Prec!$AS:$AS,"Oui",BV_Data_An_Prec!$AP:$AP,$B93)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69</v>
      </c>
      <c r="K95" s="281">
        <f t="shared" si="28"/>
        <v>238.29811594202994</v>
      </c>
      <c r="L95" s="266">
        <f>-SUMIFS(BV_Data_An_Cour!$AN:$AN,BV_Data_An_Cour!$AP:$AP,$B95,BV_Data_An_Cour!$AQ:$AQ,$C95,BV_Data_An_Cour!$AR:$AR,$L2)</f>
        <v>16442.570000000065</v>
      </c>
      <c r="M95" s="245">
        <f>J95-D95</f>
        <v>69</v>
      </c>
      <c r="N95" s="246">
        <f>L95-F95</f>
        <v>16442.570000000065</v>
      </c>
      <c r="O95" s="245">
        <f>SUMIFS(BV_Data_An_Prec!$AX:$AX,BV_Data_An_Prec!$AP:$AP,$B95,BV_Data_An_Prec!$AQ:$AQ,$C95,BV_Data_An_Prec!$AY:$AY,O$2)</f>
        <v>0</v>
      </c>
      <c r="P95" s="281">
        <f t="shared" si="29"/>
        <v>0</v>
      </c>
      <c r="Q95" s="266">
        <f>-SUMIFS(BV_Data_An_Prec!$AN:$AN,BV_Data_An_Prec!$AP:$AP,$B95,BV_Data_An_Prec!$AQ:$AQ,$C95,BV_Data_An_Prec!$AR:$AR,$L2)</f>
        <v>0</v>
      </c>
      <c r="R95" s="245">
        <f>J95-O95</f>
        <v>69</v>
      </c>
      <c r="S95" s="266">
        <f t="shared" si="31"/>
        <v>16442.570000000065</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69</v>
      </c>
      <c r="K97" s="305">
        <f>IF(J97&lt;=0,0,L97/J97)</f>
        <v>238.29811594202994</v>
      </c>
      <c r="L97" s="356">
        <f>+L94+L95+L96</f>
        <v>16442.570000000065</v>
      </c>
      <c r="M97" s="252">
        <f>J97-D97</f>
        <v>69</v>
      </c>
      <c r="N97" s="251">
        <f>L97-F97</f>
        <v>16442.570000000065</v>
      </c>
      <c r="O97" s="250">
        <f>+O94+O95+O96</f>
        <v>0</v>
      </c>
      <c r="P97" s="305">
        <f>IF(O97&lt;=0,0,Q97/O97)</f>
        <v>0</v>
      </c>
      <c r="Q97" s="356">
        <f>+Q94+Q95+Q96</f>
        <v>0</v>
      </c>
      <c r="R97" s="252">
        <f>R94+R95</f>
        <v>69</v>
      </c>
      <c r="S97" s="356">
        <f>S94+S95</f>
        <v>16442.570000000065</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479</v>
      </c>
      <c r="K101" s="281">
        <f t="shared" si="34"/>
        <v>781.71521920667635</v>
      </c>
      <c r="L101" s="266">
        <f>-SUMIFS(BV_Data_An_Cour!$AN:$AN,BV_Data_An_Cour!$AP:$AP,$B101,BV_Data_An_Cour!$AQ:$AQ,$C101,BV_Data_An_Cour!$AR:$AR,L$2)</f>
        <v>374441.58999999799</v>
      </c>
      <c r="M101" s="245">
        <f>J101-D101</f>
        <v>479</v>
      </c>
      <c r="N101" s="246">
        <f>L101-F101</f>
        <v>374441.58999999799</v>
      </c>
      <c r="O101" s="245">
        <f>SUMIFS(BV_Data_An_Prec!$AX:$AX,BV_Data_An_Prec!$AP:$AP,$B101,BV_Data_An_Prec!$AQ:$AQ,$C101,BV_Data_An_Prec!$AY:$AY,O$2)</f>
        <v>0</v>
      </c>
      <c r="P101" s="281">
        <f t="shared" ref="P101" si="38">IF(O101=0,0,Q101/O101)</f>
        <v>0</v>
      </c>
      <c r="Q101" s="266">
        <f>-SUMIFS(BV_Data_An_Prec!$AN:$AN,BV_Data_An_Prec!$AP:$AP,$B101,BV_Data_An_Prec!$AQ:$AQ,$C101,BV_Data_An_Prec!$AR:$AR,Q$2)</f>
        <v>0</v>
      </c>
      <c r="R101" s="245">
        <f>J101-O101</f>
        <v>479</v>
      </c>
      <c r="S101" s="266">
        <f t="shared" ref="S101" si="39">L101-Q101</f>
        <v>374441.58999999799</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358.03391304347826</v>
      </c>
      <c r="L103" s="266">
        <f>-SUMIFS(BV_Data_An_Cour!$AN:$AN,BV_Data_An_Cour!$AP:$AP,$B103,BV_Data_An_Cour!$AQ:$AQ,$C103,BV_Data_An_Cour!$AR:$AR,$L2)</f>
        <v>24704.34</v>
      </c>
      <c r="M103" s="245"/>
      <c r="N103" s="246">
        <f>L103-F103</f>
        <v>24704.34</v>
      </c>
      <c r="O103" s="245"/>
      <c r="P103" s="281">
        <f>IF(O97=0,0,Q103/O97)</f>
        <v>0</v>
      </c>
      <c r="Q103" s="266">
        <f>-SUMIFS(BV_Data_An_Prec!$AN:$AN,BV_Data_An_Prec!$AP:$AP,$B103,BV_Data_An_Prec!$AQ:$AQ,$C103,BV_Data_An_Prec!$AR:$AR,$L2)</f>
        <v>0</v>
      </c>
      <c r="R103" s="267">
        <f>P103-K103</f>
        <v>-358.03391304347826</v>
      </c>
      <c r="S103" s="266">
        <f t="shared" ref="S103:S105" si="41">L103-Q103</f>
        <v>24704.34</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708.41768115942034</v>
      </c>
      <c r="L104" s="266">
        <f>-SUMIFS(BV_Data_An_Cour!$AN:$AN,BV_Data_An_Cour!$AP:$AP,$B104,BV_Data_An_Cour!$AQ:$AQ,$C104,BV_Data_An_Cour!$AR:$AR,$L2)</f>
        <v>48880.82</v>
      </c>
      <c r="M104" s="245"/>
      <c r="N104" s="246">
        <f>L104-F104</f>
        <v>48880.82</v>
      </c>
      <c r="O104" s="245"/>
      <c r="P104" s="281">
        <f>IF(O97=0,0,Q104/O97)</f>
        <v>0</v>
      </c>
      <c r="Q104" s="266">
        <f>-SUMIFS(BV_Data_An_Prec!$AN:$AN,BV_Data_An_Prec!$AP:$AP,$B104,BV_Data_An_Prec!$AQ:$AQ,$C104,BV_Data_An_Prec!$AR:$AR,$L2)</f>
        <v>0</v>
      </c>
      <c r="R104" s="267">
        <f t="shared" ref="R104:R106" si="42">P104-K104</f>
        <v>-708.41768115942034</v>
      </c>
      <c r="S104" s="266">
        <f t="shared" si="41"/>
        <v>48880.82</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69</v>
      </c>
      <c r="K106" s="355">
        <f>IF(J106&lt;=0,0,L106/J106)</f>
        <v>1066.4515942028986</v>
      </c>
      <c r="L106" s="356">
        <f>L103+L104+L105</f>
        <v>73585.16</v>
      </c>
      <c r="M106" s="265">
        <f>J106-D106</f>
        <v>69</v>
      </c>
      <c r="N106" s="251">
        <f>L106-F106</f>
        <v>73585.16</v>
      </c>
      <c r="O106" s="252">
        <f>O97</f>
        <v>0</v>
      </c>
      <c r="P106" s="355">
        <f>IF(O106&lt;=0,0,Q106/O106)</f>
        <v>0</v>
      </c>
      <c r="Q106" s="356">
        <f>Q103+Q104+Q105</f>
        <v>0</v>
      </c>
      <c r="R106" s="357">
        <f t="shared" si="42"/>
        <v>-1066.4515942028986</v>
      </c>
      <c r="S106" s="356">
        <f>L106-Q106</f>
        <v>73585.16</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548</v>
      </c>
      <c r="K109" s="269">
        <f>IF(J109&lt;=0,0,L109/J109)</f>
        <v>847.57175182481399</v>
      </c>
      <c r="L109" s="271">
        <f>L97+L106+L101+L99</f>
        <v>464469.31999999809</v>
      </c>
      <c r="M109" s="272">
        <f>J109-D109</f>
        <v>548</v>
      </c>
      <c r="N109" s="271">
        <f>N97+N106+N101+N99</f>
        <v>464469.31999999809</v>
      </c>
      <c r="O109" s="272">
        <f>O97+O101</f>
        <v>0</v>
      </c>
      <c r="P109" s="269">
        <f>IF(O109&lt;=0,0,Q109/O109)</f>
        <v>0</v>
      </c>
      <c r="Q109" s="271">
        <f>Q97+Q106+Q101+Q99</f>
        <v>0</v>
      </c>
      <c r="R109" s="272">
        <f>J109-O109</f>
        <v>548</v>
      </c>
      <c r="S109" s="271">
        <f>S97+S106+S101+S99</f>
        <v>464469.31999999809</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5.4999814505882991</v>
      </c>
      <c r="K113" s="281">
        <f>IF($J$97=0,0,L113/(J$94+J$95+J96))</f>
        <v>1310.6352173913044</v>
      </c>
      <c r="L113" s="266">
        <f>SUMIFS(BV_Data_An_Cour!$AN:$AN,BV_Data_An_Cour!$AP:$AP,$B113,BV_Data_An_Cour!$AQ:$AQ,$C113,BV_Data_An_Cour!$AR:$AR,$L$2)</f>
        <v>90433.83</v>
      </c>
      <c r="M113" s="243"/>
      <c r="N113" s="266">
        <f t="shared" ref="N113:N154" si="44">L113-F113</f>
        <v>90433.83</v>
      </c>
      <c r="O113" s="282" t="e">
        <f>Q113/Q97</f>
        <v>#DIV/0!</v>
      </c>
      <c r="P113" s="281" t="e">
        <f>IF($J$97=0,0,Q113/(O$94+O$95+O96))</f>
        <v>#DIV/0!</v>
      </c>
      <c r="Q113" s="266">
        <f>SUMIFS(BV_Data_An_Prec!$AN:$AN,BV_Data_An_Prec!$AP:$AP,$B113,BV_Data_An_Prec!$AQ:$AQ,$C113,BV_Data_An_Prec!$AR:$AR,$L$2)</f>
        <v>0</v>
      </c>
      <c r="R113" s="243"/>
      <c r="S113" s="266">
        <f>L113-Q113</f>
        <v>90433.83</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0.24172931063817757</v>
      </c>
      <c r="K114" s="284">
        <f>IF($J$97=0,0,L114/(J$94+J$95+J96))</f>
        <v>257.79260869565218</v>
      </c>
      <c r="L114" s="266">
        <f>SUMIFS(BV_Data_An_Cour!$AN:$AN,BV_Data_An_Cour!$AP:$AP,$B114,BV_Data_An_Cour!$AQ:$AQ,$C114,BV_Data_An_Cour!$AR:$AR,$L$2)</f>
        <v>17787.689999999999</v>
      </c>
      <c r="M114" s="238"/>
      <c r="N114" s="286">
        <f t="shared" si="44"/>
        <v>17787.689999999999</v>
      </c>
      <c r="O114" s="285" t="e">
        <f>Q114/(Q106)</f>
        <v>#DIV/0!</v>
      </c>
      <c r="P114" s="284" t="e">
        <f>IF($J$97=0,0,Q114/(O$94+O$95+O96))</f>
        <v>#DIV/0!</v>
      </c>
      <c r="Q114" s="266">
        <f>SUMIFS(BV_Data_An_Prec!$AN:$AN,BV_Data_An_Prec!$AP:$AP,$B114,BV_Data_An_Prec!$AQ:$AQ,$C114,BV_Data_An_Prec!$AR:$AR,$L$2)</f>
        <v>0</v>
      </c>
      <c r="R114" s="238"/>
      <c r="S114" s="286">
        <f t="shared" ref="S114:S166" si="45">L114-Q114</f>
        <v>17787.689999999999</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-96.50826086956522</v>
      </c>
      <c r="L115" s="303">
        <f>SUMIFS(BV_Data_An_Cour!$AN:$AN,BV_Data_An_Cour!$AP:$AP,$B115,BV_Data_An_Cour!$AQ:$AQ,$C115,BV_Data_An_Cour!$AR:$AR,$L$2)</f>
        <v>-6659.07</v>
      </c>
      <c r="M115" s="243"/>
      <c r="N115" s="266">
        <f t="shared" si="44"/>
        <v>-6659.07</v>
      </c>
      <c r="O115" s="243"/>
      <c r="P115" s="281" t="e">
        <f>IF($J$97=0,0,Q115/(O$94+O$95+O96))</f>
        <v>#DIV/0!</v>
      </c>
      <c r="Q115" s="303">
        <f>SUMIFS(BV_Data_An_Prec!$AN:$AN,BV_Data_An_Prec!$AP:$AP,$B115,BV_Data_An_Prec!$AQ:$AQ,$C115,BV_Data_An_Prec!$AR:$AR,$L$2)</f>
        <v>0</v>
      </c>
      <c r="R115" s="243"/>
      <c r="S115" s="266">
        <f t="shared" si="45"/>
        <v>-6659.07</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21.189130434782609</v>
      </c>
      <c r="L116" s="266">
        <f>SUMIFS(BV_Data_An_Cour!$AN:$AN,BV_Data_An_Cour!$AP:$AP,$B116,BV_Data_An_Cour!$AQ:$AQ,$C116,BV_Data_An_Cour!$AR:$AR,$L$2)</f>
        <v>1462.05</v>
      </c>
      <c r="M116" s="243"/>
      <c r="N116" s="266">
        <f t="shared" si="44"/>
        <v>1462.05</v>
      </c>
      <c r="O116" s="243"/>
      <c r="P116" s="281" t="e">
        <f>IF($J$97=0,0,Q116/(O$94+O$95+O96))</f>
        <v>#DIV/0!</v>
      </c>
      <c r="Q116" s="266">
        <f>SUMIFS(BV_Data_An_Prec!$AN:$AN,BV_Data_An_Prec!$AP:$AP,$B116,BV_Data_An_Prec!$AQ:$AQ,$C116,BV_Data_An_Prec!$AR:$AR,$L$2)</f>
        <v>0</v>
      </c>
      <c r="R116" s="243"/>
      <c r="S116" s="266">
        <f t="shared" si="45"/>
        <v>1462.05</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t="e">
        <f>IF($J$97=0,0,Q117/(O$94+O$95+O96))</f>
        <v>#DIV/0!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429.15028985507251</v>
      </c>
      <c r="L118" s="266">
        <f>SUMIFS(BV_Data_An_Cour!$AN:$AN,BV_Data_An_Cour!$AP:$AP,$B118,BV_Data_An_Cour!$AQ:$AQ,$C118,BV_Data_An_Cour!$AR:$AR,$L$2)</f>
        <v>29611.370000000003</v>
      </c>
      <c r="M118" s="243"/>
      <c r="N118" s="266">
        <f t="shared" si="44"/>
        <v>29611.370000000003</v>
      </c>
      <c r="O118" s="243"/>
      <c r="P118" s="281" t="e">
        <f>IF($J$97=0,0,Q118/(O$94+O$95+O96))</f>
        <v>#DIV/0!</v>
      </c>
      <c r="Q118" s="266">
        <f>SUMIFS(BV_Data_An_Prec!$AN:$AN,BV_Data_An_Prec!$AP:$AP,$B118,BV_Data_An_Prec!$AQ:$AQ,$C118,BV_Data_An_Prec!$AR:$AR,$L$2)</f>
        <v>0</v>
      </c>
      <c r="R118" s="243"/>
      <c r="S118" s="266">
        <f t="shared" si="45"/>
        <v>29611.370000000003</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2642.2802898550726</v>
      </c>
      <c r="L119" s="658">
        <f>SUMIFS(BV_Data_An_Cour!$AN:$AN,BV_Data_An_Cour!$AP:$AP,$B119,BV_Data_An_Cour!$AQ:$AQ,$C119,BV_Data_An_Cour!$AR:$AR,$L$2)</f>
        <v>182317.34</v>
      </c>
      <c r="M119" s="243"/>
      <c r="N119" s="658">
        <f t="shared" si="44"/>
        <v>182317.34</v>
      </c>
      <c r="O119" s="243"/>
      <c r="P119" s="281" t="e">
        <f>IF($J$97=0,0,Q119/(O$94+O$95+O96))</f>
        <v>#DIV/0!</v>
      </c>
      <c r="Q119" s="658">
        <f>SUMIFS(BV_Data_An_Prec!$AN:$AN,BV_Data_An_Prec!$AP:$AP,$B119,BV_Data_An_Prec!$AQ:$AQ,$C119,BV_Data_An_Prec!$AR:$AR,$L$2)</f>
        <v>0</v>
      </c>
      <c r="R119" s="243"/>
      <c r="S119" s="266">
        <f t="shared" si="45"/>
        <v>182317.34</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t="e">
        <f t="shared" ref="P120:P122" si="47">IF($J$97=0,0,Q120/(O$94+O$95))</f>
        <v>#DIV/0!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t="e">
        <f t="shared" si="47"/>
        <v>#DIV/0!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t="e">
        <f t="shared" si="47"/>
        <v>#DIV/0!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0.67809260254262071</v>
      </c>
      <c r="L123" s="294">
        <f>SUM(L113:L122)</f>
        <v>314953.21000000002</v>
      </c>
      <c r="M123" s="296"/>
      <c r="N123" s="294">
        <f t="shared" si="44"/>
        <v>314953.21000000002</v>
      </c>
      <c r="O123" s="295" t="s">
        <v>115</v>
      </c>
      <c r="P123" s="293" t="e">
        <f>Q123/Q$109</f>
        <v>#DIV/0!</v>
      </c>
      <c r="Q123" s="294">
        <f>SUM(Q113:Q122)</f>
        <v>0</v>
      </c>
      <c r="R123" s="297"/>
      <c r="S123" s="294">
        <f t="shared" si="45"/>
        <v>314953.21000000002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105903.06</v>
      </c>
      <c r="M124" s="243"/>
      <c r="N124" s="266">
        <f t="shared" si="44"/>
        <v>105903.06</v>
      </c>
      <c r="O124" s="243"/>
      <c r="P124" s="38"/>
      <c r="Q124" s="266">
        <f>SUMIFS(BV_Data_An_Prec!$AN:$AN,BV_Data_An_Prec!$AP:$AP,$B124,BV_Data_An_Prec!$AQ:$AQ,$C124,BV_Data_An_Prec!$AR:$AR,$L$2)</f>
        <v>0</v>
      </c>
      <c r="R124" s="243"/>
      <c r="S124" s="266">
        <f t="shared" si="45"/>
        <v>105903.06</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36912.550000000003</v>
      </c>
      <c r="M125" s="243"/>
      <c r="N125" s="266">
        <f t="shared" si="44"/>
        <v>36912.550000000003</v>
      </c>
      <c r="O125" s="243"/>
      <c r="P125" s="38"/>
      <c r="Q125" s="266">
        <f>SUMIFS(BV_Data_An_Prec!$AN:$AN,BV_Data_An_Prec!$AP:$AP,$B125,BV_Data_An_Prec!$AQ:$AQ,$C125,BV_Data_An_Prec!$AR:$AR,$L$2)</f>
        <v>0</v>
      </c>
      <c r="R125" s="243"/>
      <c r="S125" s="266">
        <f t="shared" si="45"/>
        <v>36912.550000000003</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15221.58</v>
      </c>
      <c r="M126" s="233"/>
      <c r="N126" s="303">
        <f t="shared" si="44"/>
        <v>15221.58</v>
      </c>
      <c r="O126" s="233"/>
      <c r="P126" s="301"/>
      <c r="Q126" s="303">
        <f>SUMIFS(BV_Data_An_Prec!$AN:$AN,BV_Data_An_Prec!$AP:$AP,$B126,BV_Data_An_Prec!$AQ:$AQ,$C126,BV_Data_An_Prec!$AR:$AR,$L$2)</f>
        <v>0</v>
      </c>
      <c r="R126" s="233"/>
      <c r="S126" s="303">
        <f t="shared" si="45"/>
        <v>15221.58</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8749.76</v>
      </c>
      <c r="M131" s="243"/>
      <c r="N131" s="266">
        <f t="shared" si="44"/>
        <v>8749.76</v>
      </c>
      <c r="O131" s="243"/>
      <c r="P131" s="38"/>
      <c r="Q131" s="266">
        <f>SUMIFS(BV_Data_An_Prec!$AN:$AN,BV_Data_An_Prec!$AP:$AP,$B131,BV_Data_An_Prec!$AQ:$AQ,$C131,BV_Data_An_Prec!$AR:$AR,$L$2)</f>
        <v>0</v>
      </c>
      <c r="R131" s="243"/>
      <c r="S131" s="266">
        <f t="shared" si="45"/>
        <v>8749.76</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19814.14</v>
      </c>
      <c r="M132" s="233"/>
      <c r="N132" s="303">
        <f t="shared" si="44"/>
        <v>19814.14</v>
      </c>
      <c r="O132" s="233"/>
      <c r="P132" s="301"/>
      <c r="Q132" s="303">
        <f>SUMIFS(BV_Data_An_Prec!$AN:$AN,BV_Data_An_Prec!$AP:$AP,$B132,BV_Data_An_Prec!$AQ:$AQ,$C132,BV_Data_An_Prec!$AR:$AR,$L$2)</f>
        <v>0</v>
      </c>
      <c r="R132" s="233"/>
      <c r="S132" s="303">
        <f t="shared" si="45"/>
        <v>19814.14</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18432.87</v>
      </c>
      <c r="M133" s="243"/>
      <c r="N133" s="266">
        <f t="shared" si="44"/>
        <v>18432.87</v>
      </c>
      <c r="O133" s="243"/>
      <c r="P133" s="38"/>
      <c r="Q133" s="266">
        <f>SUMIFS(BV_Data_An_Prec!$AN:$AN,BV_Data_An_Prec!$AP:$AP,$B133,BV_Data_An_Prec!$AQ:$AQ,$C133,BV_Data_An_Prec!$AR:$AR,$L$2)</f>
        <v>0</v>
      </c>
      <c r="R133" s="243"/>
      <c r="S133" s="266">
        <f t="shared" si="45"/>
        <v>18432.87</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192.9</v>
      </c>
      <c r="M134" s="243"/>
      <c r="N134" s="266">
        <f t="shared" si="44"/>
        <v>192.9</v>
      </c>
      <c r="O134" s="243"/>
      <c r="P134" s="38"/>
      <c r="Q134" s="266">
        <f>SUMIFS(BV_Data_An_Prec!$AN:$AN,BV_Data_An_Prec!$AP:$AP,$B134,BV_Data_An_Prec!$AQ:$AQ,$C134,BV_Data_An_Prec!$AR:$AR,$L$2)</f>
        <v>0</v>
      </c>
      <c r="R134" s="243"/>
      <c r="S134" s="266">
        <f t="shared" si="45"/>
        <v>192.9</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0.44185234882683061</v>
      </c>
      <c r="L136" s="294">
        <f>SUM(L124:L135)</f>
        <v>205226.85999999996</v>
      </c>
      <c r="M136" s="296"/>
      <c r="N136" s="294">
        <f t="shared" si="44"/>
        <v>205226.85999999996</v>
      </c>
      <c r="O136" s="295" t="s">
        <v>115</v>
      </c>
      <c r="P136" s="293" t="e">
        <f>Q136/Q$109</f>
        <v>#DIV/0!</v>
      </c>
      <c r="Q136" s="294">
        <f>SUM(Q124:Q135)</f>
        <v>0</v>
      </c>
      <c r="R136" s="297"/>
      <c r="S136" s="294">
        <f t="shared" si="45"/>
        <v>205226.85999999996</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15284.65</v>
      </c>
      <c r="M139" s="238"/>
      <c r="N139" s="286">
        <f t="shared" si="44"/>
        <v>15284.65</v>
      </c>
      <c r="O139" s="238"/>
      <c r="P139" s="304"/>
      <c r="Q139" s="286">
        <f>SUMIFS(BV_Data_An_Prec!$AN:$AN,BV_Data_An_Prec!$AP:$AP,$B139,BV_Data_An_Prec!$AQ:$AQ,$C139,BV_Data_An_Prec!$AR:$AR,$L$2)</f>
        <v>0</v>
      </c>
      <c r="R139" s="238"/>
      <c r="S139" s="286">
        <f t="shared" si="45"/>
        <v>15284.65</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15686.1</v>
      </c>
      <c r="M140" s="243"/>
      <c r="N140" s="266">
        <f t="shared" si="44"/>
        <v>15686.1</v>
      </c>
      <c r="O140" s="243"/>
      <c r="P140" s="38"/>
      <c r="Q140" s="266">
        <f>SUMIFS(BV_Data_An_Prec!$AN:$AN,BV_Data_An_Prec!$AP:$AP,$B140,BV_Data_An_Prec!$AQ:$AQ,$C140,BV_Data_An_Prec!$AR:$AR,$L$2)</f>
        <v>0</v>
      </c>
      <c r="R140" s="243"/>
      <c r="S140" s="266">
        <f t="shared" si="45"/>
        <v>15686.1</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14868.01</v>
      </c>
      <c r="M141" s="243"/>
      <c r="N141" s="266">
        <f t="shared" si="44"/>
        <v>14868.01</v>
      </c>
      <c r="O141" s="243"/>
      <c r="P141" s="38"/>
      <c r="Q141" s="266">
        <f>SUMIFS(BV_Data_An_Prec!$AN:$AN,BV_Data_An_Prec!$AP:$AP,$B141,BV_Data_An_Prec!$AQ:$AQ,$C141,BV_Data_An_Prec!$AR:$AR,$L$2)</f>
        <v>0</v>
      </c>
      <c r="R141" s="243"/>
      <c r="S141" s="266">
        <f t="shared" si="45"/>
        <v>14868.01</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32079.77</v>
      </c>
      <c r="M142" s="238"/>
      <c r="N142" s="286">
        <f t="shared" si="44"/>
        <v>32079.77</v>
      </c>
      <c r="O142" s="238"/>
      <c r="P142" s="304"/>
      <c r="Q142" s="286">
        <f>SUMIFS(BV_Data_An_Prec!$AN:$AN,BV_Data_An_Prec!$AP:$AP,$B142,BV_Data_An_Prec!$AQ:$AQ,$C142,BV_Data_An_Prec!$AR:$AR,$L$2)</f>
        <v>0</v>
      </c>
      <c r="R142" s="238"/>
      <c r="S142" s="286">
        <f t="shared" si="45"/>
        <v>32079.77</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1068.3900000000001</v>
      </c>
      <c r="M143" s="243"/>
      <c r="N143" s="266">
        <f t="shared" si="44"/>
        <v>1068.3900000000001</v>
      </c>
      <c r="O143" s="243"/>
      <c r="P143" s="38"/>
      <c r="Q143" s="266">
        <f>SUMIFS(BV_Data_An_Prec!$AN:$AN,BV_Data_An_Prec!$AP:$AP,$B143,BV_Data_An_Prec!$AQ:$AQ,$C143,BV_Data_An_Prec!$AR:$AR,$L$2)</f>
        <v>0</v>
      </c>
      <c r="R143" s="243"/>
      <c r="S143" s="266">
        <f t="shared" si="45"/>
        <v>1068.3900000000001</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5531.85</v>
      </c>
      <c r="M145" s="243"/>
      <c r="N145" s="266">
        <f t="shared" si="44"/>
        <v>5531.85</v>
      </c>
      <c r="O145" s="243"/>
      <c r="P145" s="38"/>
      <c r="Q145" s="266">
        <f>SUMIFS(BV_Data_An_Prec!$AN:$AN,BV_Data_An_Prec!$AP:$AP,$B145,BV_Data_An_Prec!$AQ:$AQ,$C145,BV_Data_An_Prec!$AR:$AR,$L$2)</f>
        <v>0</v>
      </c>
      <c r="R145" s="243"/>
      <c r="S145" s="266">
        <f t="shared" si="45"/>
        <v>5531.85</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5450.45</v>
      </c>
      <c r="M146" s="243"/>
      <c r="N146" s="266">
        <f t="shared" si="44"/>
        <v>5450.45</v>
      </c>
      <c r="O146" s="243"/>
      <c r="P146" s="38"/>
      <c r="Q146" s="266">
        <f>SUMIFS(BV_Data_An_Prec!$AN:$AN,BV_Data_An_Prec!$AP:$AP,$B146,BV_Data_An_Prec!$AQ:$AQ,$C146,BV_Data_An_Prec!$AR:$AR,$L$2)</f>
        <v>0</v>
      </c>
      <c r="R146" s="243"/>
      <c r="S146" s="266">
        <f t="shared" si="45"/>
        <v>5450.45</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8033.8</v>
      </c>
      <c r="M147" s="243"/>
      <c r="N147" s="266">
        <f t="shared" si="44"/>
        <v>8033.8</v>
      </c>
      <c r="O147" s="243"/>
      <c r="P147" s="38"/>
      <c r="Q147" s="266">
        <f>SUMIFS(BV_Data_An_Prec!$AN:$AN,BV_Data_An_Prec!$AP:$AP,$B147,BV_Data_An_Prec!$AQ:$AQ,$C147,BV_Data_An_Prec!$AR:$AR,$L$2)</f>
        <v>0</v>
      </c>
      <c r="R147" s="243"/>
      <c r="S147" s="266">
        <f t="shared" si="45"/>
        <v>8033.8</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22416.91</v>
      </c>
      <c r="M148" s="243"/>
      <c r="N148" s="266">
        <f t="shared" si="44"/>
        <v>22416.91</v>
      </c>
      <c r="O148" s="243"/>
      <c r="P148" s="38"/>
      <c r="Q148" s="266">
        <f>SUMIFS(BV_Data_An_Prec!$AN:$AN,BV_Data_An_Prec!$AP:$AP,$B148,BV_Data_An_Prec!$AQ:$AQ,$C148,BV_Data_An_Prec!$AR:$AR,$L$2)</f>
        <v>0</v>
      </c>
      <c r="R148" s="243"/>
      <c r="S148" s="266">
        <f t="shared" si="45"/>
        <v>22416.91</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464</v>
      </c>
      <c r="M149" s="243"/>
      <c r="N149" s="266">
        <f t="shared" si="44"/>
        <v>464</v>
      </c>
      <c r="O149" s="243"/>
      <c r="P149" s="38"/>
      <c r="Q149" s="266">
        <f>SUMIFS(BV_Data_An_Prec!$AN:$AN,BV_Data_An_Prec!$AP:$AP,$B149,BV_Data_An_Prec!$AQ:$AQ,$C149,BV_Data_An_Prec!$AR:$AR,$L$2)</f>
        <v>0</v>
      </c>
      <c r="R149" s="243"/>
      <c r="S149" s="266">
        <f t="shared" si="45"/>
        <v>464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1921.5</v>
      </c>
      <c r="M150" s="243"/>
      <c r="N150" s="658">
        <f t="shared" si="44"/>
        <v>1921.5</v>
      </c>
      <c r="O150" s="243"/>
      <c r="P150" s="38"/>
      <c r="Q150" s="658">
        <f>SUMIFS(BV_Data_An_Prec!$AN:$AN,BV_Data_An_Prec!$AP:$AP,$B150,BV_Data_An_Prec!$AQ:$AQ,$C150,BV_Data_An_Prec!$AR:$AR,Q$2)</f>
        <v>0</v>
      </c>
      <c r="R150" s="243"/>
      <c r="S150" s="266">
        <f t="shared" si="45"/>
        <v>1921.5</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0.26439944407953686</v>
      </c>
      <c r="L154" s="294">
        <f>+SUM(L137:L153)</f>
        <v>122805.43000000001</v>
      </c>
      <c r="M154" s="296"/>
      <c r="N154" s="294">
        <f t="shared" si="44"/>
        <v>122805.43000000001</v>
      </c>
      <c r="O154" s="295" t="s">
        <v>115</v>
      </c>
      <c r="P154" s="293" t="e">
        <f>Q154/Q$109</f>
        <v>#DIV/0!</v>
      </c>
      <c r="Q154" s="294">
        <f>+SUM(Q137:Q153)</f>
        <v>0</v>
      </c>
      <c r="R154" s="297"/>
      <c r="S154" s="294">
        <f t="shared" si="45"/>
        <v>122805.43000000001</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1.3843443954489882</v>
      </c>
      <c r="L156" s="294">
        <f>L123+L136+L154</f>
        <v>642985.5</v>
      </c>
      <c r="M156" s="296"/>
      <c r="N156" s="294">
        <f t="shared" ref="N156:N163" si="48">L156-F156</f>
        <v>642985.5</v>
      </c>
      <c r="O156" s="295" t="s">
        <v>115</v>
      </c>
      <c r="P156" s="293" t="e">
        <f>Q156/Q$109</f>
        <v>#DIV/0!</v>
      </c>
      <c r="Q156" s="294">
        <f>Q123+Q136+Q154</f>
        <v>0</v>
      </c>
      <c r="R156" s="297"/>
      <c r="S156" s="294">
        <f t="shared" si="45"/>
        <v>642985.5</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-178516.18000000191</v>
      </c>
      <c r="M166" s="960"/>
      <c r="N166" s="958">
        <f>L166-F166</f>
        <v>-178516.18000000191</v>
      </c>
      <c r="O166" s="959"/>
      <c r="P166" s="957"/>
      <c r="Q166" s="958">
        <f>Q109-Q156+Q164</f>
        <v>0</v>
      </c>
      <c r="R166" s="961"/>
      <c r="S166" s="958">
        <f t="shared" si="45"/>
        <v>-178516.18000000191</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Août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5" t="s">
        <v>339</v>
      </c>
      <c r="E171" s="1065"/>
      <c r="F171" s="1066"/>
      <c r="G171" s="1064"/>
      <c r="H171" s="1065"/>
      <c r="I171" s="1066"/>
      <c r="J171" s="1064" t="s">
        <v>340</v>
      </c>
      <c r="K171" s="1065"/>
      <c r="L171" s="1066"/>
      <c r="M171" s="1064" t="s">
        <v>668</v>
      </c>
      <c r="N171" s="1066"/>
      <c r="O171" s="1064" t="s">
        <v>341</v>
      </c>
      <c r="P171" s="1065"/>
      <c r="Q171" s="1066"/>
      <c r="R171" s="1064" t="s">
        <v>670</v>
      </c>
      <c r="S171" s="1066"/>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46507978.07</v>
      </c>
      <c r="M173" s="320"/>
      <c r="N173" s="321"/>
      <c r="O173" s="238"/>
      <c r="P173" s="284"/>
      <c r="Q173" s="286">
        <f>-SUMIFS(BV_Data_An_Prec!$AN:$AN,BV_Data_An_Prec!$AS:$AS,"Oui",BV_Data_An_Prec!$AP:$AP,$B173)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508</v>
      </c>
      <c r="K175" s="281">
        <f t="shared" ref="K175:K179" si="51">IF(J175=0,0,L175/J175)</f>
        <v>1329.8127755905523</v>
      </c>
      <c r="L175" s="266">
        <f>-SUMIFS(BV_Data_An_Cour!$AN:$AN,BV_Data_An_Cour!$AP:$AP,$B175,BV_Data_An_Cour!$AQ:$AQ,$C175,BV_Data_An_Cour!$AR:$AR,$L2)</f>
        <v>675544.8900000006</v>
      </c>
      <c r="M175" s="245">
        <f>J175-D175</f>
        <v>508</v>
      </c>
      <c r="N175" s="246">
        <f>L175-F175</f>
        <v>675544.8900000006</v>
      </c>
      <c r="O175" s="245">
        <f>SUMIFS(BV_Data_An_Prec!$AX:$AX,BV_Data_An_Prec!$AP:$AP,$B175,BV_Data_An_Prec!$AQ:$AQ,$C175,BV_Data_An_Prec!$AY:$AY,O$2)</f>
        <v>0</v>
      </c>
      <c r="P175" s="281">
        <f t="shared" ref="P175:P179" si="52">IF(O175=0,0,Q175/O175)</f>
        <v>0</v>
      </c>
      <c r="Q175" s="266">
        <f>-SUMIFS(BV_Data_An_Prec!$AN:$AN,BV_Data_An_Prec!$AP:$AP,$B175,BV_Data_An_Prec!$AQ:$AQ,$C175,BV_Data_An_Prec!$AR:$AR,$L2)</f>
        <v>0</v>
      </c>
      <c r="R175" s="245">
        <f t="shared" ref="R175:R177" si="53">J175-O175</f>
        <v>508</v>
      </c>
      <c r="S175" s="266">
        <f t="shared" ref="S175:S179" si="54">L175-Q175</f>
        <v>675544.8900000006</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154</v>
      </c>
      <c r="K179" s="281">
        <f t="shared" si="51"/>
        <v>3068.5021428571313</v>
      </c>
      <c r="L179" s="266">
        <f>-SUMIFS(BV_Data_An_Cour!$AN:$AN,BV_Data_An_Cour!$AP:$AP,$B179,BV_Data_An_Cour!$AQ:$AQ,$C179,BV_Data_An_Cour!$AR:$AR,$L2)</f>
        <v>472549.32999999821</v>
      </c>
      <c r="M179" s="245">
        <f>J179-D179</f>
        <v>154</v>
      </c>
      <c r="N179" s="246">
        <f>L179-F179</f>
        <v>472549.32999999821</v>
      </c>
      <c r="O179" s="245">
        <f>SUMIFS(BV_Data_An_Prec!$AX:$AX,BV_Data_An_Prec!$AP:$AP,$B179,BV_Data_An_Prec!$AQ:$AQ,$C179,BV_Data_An_Prec!$AY:$AY,O$2)</f>
        <v>0</v>
      </c>
      <c r="P179" s="281">
        <f t="shared" si="52"/>
        <v>0</v>
      </c>
      <c r="Q179" s="266">
        <f>-SUMIFS(BV_Data_An_Prec!$AN:$AN,BV_Data_An_Prec!$AP:$AP,$B179,BV_Data_An_Prec!$AQ:$AQ,$C179,BV_Data_An_Prec!$AR:$AR,$L2)</f>
        <v>0</v>
      </c>
      <c r="R179" s="245">
        <f>J179-O179</f>
        <v>154</v>
      </c>
      <c r="S179" s="266">
        <f t="shared" si="54"/>
        <v>472549.32999999821</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3138</v>
      </c>
      <c r="D182" s="269">
        <f>D175+D177+D179</f>
        <v>0</v>
      </c>
      <c r="E182" s="270">
        <f>IF(D182&lt;=0,0,F182/D182)</f>
        <v>0</v>
      </c>
      <c r="F182" s="271" t="e">
        <f>#REF!+#REF!+#REF!</f>
        <v>#REF!</v>
      </c>
      <c r="G182" s="272"/>
      <c r="H182" s="270"/>
      <c r="I182" s="271"/>
      <c r="J182" s="272">
        <f>J175+J177+J179</f>
        <v>662</v>
      </c>
      <c r="K182" s="269">
        <f>IF(J182&lt;=0,0,L182/J182)</f>
        <v>1734.2812990936538</v>
      </c>
      <c r="L182" s="271">
        <f>L175+L179+L177</f>
        <v>1148094.2199999988</v>
      </c>
      <c r="M182" s="272">
        <f>J182-D182</f>
        <v>662</v>
      </c>
      <c r="N182" s="271" t="e">
        <f>#REF!+#REF!+#REF!+#REF!</f>
        <v>#REF!</v>
      </c>
      <c r="O182" s="272">
        <f>O175+O177+O179</f>
        <v>0</v>
      </c>
      <c r="P182" s="269">
        <f>IF(O182&lt;=0,0,Q182/O182)</f>
        <v>0</v>
      </c>
      <c r="Q182" s="271">
        <f>Q175+Q179+Q177</f>
        <v>0</v>
      </c>
      <c r="R182" s="272">
        <f>J182-O182</f>
        <v>662</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t="e">
        <f>Q186/Q182</f>
        <v>#DIV/0!</v>
      </c>
      <c r="P186" s="281" t="e">
        <f>IF($J$97=0,0,Q186/(O$94+O$95+O182))</f>
        <v>#DIV/0!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t="e">
        <f>Q187/(Q182)</f>
        <v>#DIV/0!</v>
      </c>
      <c r="P187" s="284" t="e">
        <f>IF($J$97=0,0,Q187/(O$94+O$95+O182))</f>
        <v>#DIV/0!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8.3891244870041035</v>
      </c>
      <c r="L188" s="303">
        <f>SUMIFS(BV_Data_An_Cour!$AN:$AN,BV_Data_An_Cour!$AP:$AP,$B188,BV_Data_An_Cour!$AQ:$AQ,$C188,BV_Data_An_Cour!$AR:$AR,$L$2)</f>
        <v>6132.45</v>
      </c>
      <c r="M188" s="243"/>
      <c r="N188" s="266">
        <f t="shared" si="56"/>
        <v>6132.45</v>
      </c>
      <c r="O188" s="243"/>
      <c r="P188" s="281" t="e">
        <f>IF($J$97=0,0,Q188/(O$94+O$95+O182))</f>
        <v>#DIV/0!</v>
      </c>
      <c r="Q188" s="303">
        <f>SUMIFS(BV_Data_An_Prec!$AN:$AN,BV_Data_An_Prec!$AP:$AP,$B188,BV_Data_An_Prec!$AQ:$AQ,$C188,BV_Data_An_Prec!$AR:$AR,$L$2)</f>
        <v>0</v>
      </c>
      <c r="R188" s="243"/>
      <c r="S188" s="266">
        <f t="shared" si="57"/>
        <v>6132.45</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t="e">
        <f>IF($J$97=0,0,Q189/(O$94+O$95+O182))</f>
        <v>#DIV/0!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t="e">
        <f>IF($J$97=0,0,Q190/(O$94+O$95+O182))</f>
        <v>#DIV/0!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t="e">
        <f>IF($J$97=0,0,Q191/(O$94+O$95+O182))</f>
        <v>#DIV/0!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214.0109165526676</v>
      </c>
      <c r="L192" s="658">
        <f>SUMIFS(BV_Data_An_Cour!$AN:$AN,BV_Data_An_Cour!$AP:$AP,$B192,BV_Data_An_Cour!$AQ:$AQ,$C192,BV_Data_An_Cour!$AR:$AR,$L$2)</f>
        <v>156441.98000000001</v>
      </c>
      <c r="M192" s="243"/>
      <c r="N192" s="658">
        <f t="shared" si="56"/>
        <v>156441.98000000001</v>
      </c>
      <c r="O192" s="243"/>
      <c r="P192" s="281" t="e">
        <f>IF($J$97=0,0,Q192/(O$94+O$95+O182))</f>
        <v>#DIV/0!</v>
      </c>
      <c r="Q192" s="658">
        <f>SUMIFS(BV_Data_An_Prec!$AN:$AN,BV_Data_An_Prec!$AP:$AP,$B192,BV_Data_An_Prec!$AQ:$AQ,$C192,BV_Data_An_Prec!$AR:$AR,$L$2)</f>
        <v>0</v>
      </c>
      <c r="R192" s="243"/>
      <c r="S192" s="266">
        <f t="shared" si="57"/>
        <v>156441.98000000001</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t="e">
        <f t="shared" ref="P193:P195" si="60">IF($J$97=0,0,Q193/(O$94+O$95))</f>
        <v>#DIV/0!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t="e">
        <f t="shared" si="60"/>
        <v>#DIV/0!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t="e">
        <f t="shared" si="60"/>
        <v>#DIV/0!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0.35002189165045539</v>
      </c>
      <c r="L196" s="294">
        <f>SUM(L186:L195)</f>
        <v>162574.43000000002</v>
      </c>
      <c r="M196" s="296"/>
      <c r="N196" s="294">
        <f t="shared" si="56"/>
        <v>162574.43000000002</v>
      </c>
      <c r="O196" s="295" t="s">
        <v>115</v>
      </c>
      <c r="P196" s="293" t="e">
        <f>Q196/Q$109</f>
        <v>#DIV/0!</v>
      </c>
      <c r="Q196" s="294">
        <f>SUM(Q186:Q195)</f>
        <v>0</v>
      </c>
      <c r="R196" s="297"/>
      <c r="S196" s="294">
        <f t="shared" si="57"/>
        <v>162574.43000000002</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330828.59000000003</v>
      </c>
      <c r="M197" s="243"/>
      <c r="N197" s="266">
        <f t="shared" si="56"/>
        <v>330828.59000000003</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80631.66</v>
      </c>
      <c r="M198" s="243"/>
      <c r="N198" s="266">
        <f t="shared" si="56"/>
        <v>80631.66</v>
      </c>
      <c r="O198" s="243"/>
      <c r="P198" s="38"/>
      <c r="Q198" s="266">
        <f>SUMIFS(BV_Data_An_Prec!$AN:$AN,BV_Data_An_Prec!$AP:$AP,$B198,BV_Data_An_Prec!$AQ:$AQ,$C198,BV_Data_An_Prec!$AR:$AR,$L$2)</f>
        <v>0</v>
      </c>
      <c r="R198" s="243"/>
      <c r="S198" s="266">
        <f t="shared" ref="S198:S227" si="61">L198-Q198</f>
        <v>80631.66</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309599.99</v>
      </c>
      <c r="M199" s="233"/>
      <c r="N199" s="303">
        <f t="shared" si="56"/>
        <v>309599.99</v>
      </c>
      <c r="O199" s="233"/>
      <c r="P199" s="301"/>
      <c r="Q199" s="303">
        <f>SUMIFS(BV_Data_An_Prec!$AN:$AN,BV_Data_An_Prec!$AP:$AP,$B199,BV_Data_An_Prec!$AQ:$AQ,$C199,BV_Data_An_Prec!$AR:$AR,$L$2)</f>
        <v>0</v>
      </c>
      <c r="R199" s="233"/>
      <c r="S199" s="303">
        <f t="shared" si="61"/>
        <v>309599.99</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20648.810000000001</v>
      </c>
      <c r="M204" s="243"/>
      <c r="N204" s="266">
        <f t="shared" si="56"/>
        <v>20648.810000000001</v>
      </c>
      <c r="O204" s="243"/>
      <c r="P204" s="38"/>
      <c r="Q204" s="266">
        <f>SUMIFS(BV_Data_An_Prec!$AN:$AN,BV_Data_An_Prec!$AP:$AP,$B204,BV_Data_An_Prec!$AQ:$AQ,$C204,BV_Data_An_Prec!$AR:$AR,$L$2)</f>
        <v>0</v>
      </c>
      <c r="R204" s="243"/>
      <c r="S204" s="266">
        <f t="shared" si="61"/>
        <v>20648.810000000001</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30879.29</v>
      </c>
      <c r="M205" s="233"/>
      <c r="N205" s="303">
        <f t="shared" si="56"/>
        <v>30879.29</v>
      </c>
      <c r="O205" s="233"/>
      <c r="P205" s="301"/>
      <c r="Q205" s="303">
        <f>SUMIFS(BV_Data_An_Prec!$AN:$AN,BV_Data_An_Prec!$AP:$AP,$B205,BV_Data_An_Prec!$AQ:$AQ,$C205,BV_Data_An_Prec!$AR:$AR,$L$2)</f>
        <v>0</v>
      </c>
      <c r="R205" s="233"/>
      <c r="S205" s="303">
        <f t="shared" si="61"/>
        <v>30879.29</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15530.62</v>
      </c>
      <c r="M206" s="243"/>
      <c r="N206" s="266">
        <f t="shared" si="56"/>
        <v>15530.62</v>
      </c>
      <c r="O206" s="243"/>
      <c r="P206" s="38"/>
      <c r="Q206" s="266">
        <f>SUMIFS(BV_Data_An_Prec!$AN:$AN,BV_Data_An_Prec!$AP:$AP,$B206,BV_Data_An_Prec!$AQ:$AQ,$C206,BV_Data_An_Prec!$AR:$AR,$L$2)</f>
        <v>0</v>
      </c>
      <c r="R206" s="243"/>
      <c r="S206" s="266">
        <f t="shared" si="61"/>
        <v>15530.62</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1.696815970536016</v>
      </c>
      <c r="L209" s="294">
        <f>SUM(L197:L208)</f>
        <v>788118.96000000008</v>
      </c>
      <c r="M209" s="296"/>
      <c r="N209" s="294">
        <f t="shared" si="56"/>
        <v>788118.96000000008</v>
      </c>
      <c r="O209" s="295" t="s">
        <v>115</v>
      </c>
      <c r="P209" s="293" t="e">
        <f>Q209/Q$109</f>
        <v>#DIV/0!</v>
      </c>
      <c r="Q209" s="294">
        <f>SUM(Q197:Q208)</f>
        <v>0</v>
      </c>
      <c r="R209" s="297"/>
      <c r="S209" s="294">
        <f t="shared" si="61"/>
        <v>788118.96000000008</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341</v>
      </c>
      <c r="M215" s="238"/>
      <c r="N215" s="286">
        <f t="shared" si="56"/>
        <v>341</v>
      </c>
      <c r="O215" s="238"/>
      <c r="P215" s="304"/>
      <c r="Q215" s="286">
        <f>SUMIFS(BV_Data_An_Prec!$AN:$AN,BV_Data_An_Prec!$AP:$AP,$B215,BV_Data_An_Prec!$AQ:$AQ,$C215,BV_Data_An_Prec!$AR:$AR,$L$2)</f>
        <v>0</v>
      </c>
      <c r="R215" s="238"/>
      <c r="S215" s="286">
        <f t="shared" si="61"/>
        <v>341</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1727.37</v>
      </c>
      <c r="M218" s="243"/>
      <c r="N218" s="266">
        <f t="shared" si="56"/>
        <v>1727.37</v>
      </c>
      <c r="O218" s="243"/>
      <c r="P218" s="38"/>
      <c r="Q218" s="266">
        <f>SUMIFS(BV_Data_An_Prec!$AN:$AN,BV_Data_An_Prec!$AP:$AP,$B218,BV_Data_An_Prec!$AQ:$AQ,$C218,BV_Data_An_Prec!$AR:$AR,$L$2)</f>
        <v>0</v>
      </c>
      <c r="R218" s="243"/>
      <c r="S218" s="266">
        <f t="shared" si="61"/>
        <v>1727.37</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525.91</v>
      </c>
      <c r="M219" s="243"/>
      <c r="N219" s="266">
        <f t="shared" si="56"/>
        <v>525.91</v>
      </c>
      <c r="O219" s="243"/>
      <c r="P219" s="38"/>
      <c r="Q219" s="266">
        <f>SUMIFS(BV_Data_An_Prec!$AN:$AN,BV_Data_An_Prec!$AP:$AP,$B219,BV_Data_An_Prec!$AQ:$AQ,$C219,BV_Data_An_Prec!$AR:$AR,$L$2)</f>
        <v>0</v>
      </c>
      <c r="R219" s="243"/>
      <c r="S219" s="266">
        <f t="shared" si="61"/>
        <v>525.91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5129.63</v>
      </c>
      <c r="M220" s="243"/>
      <c r="N220" s="266">
        <f t="shared" si="56"/>
        <v>5129.63</v>
      </c>
      <c r="O220" s="243"/>
      <c r="P220" s="38"/>
      <c r="Q220" s="266">
        <f>SUMIFS(BV_Data_An_Prec!$AN:$AN,BV_Data_An_Prec!$AP:$AP,$B220,BV_Data_An_Prec!$AQ:$AQ,$C220,BV_Data_An_Prec!$AR:$AR,$L$2)</f>
        <v>0</v>
      </c>
      <c r="R220" s="243"/>
      <c r="S220" s="266">
        <f t="shared" si="61"/>
        <v>5129.63</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79.900000000000006</v>
      </c>
      <c r="M221" s="243"/>
      <c r="N221" s="266">
        <f t="shared" si="56"/>
        <v>79.900000000000006</v>
      </c>
      <c r="O221" s="243"/>
      <c r="P221" s="38"/>
      <c r="Q221" s="266">
        <f>SUMIFS(BV_Data_An_Prec!$AN:$AN,BV_Data_An_Prec!$AP:$AP,$B221,BV_Data_An_Prec!$AQ:$AQ,$C221,BV_Data_An_Prec!$AR:$AR,$L$2)</f>
        <v>0</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2134.59</v>
      </c>
      <c r="M223" s="243"/>
      <c r="N223" s="658">
        <f t="shared" si="56"/>
        <v>2134.59</v>
      </c>
      <c r="O223" s="243"/>
      <c r="P223" s="38"/>
      <c r="Q223" s="658">
        <f>SUMIFS(BV_Data_An_Prec!$AN:$AN,BV_Data_An_Prec!$AP:$AP,$B223,BV_Data_An_Prec!$AQ:$AQ,$C223,BV_Data_An_Prec!$AR:$AR,Q$2)</f>
        <v>0</v>
      </c>
      <c r="R223" s="243"/>
      <c r="S223" s="266">
        <f t="shared" si="61"/>
        <v>2134.59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2.1397322863004258E-2</v>
      </c>
      <c r="L227" s="294">
        <f>+SUM(L210:L226)</f>
        <v>9938.4</v>
      </c>
      <c r="M227" s="296"/>
      <c r="N227" s="294">
        <f t="shared" si="56"/>
        <v>9938.4</v>
      </c>
      <c r="O227" s="295" t="s">
        <v>115</v>
      </c>
      <c r="P227" s="293" t="e">
        <f>Q227/Q$109</f>
        <v>#DIV/0!</v>
      </c>
      <c r="Q227" s="294">
        <f>+SUM(Q210:Q226)</f>
        <v>0</v>
      </c>
      <c r="R227" s="297"/>
      <c r="S227" s="294">
        <f t="shared" si="61"/>
        <v>9938.4</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2.0682351850494758</v>
      </c>
      <c r="L229" s="294">
        <f>L196+L209+L227</f>
        <v>960631.79000000015</v>
      </c>
      <c r="M229" s="296"/>
      <c r="N229" s="294">
        <f t="shared" ref="N229:N236" si="62">L229-F229</f>
        <v>960631.79000000015</v>
      </c>
      <c r="O229" s="295" t="s">
        <v>115</v>
      </c>
      <c r="P229" s="293" t="e">
        <f>Q229/Q$109</f>
        <v>#DIV/0!</v>
      </c>
      <c r="Q229" s="294">
        <f>Q196+Q209+Q227</f>
        <v>0</v>
      </c>
      <c r="R229" s="297"/>
      <c r="S229" s="294">
        <f t="shared" ref="S229:S236" si="63">L229-Q229</f>
        <v>960631.79000000015</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187462.42999999865</v>
      </c>
      <c r="M239" s="960"/>
      <c r="N239" s="958" t="e">
        <f>L239-F239</f>
        <v>#REF!</v>
      </c>
      <c r="O239" s="959"/>
      <c r="P239" s="957"/>
      <c r="Q239" s="958">
        <f>Q182-Q229+Q237</f>
        <v>0</v>
      </c>
      <c r="R239" s="961"/>
      <c r="S239" s="958">
        <f>L239-Q239</f>
        <v>187462.42999999865</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Août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5" t="s">
        <v>339</v>
      </c>
      <c r="E244" s="1070"/>
      <c r="F244" s="1071"/>
      <c r="G244" s="1072"/>
      <c r="H244" s="1070"/>
      <c r="I244" s="1071"/>
      <c r="J244" s="1072" t="s">
        <v>340</v>
      </c>
      <c r="K244" s="1070"/>
      <c r="L244" s="1071"/>
      <c r="M244" s="1072" t="s">
        <v>668</v>
      </c>
      <c r="N244" s="1071"/>
      <c r="O244" s="1065" t="s">
        <v>341</v>
      </c>
      <c r="P244" s="1070"/>
      <c r="Q244" s="1071"/>
      <c r="R244" s="1064" t="s">
        <v>670</v>
      </c>
      <c r="S244" s="1073"/>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1881</v>
      </c>
      <c r="K246" s="281">
        <f>-SUMIFS(BV_Data_An_Cour!$AN:$AN,BV_Data_An_Cour!$AS:$AS,"Oui",BV_Data_An_Cour!$AP:$AP,$B246,BV_Data_An_Cour!$AQ:$AQ,$C246)</f>
        <v>675768.48</v>
      </c>
      <c r="L246" s="266">
        <f>-SUMIFS(BV_Data_An_Cour!$AN:$AN,BV_Data_An_Cour!$AP:$AP,$B246,BV_Data_An_Cour!$AQ:$AQ,$C246,BV_Data_An_Cour!$AR:$AR,$L$2)</f>
        <v>525317.36</v>
      </c>
      <c r="M246" s="282" t="e">
        <f>(K246-E246)/E246</f>
        <v>#DIV/0!</v>
      </c>
      <c r="N246" s="266">
        <f>L246-F246</f>
        <v>525317.36</v>
      </c>
      <c r="O246" s="245">
        <f>SUMIFS(BV_Data_An_Prec!$AX:$AX,BV_Data_An_Prec!$AP:$AP,$B246,BV_Data_An_Prec!$AQ:$AQ,$C246,BV_Data_An_Prec!$AY:$AY,O$2)</f>
        <v>0</v>
      </c>
      <c r="P246" s="281">
        <f>-SUMIFS(BV_Data_An_Prec!$AN:$AN,BV_Data_An_Prec!$AS:$AS,"Oui",BV_Data_An_Prec!$AP:$AP,$B246,BV_Data_An_Prec!$AQ:$AQ,$C246)</f>
        <v>0</v>
      </c>
      <c r="Q246" s="266">
        <f>-SUMIFS(BV_Data_An_Prec!$AN:$AN,BV_Data_An_Prec!$AP:$AP,$B246,BV_Data_An_Prec!$AQ:$AQ,$C246,BV_Data_An_Prec!$AR:$AR,$L$2)</f>
        <v>0</v>
      </c>
      <c r="R246" s="282">
        <f>IF(O246=0,0,J246/O246)</f>
        <v>0</v>
      </c>
      <c r="S246" s="266">
        <f>L246-Q246</f>
        <v>525317.36</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0.77736292169176047</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359.26022328548646</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2618</v>
      </c>
      <c r="K249" s="336">
        <f>-SUMIFS(BV_Data_An_Cour!$AN:$AN,BV_Data_An_Cour!$AS:$AS,"Oui",BV_Data_An_Cour!$AP:$AP,$B249,BV_Data_An_Cour!$AQ:$AQ,$C249)</f>
        <v>408921.06</v>
      </c>
      <c r="L249" s="266">
        <f>-SUMIFS(BV_Data_An_Cour!$AN:$AN,BV_Data_An_Cour!$AP:$AP,$B249,BV_Data_An_Cour!$AQ:$AQ,$C249,BV_Data_An_Cour!$AR:$AR,$L$2)</f>
        <v>281026.78999999998</v>
      </c>
      <c r="M249" s="282" t="e">
        <f>(K249-E249)/E249</f>
        <v>#DIV/0!</v>
      </c>
      <c r="N249" s="303">
        <f>L249-F249</f>
        <v>281026.78999999998</v>
      </c>
      <c r="O249" s="245">
        <f>SUMIFS(BV_Data_An_Prec!$AX:$AX,BV_Data_An_Prec!$AP:$AP,$B249,BV_Data_An_Prec!$AQ:$AQ,$C249,BV_Data_An_Prec!$AY:$AY,O$2)</f>
        <v>0</v>
      </c>
      <c r="P249" s="336">
        <f>-SUMIFS(BV_Data_An_Prec!$AN:$AN,BV_Data_An_Prec!$AS:$AS,"Oui",BV_Data_An_Prec!$AP:$AP,$B249,BV_Data_An_Prec!$AQ:$AQ,$C249)</f>
        <v>0</v>
      </c>
      <c r="Q249" s="266">
        <f>-SUMIFS(BV_Data_An_Prec!$AN:$AN,BV_Data_An_Prec!$AP:$AP,$B249,BV_Data_An_Prec!$AQ:$AQ,$C249,BV_Data_An_Prec!$AR:$AR,$L$2)</f>
        <v>0</v>
      </c>
      <c r="R249" s="282">
        <f>IF(O249=0,0,J249/O249)</f>
        <v>0</v>
      </c>
      <c r="S249" s="266">
        <f>L249-Q249</f>
        <v>281026.78999999998</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0.68723970831925352</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156.19597402597404</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4324</v>
      </c>
      <c r="K252" s="336">
        <f>-SUMIFS(BV_Data_An_Cour!$AN:$AN,BV_Data_An_Cour!$AS:$AS,"Oui",BV_Data_An_Cour!$AP:$AP,$B252,BV_Data_An_Cour!$AQ:$AQ,$C252)</f>
        <v>578221.68999999994</v>
      </c>
      <c r="L252" s="266">
        <f>-SUMIFS(BV_Data_An_Cour!$AN:$AN,BV_Data_An_Cour!$AP:$AP,$B252,BV_Data_An_Cour!$AQ:$AQ,$C252,BV_Data_An_Cour!$AR:$AR,$L$2)</f>
        <v>420095.31999999995</v>
      </c>
      <c r="M252" s="282" t="e">
        <f>(K252-E252)/E252</f>
        <v>#DIV/0!</v>
      </c>
      <c r="N252" s="266">
        <f>L252-F252</f>
        <v>420095.31999999995</v>
      </c>
      <c r="O252" s="245">
        <f>SUMIFS(BV_Data_An_Prec!$AX:$AX,BV_Data_An_Prec!$AP:$AP,$B252,BV_Data_An_Prec!$AQ:$AQ,$C252,BV_Data_An_Prec!$AY:$AY,O$2)</f>
        <v>0</v>
      </c>
      <c r="P252" s="336">
        <f>-SUMIFS(BV_Data_An_Prec!$AN:$AN,BV_Data_An_Prec!$AS:$AS,"Oui",BV_Data_An_Prec!$AP:$AP,$B252,BV_Data_An_Prec!$AQ:$AQ,$C252)</f>
        <v>0</v>
      </c>
      <c r="Q252" s="266">
        <f>-SUMIFS(BV_Data_An_Prec!$AN:$AN,BV_Data_An_Prec!$AP:$AP,$B252,BV_Data_An_Prec!$AQ:$AQ,$C252,BV_Data_An_Prec!$AR:$AR,$L$2)</f>
        <v>0</v>
      </c>
      <c r="R252" s="282">
        <f>IF(O252=0,0,J252/O252)</f>
        <v>0</v>
      </c>
      <c r="S252" s="266">
        <f>L252-Q252</f>
        <v>420095.31999999995</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0.72652985397348202</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133.72379509713227</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23291.599999999999</v>
      </c>
      <c r="M258" s="267"/>
      <c r="N258" s="266">
        <f>L258-F258</f>
        <v>23291.599999999999</v>
      </c>
      <c r="O258" s="267"/>
      <c r="P258" s="281"/>
      <c r="Q258" s="281">
        <f>-SUMIFS(BV_Data_An_Prec!$AN:$AN,BV_Data_An_Prec!$AP:$AP,$B258,BV_Data_An_Prec!$AQ:$AQ,$C258,BV_Data_An_Prec!$AR:$AR,$L$2)</f>
        <v>0</v>
      </c>
      <c r="R258" s="345"/>
      <c r="S258" s="266">
        <f t="shared" ref="S258:S259" si="65">L258-Q258</f>
        <v>23291.599999999999</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8823</v>
      </c>
      <c r="K259" s="976">
        <f t="shared" si="68"/>
        <v>1662911.23</v>
      </c>
      <c r="L259" s="977">
        <f t="shared" si="68"/>
        <v>1249731.0699999998</v>
      </c>
      <c r="M259" s="978" t="e">
        <f>(K259-E259)/E259</f>
        <v>#DIV/0!</v>
      </c>
      <c r="N259" s="977">
        <f>L259-F259</f>
        <v>1249731.0699999998</v>
      </c>
      <c r="O259" s="975">
        <f t="shared" ref="O259:Q259" si="69">O246+O249+O252+O255+O258</f>
        <v>0</v>
      </c>
      <c r="P259" s="976">
        <f t="shared" si="69"/>
        <v>0</v>
      </c>
      <c r="Q259" s="977">
        <f t="shared" si="69"/>
        <v>0</v>
      </c>
      <c r="R259" s="254">
        <f>IF(O259=0,0,J259/O259)</f>
        <v>0</v>
      </c>
      <c r="S259" s="348">
        <f t="shared" si="65"/>
        <v>1249731.0699999998</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188.47458120820582</v>
      </c>
      <c r="L260" s="255">
        <f>IF(L259=0,0,L259/K259)</f>
        <v>0.75153204058884115</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2437</v>
      </c>
      <c r="K262" s="281">
        <f>-SUMIFS(BV_Data_An_Cour!$AN:$AN,BV_Data_An_Cour!$AS:$AS,"Oui",BV_Data_An_Cour!$AP:$AP,$B262,BV_Data_An_Cour!$AQ:$AQ,$C262)</f>
        <v>191093.38</v>
      </c>
      <c r="L262" s="266">
        <f>-SUMIFS(BV_Data_An_Cour!$AN:$AN,BV_Data_An_Cour!$AP:$AP,$B262,BV_Data_An_Cour!$AQ:$AQ,$C262,BV_Data_An_Cour!$AR:$AR,$L$2)</f>
        <v>38772.12000000001</v>
      </c>
      <c r="M262" s="282">
        <f>IF(E262=0,0,(K262-E262)/E262)</f>
        <v>0</v>
      </c>
      <c r="N262" s="266">
        <f>L262-F262</f>
        <v>38772.12000000001</v>
      </c>
      <c r="O262" s="245">
        <f>SUMIFS(BV_Data_An_Prec!$AX:$AX,BV_Data_An_Prec!$AP:$AP,$B262,BV_Data_An_Prec!$AQ:$AQ,$C262,BV_Data_An_Prec!$AY:$AY,O$2)</f>
        <v>0</v>
      </c>
      <c r="P262" s="281">
        <f>-SUMIFS(BV_Data_An_Prec!$AN:$AN,BV_Data_An_Prec!$AS:$AS,"Oui",BV_Data_An_Prec!$AP:$AP,$B262,BV_Data_An_Prec!$AQ:$AQ,$C262)</f>
        <v>0</v>
      </c>
      <c r="Q262" s="266">
        <f>-SUMIFS(BV_Data_An_Prec!$AN:$AN,BV_Data_An_Prec!$AP:$AP,$B262,BV_Data_An_Prec!$AQ:$AQ,$C262,BV_Data_An_Prec!$AR:$AR,$L$2)</f>
        <v>0</v>
      </c>
      <c r="R262" s="282">
        <f>IF(O262=0,0,J262/O262)</f>
        <v>0</v>
      </c>
      <c r="S262" s="266">
        <f>L262-Q262</f>
        <v>38772.12000000001</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0.20289619661340444</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1854004.6099999999</v>
      </c>
      <c r="L268" s="271">
        <f t="shared" si="71"/>
        <v>1288503.19</v>
      </c>
      <c r="M268" s="272" t="e">
        <f>L269-F269</f>
        <v>#DIV/0!</v>
      </c>
      <c r="N268" s="271">
        <f>L268-F268</f>
        <v>1288503.19</v>
      </c>
      <c r="O268" s="272"/>
      <c r="P268" s="269">
        <f t="shared" ref="P268" si="72">P259+P262+P265</f>
        <v>0</v>
      </c>
      <c r="Q268" s="271">
        <f>Q259+Q262+Q265</f>
        <v>0</v>
      </c>
      <c r="R268" s="272" t="e">
        <f>L269-Q269</f>
        <v>#DIV/0!</v>
      </c>
      <c r="S268" s="271">
        <f>L268-Q268</f>
        <v>1288503.19</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0.69498381128620823</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74168.929999999993</v>
      </c>
      <c r="M272" s="243"/>
      <c r="N272" s="266">
        <f t="shared" ref="N272:N303" si="73">L272-F272</f>
        <v>74168.929999999993</v>
      </c>
      <c r="O272" s="243"/>
      <c r="P272" s="38"/>
      <c r="Q272" s="266">
        <f>SUMIFS(BV_Data_An_Prec!$AN:$AN,BV_Data_An_Prec!$AP:$AP,$B272,BV_Data_An_Prec!$AQ:$AQ,$C272,BV_Data_An_Prec!$AR:$AR,$L$2)</f>
        <v>0</v>
      </c>
      <c r="R272" s="243"/>
      <c r="S272" s="266">
        <f t="shared" ref="S272:S303" si="74">L272-Q272</f>
        <v>74168.929999999993</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202766.32</v>
      </c>
      <c r="M273" s="243"/>
      <c r="N273" s="266">
        <f t="shared" si="73"/>
        <v>202766.32</v>
      </c>
      <c r="O273" s="243"/>
      <c r="P273" s="38"/>
      <c r="Q273" s="266">
        <f>SUMIFS(BV_Data_An_Prec!$AN:$AN,BV_Data_An_Prec!$AP:$AP,$B273,BV_Data_An_Prec!$AQ:$AQ,$C273,BV_Data_An_Prec!$AR:$AR,$L$2)</f>
        <v>0</v>
      </c>
      <c r="R273" s="243"/>
      <c r="S273" s="266">
        <f t="shared" si="74"/>
        <v>202766.32</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224220.79999999999</v>
      </c>
      <c r="M274" s="233"/>
      <c r="N274" s="303">
        <f t="shared" si="73"/>
        <v>224220.79999999999</v>
      </c>
      <c r="O274" s="233"/>
      <c r="P274" s="301"/>
      <c r="Q274" s="303">
        <f>SUMIFS(BV_Data_An_Prec!$AN:$AN,BV_Data_An_Prec!$AP:$AP,$B274,BV_Data_An_Prec!$AQ:$AQ,$C274,BV_Data_An_Prec!$AR:$AR,$L$2)</f>
        <v>0</v>
      </c>
      <c r="R274" s="233"/>
      <c r="S274" s="303">
        <f t="shared" si="74"/>
        <v>224220.79999999999</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128310.71</v>
      </c>
      <c r="M279" s="243"/>
      <c r="N279" s="266">
        <f t="shared" si="73"/>
        <v>128310.71</v>
      </c>
      <c r="O279" s="243"/>
      <c r="P279" s="38"/>
      <c r="Q279" s="266">
        <f>SUMIFS(BV_Data_An_Prec!$AN:$AN,BV_Data_An_Prec!$AP:$AP,$B279,BV_Data_An_Prec!$AQ:$AQ,$C279,BV_Data_An_Prec!$AR:$AR,$L$2)</f>
        <v>0</v>
      </c>
      <c r="R279" s="243"/>
      <c r="S279" s="266">
        <f t="shared" si="74"/>
        <v>128310.71</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142421.76999999999</v>
      </c>
      <c r="M280" s="233"/>
      <c r="N280" s="303">
        <f t="shared" si="73"/>
        <v>142421.76999999999</v>
      </c>
      <c r="O280" s="233"/>
      <c r="P280" s="301"/>
      <c r="Q280" s="303">
        <f>SUMIFS(BV_Data_An_Prec!$AN:$AN,BV_Data_An_Prec!$AP:$AP,$B280,BV_Data_An_Prec!$AQ:$AQ,$C280,BV_Data_An_Prec!$AR:$AR,$L$2)</f>
        <v>0</v>
      </c>
      <c r="R280" s="233"/>
      <c r="S280" s="303">
        <f t="shared" si="74"/>
        <v>142421.76999999999</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84659.79</v>
      </c>
      <c r="M281" s="243"/>
      <c r="N281" s="266">
        <f t="shared" si="73"/>
        <v>84659.79</v>
      </c>
      <c r="O281" s="243"/>
      <c r="P281" s="38"/>
      <c r="Q281" s="266">
        <f>SUMIFS(BV_Data_An_Prec!$AN:$AN,BV_Data_An_Prec!$AP:$AP,$B281,BV_Data_An_Prec!$AQ:$AQ,$C281,BV_Data_An_Prec!$AR:$AR,$L$2)</f>
        <v>0</v>
      </c>
      <c r="R281" s="243"/>
      <c r="S281" s="266">
        <f t="shared" si="74"/>
        <v>84659.79</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8292.61</v>
      </c>
      <c r="M282" s="243"/>
      <c r="N282" s="266">
        <f t="shared" si="73"/>
        <v>8292.61</v>
      </c>
      <c r="O282" s="243"/>
      <c r="P282" s="38"/>
      <c r="Q282" s="266">
        <f>SUMIFS(BV_Data_An_Prec!$AN:$AN,BV_Data_An_Prec!$AP:$AP,$B282,BV_Data_An_Prec!$AQ:$AQ,$C282,BV_Data_An_Prec!$AR:$AR,$L$2)</f>
        <v>0</v>
      </c>
      <c r="R282" s="243"/>
      <c r="S282" s="266">
        <f t="shared" si="74"/>
        <v>8292.61</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0.6711981287372677</v>
      </c>
      <c r="L284" s="294">
        <f>+SUM(L272:L283)</f>
        <v>864840.93</v>
      </c>
      <c r="M284" s="296"/>
      <c r="N284" s="294">
        <f t="shared" si="73"/>
        <v>864840.93</v>
      </c>
      <c r="O284" s="295" t="s">
        <v>171</v>
      </c>
      <c r="P284" s="293" t="e">
        <f>Q284/Q$268</f>
        <v>#DIV/0!</v>
      </c>
      <c r="Q284" s="294">
        <f>+SUM(Q272:Q283)</f>
        <v>0</v>
      </c>
      <c r="R284" s="297"/>
      <c r="S284" s="294">
        <f t="shared" si="74"/>
        <v>864840.93</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15624.67</v>
      </c>
      <c r="M285" s="243"/>
      <c r="N285" s="266">
        <f t="shared" si="73"/>
        <v>15624.67</v>
      </c>
      <c r="O285" s="243"/>
      <c r="P285" s="38"/>
      <c r="Q285" s="266">
        <f>SUMIFS(BV_Data_An_Prec!$AN:$AN,BV_Data_An_Prec!$AP:$AP,$B285,BV_Data_An_Prec!$AQ:$AQ,$C285,BV_Data_An_Prec!$AR:$AR,$L$2)</f>
        <v>0</v>
      </c>
      <c r="R285" s="243"/>
      <c r="S285" s="266">
        <f t="shared" si="74"/>
        <v>15624.67</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13958.76</v>
      </c>
      <c r="M286" s="243"/>
      <c r="N286" s="266">
        <f t="shared" si="73"/>
        <v>13958.76</v>
      </c>
      <c r="O286" s="243"/>
      <c r="P286" s="38"/>
      <c r="Q286" s="266">
        <f>SUMIFS(BV_Data_An_Prec!$AN:$AN,BV_Data_An_Prec!$AP:$AP,$B286,BV_Data_An_Prec!$AQ:$AQ,$C286,BV_Data_An_Prec!$AR:$AR,$L$2)</f>
        <v>0</v>
      </c>
      <c r="R286" s="243"/>
      <c r="S286" s="266">
        <f t="shared" si="74"/>
        <v>13958.76</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-53017.380000000005</v>
      </c>
      <c r="M287" s="238"/>
      <c r="N287" s="286">
        <f t="shared" si="73"/>
        <v>-53017.380000000005</v>
      </c>
      <c r="O287" s="238"/>
      <c r="P287" s="304"/>
      <c r="Q287" s="266">
        <f>SUMIFS(BV_Data_An_Prec!$AN:$AN,BV_Data_An_Prec!$AP:$AP,$B287,BV_Data_An_Prec!$AQ:$AQ,$C287,BV_Data_An_Prec!$AR:$AR,$L$2)</f>
        <v>0</v>
      </c>
      <c r="R287" s="238"/>
      <c r="S287" s="286">
        <f t="shared" si="74"/>
        <v>-53017.380000000005</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20761.61</v>
      </c>
      <c r="M288" s="243"/>
      <c r="N288" s="266">
        <f t="shared" si="73"/>
        <v>20761.61</v>
      </c>
      <c r="O288" s="243"/>
      <c r="P288" s="38"/>
      <c r="Q288" s="303">
        <f>SUMIFS(BV_Data_An_Prec!$AN:$AN,BV_Data_An_Prec!$AP:$AP,$B288,BV_Data_An_Prec!$AQ:$AQ,$C288,BV_Data_An_Prec!$AR:$AR,$L$2)</f>
        <v>0</v>
      </c>
      <c r="R288" s="243"/>
      <c r="S288" s="266">
        <f t="shared" si="74"/>
        <v>20761.61</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22698.38</v>
      </c>
      <c r="M289" s="243"/>
      <c r="N289" s="266">
        <f t="shared" si="73"/>
        <v>22698.38</v>
      </c>
      <c r="O289" s="243"/>
      <c r="P289" s="38"/>
      <c r="Q289" s="266">
        <f>SUMIFS(BV_Data_An_Prec!$AN:$AN,BV_Data_An_Prec!$AP:$AP,$B289,BV_Data_An_Prec!$AQ:$AQ,$C289,BV_Data_An_Prec!$AR:$AR,$L$2)</f>
        <v>0</v>
      </c>
      <c r="R289" s="243"/>
      <c r="S289" s="266">
        <f t="shared" si="74"/>
        <v>22698.38</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98462.76999999999</v>
      </c>
      <c r="M290" s="238"/>
      <c r="N290" s="286">
        <f t="shared" si="73"/>
        <v>98462.76999999999</v>
      </c>
      <c r="O290" s="238"/>
      <c r="P290" s="304"/>
      <c r="Q290" s="266">
        <f>SUMIFS(BV_Data_An_Prec!$AN:$AN,BV_Data_An_Prec!$AP:$AP,$B290,BV_Data_An_Prec!$AQ:$AQ,$C290,BV_Data_An_Prec!$AR:$AR,$L$2)</f>
        <v>0</v>
      </c>
      <c r="R290" s="238"/>
      <c r="S290" s="286">
        <f t="shared" si="74"/>
        <v>98462.76999999999</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32535.02</v>
      </c>
      <c r="M292" s="243"/>
      <c r="N292" s="266">
        <f t="shared" si="73"/>
        <v>32535.02</v>
      </c>
      <c r="O292" s="243"/>
      <c r="P292" s="38"/>
      <c r="Q292" s="266">
        <f>SUMIFS(BV_Data_An_Prec!$AN:$AN,BV_Data_An_Prec!$AP:$AP,$B292,BV_Data_An_Prec!$AQ:$AQ,$C292,BV_Data_An_Prec!$AR:$AR,$L$2)</f>
        <v>0</v>
      </c>
      <c r="R292" s="243"/>
      <c r="S292" s="266">
        <f t="shared" si="74"/>
        <v>32535.02</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12128.48</v>
      </c>
      <c r="M294" s="243"/>
      <c r="N294" s="266">
        <f t="shared" si="73"/>
        <v>12128.48</v>
      </c>
      <c r="O294" s="243"/>
      <c r="P294" s="281"/>
      <c r="Q294" s="266">
        <f>SUMIFS(BV_Data_An_Prec!$AN:$AN,BV_Data_An_Prec!$AP:$AP,$B294,BV_Data_An_Prec!$AQ:$AQ,$C294,BV_Data_An_Prec!$AR:$AR,$L$2)</f>
        <v>0</v>
      </c>
      <c r="R294" s="243"/>
      <c r="S294" s="266">
        <f t="shared" si="74"/>
        <v>12128.48</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9140.57</v>
      </c>
      <c r="M295" s="243"/>
      <c r="N295" s="266">
        <f t="shared" si="73"/>
        <v>9140.57</v>
      </c>
      <c r="O295" s="243"/>
      <c r="P295" s="38"/>
      <c r="Q295" s="266">
        <f>SUMIFS(BV_Data_An_Prec!$AN:$AN,BV_Data_An_Prec!$AP:$AP,$B295,BV_Data_An_Prec!$AQ:$AQ,$C295,BV_Data_An_Prec!$AR:$AR,$L$2)</f>
        <v>0</v>
      </c>
      <c r="R295" s="243"/>
      <c r="S295" s="266">
        <f t="shared" si="74"/>
        <v>9140.57</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4870.9799999999996</v>
      </c>
      <c r="M296" s="243"/>
      <c r="N296" s="266">
        <f t="shared" si="73"/>
        <v>4870.9799999999996</v>
      </c>
      <c r="O296" s="243"/>
      <c r="P296" s="38"/>
      <c r="Q296" s="266">
        <f>SUMIFS(BV_Data_An_Prec!$AN:$AN,BV_Data_An_Prec!$AP:$AP,$B296,BV_Data_An_Prec!$AQ:$AQ,$C296,BV_Data_An_Prec!$AR:$AR,$L$2)</f>
        <v>0</v>
      </c>
      <c r="R296" s="243"/>
      <c r="S296" s="266">
        <f t="shared" si="74"/>
        <v>4870.9799999999996</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7241.34</v>
      </c>
      <c r="M297" s="243"/>
      <c r="N297" s="266">
        <f t="shared" si="73"/>
        <v>7241.34</v>
      </c>
      <c r="O297" s="243"/>
      <c r="P297" s="38"/>
      <c r="Q297" s="266">
        <f>SUMIFS(BV_Data_An_Prec!$AN:$AN,BV_Data_An_Prec!$AP:$AP,$B297,BV_Data_An_Prec!$AQ:$AQ,$C297,BV_Data_An_Prec!$AR:$AR,$L$2)</f>
        <v>0</v>
      </c>
      <c r="R297" s="243"/>
      <c r="S297" s="266">
        <f t="shared" si="74"/>
        <v>7241.34</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16428.32</v>
      </c>
      <c r="M298" s="243"/>
      <c r="N298" s="266">
        <f t="shared" si="73"/>
        <v>16428.32</v>
      </c>
      <c r="O298" s="243"/>
      <c r="P298" s="38"/>
      <c r="Q298" s="266">
        <f>SUMIFS(BV_Data_An_Prec!$AN:$AN,BV_Data_An_Prec!$AP:$AP,$B298,BV_Data_An_Prec!$AQ:$AQ,$C298,BV_Data_An_Prec!$AR:$AR,$L$2)</f>
        <v>0</v>
      </c>
      <c r="R298" s="243"/>
      <c r="S298" s="266">
        <f t="shared" si="74"/>
        <v>16428.32</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2810.71</v>
      </c>
      <c r="M299" s="243"/>
      <c r="N299" s="266">
        <f t="shared" si="73"/>
        <v>2810.71</v>
      </c>
      <c r="O299" s="243"/>
      <c r="P299" s="38"/>
      <c r="Q299" s="266">
        <f>SUMIFS(BV_Data_An_Prec!$AN:$AN,BV_Data_An_Prec!$AP:$AP,$B299,BV_Data_An_Prec!$AQ:$AQ,$C299,BV_Data_An_Prec!$AR:$AR,Q$2)</f>
        <v>0</v>
      </c>
      <c r="R299" s="243"/>
      <c r="S299" s="266">
        <f t="shared" si="74"/>
        <v>2810.71</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0.15804712908782168</v>
      </c>
      <c r="L303" s="294">
        <f>+SUM(L285:L302)</f>
        <v>203644.23</v>
      </c>
      <c r="M303" s="296"/>
      <c r="N303" s="294">
        <f t="shared" si="73"/>
        <v>203644.23</v>
      </c>
      <c r="O303" s="295" t="s">
        <v>171</v>
      </c>
      <c r="P303" s="293" t="e">
        <f>Q303/Q$268</f>
        <v>#DIV/0!</v>
      </c>
      <c r="Q303" s="294">
        <f>+SUM(Q285:Q302)</f>
        <v>0</v>
      </c>
      <c r="R303" s="297"/>
      <c r="S303" s="294">
        <f t="shared" si="74"/>
        <v>203644.23</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0.8292452578250894</v>
      </c>
      <c r="L305" s="294">
        <f>L284+L303</f>
        <v>1068485.1600000001</v>
      </c>
      <c r="M305" s="296"/>
      <c r="N305" s="294">
        <f>L305-F305</f>
        <v>1068485.1600000001</v>
      </c>
      <c r="O305" s="295" t="s">
        <v>115</v>
      </c>
      <c r="P305" s="293" t="e">
        <f>Q305/Q$268</f>
        <v>#DIV/0!</v>
      </c>
      <c r="Q305" s="294">
        <f>Q284+Q303</f>
        <v>0</v>
      </c>
      <c r="R305" s="297"/>
      <c r="S305" s="294">
        <f>L305-Q305</f>
        <v>1068485.1600000001</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220018.0299999998</v>
      </c>
      <c r="M307" s="960"/>
      <c r="N307" s="958">
        <f>L307-F307</f>
        <v>220018.0299999998</v>
      </c>
      <c r="O307" s="959"/>
      <c r="P307" s="957"/>
      <c r="Q307" s="958">
        <f>Q268-Q305</f>
        <v>0</v>
      </c>
      <c r="R307" s="961"/>
      <c r="S307" s="958">
        <f>L307-Q307</f>
        <v>220018.0299999998</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Août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5" t="s">
        <v>339</v>
      </c>
      <c r="E312" s="1070"/>
      <c r="F312" s="1071"/>
      <c r="G312" s="1072"/>
      <c r="H312" s="1070"/>
      <c r="I312" s="1071"/>
      <c r="J312" s="1072" t="s">
        <v>340</v>
      </c>
      <c r="K312" s="1070"/>
      <c r="L312" s="1071"/>
      <c r="M312" s="1072" t="s">
        <v>668</v>
      </c>
      <c r="N312" s="1071"/>
      <c r="O312" s="1065" t="s">
        <v>341</v>
      </c>
      <c r="P312" s="1070"/>
      <c r="Q312" s="1071"/>
      <c r="R312" s="1064" t="s">
        <v>670</v>
      </c>
      <c r="S312" s="1073"/>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1208085.57</v>
      </c>
      <c r="L315" s="266">
        <f>-SUMIFS(BV_Data_An_Cour!$AN:$AN,BV_Data_An_Cour!$AP:$AP,$B315,BV_Data_An_Cour!$AQ:$AQ,$C315,BV_Data_An_Cour!$AR:$AR,$L$2)</f>
        <v>457904.49999999994</v>
      </c>
      <c r="M315" s="282">
        <f>IFERROR((K315-E315)/E315,0)</f>
        <v>0</v>
      </c>
      <c r="N315" s="266">
        <f>L315-F315</f>
        <v>457904.49999999994</v>
      </c>
      <c r="O315" s="267"/>
      <c r="P315" s="281">
        <f>-SUMIFS(BV_Data_An_Prec!$AN:$AN,BV_Data_An_Prec!$AS:$AS,"Oui",BV_Data_An_Prec!$AP:$AP,$B315,BV_Data_An_Prec!$AQ:$AQ,$C315)</f>
        <v>0</v>
      </c>
      <c r="Q315" s="266">
        <f>-SUMIFS(BV_Data_An_Prec!$AN:$AN,BV_Data_An_Prec!$AP:$AP,$B315,BV_Data_An_Prec!$AQ:$AQ,$C315,BV_Data_An_Prec!$AR:$AR,$L$2)</f>
        <v>0</v>
      </c>
      <c r="R315" s="282">
        <f>IF(O315=0,0,J315/O315)</f>
        <v>0</v>
      </c>
      <c r="S315" s="266">
        <f>L315-Q315</f>
        <v>457904.49999999994</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0.37903316732770836</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32406.899999999998</v>
      </c>
      <c r="L318" s="303">
        <f>-SUMIFS(BV_Data_An_Cour!$AN:$AN,BV_Data_An_Cour!$AP:$AP,$B318,BV_Data_An_Cour!$AQ:$AQ,$C318,BV_Data_An_Cour!$AR:$AR,$L$2)</f>
        <v>27435.309999999998</v>
      </c>
      <c r="M318" s="340">
        <f>IFERROR((K318-E318)/E318,0)</f>
        <v>0</v>
      </c>
      <c r="N318" s="303">
        <f>L318-F318</f>
        <v>27435.309999999998</v>
      </c>
      <c r="O318" s="337"/>
      <c r="P318" s="336">
        <f>-SUMIFS(BV_Data_An_Prec!$AN:$AN,BV_Data_An_Prec!$AS:$AS,"Oui",BV_Data_An_Prec!$AP:$AP,$B318,BV_Data_An_Prec!$AQ:$AQ,$C318)</f>
        <v>0</v>
      </c>
      <c r="Q318" s="303">
        <f>-SUMIFS(BV_Data_An_Prec!$AN:$AN,BV_Data_An_Prec!$AP:$AP,$B318,BV_Data_An_Prec!$AQ:$AQ,$C318,BV_Data_An_Prec!$AR:$AR,$L$2)</f>
        <v>0</v>
      </c>
      <c r="R318" s="282">
        <f>IF(O318=0,0,J318/O318)</f>
        <v>0</v>
      </c>
      <c r="S318" s="266">
        <f>L318-Q318</f>
        <v>27435.309999999998</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0.84658853515763621</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5629.34</v>
      </c>
      <c r="M324" s="928"/>
      <c r="N324" s="929"/>
      <c r="O324" s="681"/>
      <c r="P324" s="38"/>
      <c r="Q324" s="266">
        <f>-SUMIFS(BV_Data_An_Prec!$AN:$AN,BV_Data_An_Prec!$AP:$AP,$B324,BV_Data_An_Prec!$AQ:$AQ,$C324,BV_Data_An_Prec!$AR:$AR,$L$2)</f>
        <v>0</v>
      </c>
      <c r="R324" s="282">
        <f>IF(O324=0,0,J324/O324)</f>
        <v>0</v>
      </c>
      <c r="S324" s="266">
        <f>L324-Q324</f>
        <v>5629.34</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1240492.47</v>
      </c>
      <c r="L326" s="271">
        <f>L318+L321+L315+L324</f>
        <v>490969.14999999997</v>
      </c>
      <c r="M326" s="272" t="e">
        <f>L327-F327</f>
        <v>#DIV/0!</v>
      </c>
      <c r="N326" s="271">
        <f>L326-F326</f>
        <v>490969.14999999997</v>
      </c>
      <c r="O326" s="272"/>
      <c r="P326" s="269">
        <f t="shared" ref="P326" si="78">P318+P321+P315</f>
        <v>0</v>
      </c>
      <c r="Q326" s="271">
        <f>Q318+Q321+Q315+Q324</f>
        <v>0</v>
      </c>
      <c r="R326" s="272"/>
      <c r="S326" s="271">
        <f>L326-Q326</f>
        <v>490969.14999999997</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73347.56</v>
      </c>
      <c r="M330" s="243"/>
      <c r="N330" s="266">
        <f t="shared" ref="N330:N360" si="79">L330-F330</f>
        <v>73347.56</v>
      </c>
      <c r="O330" s="243"/>
      <c r="P330" s="38"/>
      <c r="Q330" s="266" cm="1">
        <f t="array" ref="Q330">+SUMPRODUCT(('Réel 2024'!$A$8:$A$501=$A330)*('Réel 2024'!$C$3:$AO$3=Q$2),'Réel 2024'!$C$8:$AO$501)</f>
        <v>0</v>
      </c>
      <c r="R330" s="243"/>
      <c r="S330" s="266">
        <f t="shared" ref="S330:S361" si="80">L330-Q330</f>
        <v>73347.56</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59037.86</v>
      </c>
      <c r="M331" s="243"/>
      <c r="N331" s="266">
        <f t="shared" si="79"/>
        <v>59037.86</v>
      </c>
      <c r="O331" s="243"/>
      <c r="P331" s="38"/>
      <c r="Q331" s="266" cm="1">
        <f t="array" ref="Q331">+SUMPRODUCT(('Réel 2024'!$A$8:$A$501=$A331)*('Réel 2024'!$C$3:$AO$3=Q$2),'Réel 2024'!$C$8:$AO$501)</f>
        <v>0</v>
      </c>
      <c r="R331" s="243"/>
      <c r="S331" s="266">
        <f t="shared" si="80"/>
        <v>59037.86</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76</v>
      </c>
      <c r="M332" s="233"/>
      <c r="N332" s="303">
        <f t="shared" si="79"/>
        <v>76</v>
      </c>
      <c r="O332" s="233"/>
      <c r="P332" s="301"/>
      <c r="Q332" s="303" cm="1">
        <f t="array" ref="Q332">+SUMPRODUCT(('Réel 2024'!$A$8:$A$501=$A332)*('Réel 2024'!$C$3:$AO$3=Q$2),'Réel 2024'!$C$8:$AO$501)</f>
        <v>0</v>
      </c>
      <c r="R332" s="233"/>
      <c r="S332" s="303">
        <f t="shared" si="80"/>
        <v>76</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26397.119999999999</v>
      </c>
      <c r="M337" s="243"/>
      <c r="N337" s="266">
        <f t="shared" si="79"/>
        <v>26397.119999999999</v>
      </c>
      <c r="O337" s="243"/>
      <c r="P337" s="38"/>
      <c r="Q337" s="266" cm="1">
        <f t="array" ref="Q337">+SUMPRODUCT(('Réel 2024'!$A$8:$A$501=$A337)*('Réel 2024'!$C$3:$AO$3=Q$2),'Réel 2024'!$C$8:$AO$501)</f>
        <v>0</v>
      </c>
      <c r="R337" s="243"/>
      <c r="S337" s="266">
        <f t="shared" si="80"/>
        <v>26397.119999999999</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34080.07</v>
      </c>
      <c r="M338" s="233"/>
      <c r="N338" s="303">
        <f t="shared" si="79"/>
        <v>34080.07</v>
      </c>
      <c r="O338" s="233"/>
      <c r="P338" s="301"/>
      <c r="Q338" s="303" cm="1">
        <f t="array" ref="Q338">+SUMPRODUCT(('Réel 2024'!$A$8:$A$501=$A338)*('Réel 2024'!$C$3:$AO$3=Q$2),'Réel 2024'!$C$8:$AO$501)</f>
        <v>0</v>
      </c>
      <c r="R338" s="233"/>
      <c r="S338" s="303">
        <f t="shared" si="80"/>
        <v>34080.07</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21136.63</v>
      </c>
      <c r="M339" s="243"/>
      <c r="N339" s="266">
        <f t="shared" si="79"/>
        <v>21136.63</v>
      </c>
      <c r="O339" s="243"/>
      <c r="P339" s="38"/>
      <c r="Q339" s="266" cm="1">
        <f t="array" ref="Q339">+SUMPRODUCT(('Réel 2024'!$A$8:$A$501=$A339)*('Réel 2024'!$C$3:$AO$3=Q$2),'Réel 2024'!$C$8:$AO$501)</f>
        <v>0</v>
      </c>
      <c r="R339" s="243"/>
      <c r="S339" s="266">
        <f t="shared" si="80"/>
        <v>21136.63</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294.68</v>
      </c>
      <c r="M340" s="243"/>
      <c r="N340" s="266">
        <f t="shared" si="79"/>
        <v>294.68</v>
      </c>
      <c r="O340" s="243"/>
      <c r="P340" s="38"/>
      <c r="Q340" s="266" cm="1">
        <f t="array" ref="Q340">+SUMPRODUCT(('Réel 2024'!$A$8:$A$501=$A340)*('Réel 2024'!$C$3:$AO$3=Q$2),'Réel 2024'!$C$8:$AO$501)</f>
        <v>0</v>
      </c>
      <c r="R340" s="243"/>
      <c r="S340" s="266">
        <f t="shared" si="80"/>
        <v>294.68</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7.8136503651680993</v>
      </c>
      <c r="L342" s="294">
        <f>+SUM(L330:L341)</f>
        <v>214369.91999999998</v>
      </c>
      <c r="M342" s="296"/>
      <c r="N342" s="294">
        <f t="shared" si="79"/>
        <v>214369.91999999998</v>
      </c>
      <c r="O342" s="295" t="s">
        <v>115</v>
      </c>
      <c r="P342" s="293" t="e">
        <f>Q342/Q$318</f>
        <v>#DIV/0!</v>
      </c>
      <c r="Q342" s="294">
        <f>+SUM(Q330:Q341)</f>
        <v>0</v>
      </c>
      <c r="R342" s="297"/>
      <c r="S342" s="294">
        <f t="shared" si="80"/>
        <v>214369.91999999998</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2619.56</v>
      </c>
      <c r="M343" s="243"/>
      <c r="N343" s="266">
        <f t="shared" si="79"/>
        <v>2619.56</v>
      </c>
      <c r="O343" s="243"/>
      <c r="P343" s="38"/>
      <c r="Q343" s="266" cm="1">
        <f t="array" ref="Q343">+SUMPRODUCT(('Réel 2024'!$A$8:$A$501=$A343)*('Réel 2024'!$C$3:$AO$3=Q$2),'Réel 2024'!$C$8:$AO$501)</f>
        <v>0</v>
      </c>
      <c r="R343" s="243"/>
      <c r="S343" s="266">
        <f t="shared" si="80"/>
        <v>2619.56</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12302.69</v>
      </c>
      <c r="M344" s="243"/>
      <c r="N344" s="266">
        <f t="shared" si="79"/>
        <v>12302.69</v>
      </c>
      <c r="O344" s="243"/>
      <c r="P344" s="38"/>
      <c r="Q344" s="266" cm="1">
        <f t="array" ref="Q344">+SUMPRODUCT(('Réel 2024'!$A$8:$A$501=$A344)*('Réel 2024'!$C$3:$AO$3=Q$2),'Réel 2024'!$C$8:$AO$501)</f>
        <v>0</v>
      </c>
      <c r="R344" s="243"/>
      <c r="S344" s="266">
        <f t="shared" si="80"/>
        <v>12302.69</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-3367.880000000001</v>
      </c>
      <c r="M345" s="238"/>
      <c r="N345" s="286">
        <f t="shared" si="79"/>
        <v>-3367.880000000001</v>
      </c>
      <c r="O345" s="238"/>
      <c r="P345" s="304"/>
      <c r="Q345" s="266" cm="1">
        <f t="array" ref="Q345">+SUMPRODUCT(('Réel 2024'!$A$8:$A$501=$A345)*('Réel 2024'!$C$3:$AO$3=Q$2),'Réel 2024'!$C$8:$AO$501)</f>
        <v>0</v>
      </c>
      <c r="R345" s="238"/>
      <c r="S345" s="286">
        <f t="shared" si="80"/>
        <v>-3367.880000000001</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12648.07</v>
      </c>
      <c r="M346" s="243"/>
      <c r="N346" s="266">
        <f t="shared" si="79"/>
        <v>12648.07</v>
      </c>
      <c r="O346" s="243"/>
      <c r="P346" s="38"/>
      <c r="Q346" s="303" cm="1">
        <f t="array" ref="Q346">+SUMPRODUCT(('Réel 2024'!$A$8:$A$501=$A346)*('Réel 2024'!$C$3:$AO$3=Q$2),'Réel 2024'!$C$8:$AO$501)</f>
        <v>0</v>
      </c>
      <c r="R346" s="243"/>
      <c r="S346" s="266">
        <f t="shared" si="80"/>
        <v>12648.07</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7238.64</v>
      </c>
      <c r="M347" s="243"/>
      <c r="N347" s="266">
        <f t="shared" si="79"/>
        <v>7238.64</v>
      </c>
      <c r="O347" s="243"/>
      <c r="P347" s="38"/>
      <c r="Q347" s="266" cm="1">
        <f t="array" ref="Q347">+SUMPRODUCT(('Réel 2024'!$A$8:$A$501=$A347)*('Réel 2024'!$C$3:$AO$3=Q$2),'Réel 2024'!$C$8:$AO$501)</f>
        <v>0</v>
      </c>
      <c r="R347" s="243"/>
      <c r="S347" s="266">
        <f t="shared" si="80"/>
        <v>7238.64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38621.85</v>
      </c>
      <c r="M348" s="238"/>
      <c r="N348" s="286">
        <f t="shared" si="79"/>
        <v>38621.85</v>
      </c>
      <c r="O348" s="238"/>
      <c r="P348" s="304"/>
      <c r="Q348" s="266" cm="1">
        <f t="array" ref="Q348">+SUMPRODUCT(('Réel 2024'!$A$8:$A$501=$A348)*('Réel 2024'!$C$3:$AO$3=Q$2),'Réel 2024'!$C$8:$AO$501)</f>
        <v>0</v>
      </c>
      <c r="R348" s="238"/>
      <c r="S348" s="286">
        <f t="shared" si="80"/>
        <v>38621.85</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4220.62</v>
      </c>
      <c r="M352" s="243"/>
      <c r="N352" s="266">
        <f t="shared" si="79"/>
        <v>4220.62</v>
      </c>
      <c r="O352" s="243"/>
      <c r="P352" s="38"/>
      <c r="Q352" s="266" cm="1">
        <f t="array" ref="Q352">+SUMPRODUCT(('Réel 2024'!$A$8:$A$501=$A352)*('Réel 2024'!$C$3:$AO$3=Q$2),'Réel 2024'!$C$8:$AO$501)</f>
        <v>0</v>
      </c>
      <c r="R352" s="243"/>
      <c r="S352" s="266">
        <f t="shared" si="80"/>
        <v>4220.62</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2725.23</v>
      </c>
      <c r="M353" s="243"/>
      <c r="N353" s="266">
        <f t="shared" si="79"/>
        <v>2725.23</v>
      </c>
      <c r="O353" s="243"/>
      <c r="P353" s="38"/>
      <c r="Q353" s="266" cm="1">
        <f t="array" ref="Q353">+SUMPRODUCT(('Réel 2024'!$A$8:$A$501=$A353)*('Réel 2024'!$C$3:$AO$3=Q$2),'Réel 2024'!$C$8:$AO$501)</f>
        <v>0</v>
      </c>
      <c r="R353" s="243"/>
      <c r="S353" s="266">
        <f t="shared" si="80"/>
        <v>2725.23</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2000.08</v>
      </c>
      <c r="M354" s="243"/>
      <c r="N354" s="266">
        <f t="shared" si="79"/>
        <v>2000.08</v>
      </c>
      <c r="O354" s="243"/>
      <c r="P354" s="38"/>
      <c r="Q354" s="266" cm="1">
        <f t="array" ref="Q354">+SUMPRODUCT(('Réel 2024'!$A$8:$A$501=$A354)*('Réel 2024'!$C$3:$AO$3=Q$2),'Réel 2024'!$C$8:$AO$501)</f>
        <v>0</v>
      </c>
      <c r="R354" s="243"/>
      <c r="S354" s="266">
        <f t="shared" si="80"/>
        <v>2000.08</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11429.74</v>
      </c>
      <c r="M355" s="243"/>
      <c r="N355" s="266">
        <f t="shared" si="79"/>
        <v>11429.74</v>
      </c>
      <c r="O355" s="243"/>
      <c r="P355" s="38"/>
      <c r="Q355" s="266" cm="1">
        <f t="array" ref="Q355">+SUMPRODUCT(('Réel 2024'!$A$8:$A$501=$A355)*('Réel 2024'!$C$3:$AO$3=Q$2),'Réel 2024'!$C$8:$AO$501)</f>
        <v>0</v>
      </c>
      <c r="R355" s="243"/>
      <c r="S355" s="266">
        <f t="shared" si="80"/>
        <v>11429.74</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1310.4000000000001</v>
      </c>
      <c r="M356" s="243"/>
      <c r="N356" s="266">
        <f t="shared" si="79"/>
        <v>1310.4000000000001</v>
      </c>
      <c r="O356" s="243"/>
      <c r="P356" s="38"/>
      <c r="Q356" s="266" cm="1">
        <f t="array" ref="Q356">+SUMPRODUCT(('Réel 2024'!$A$8:$A$501=$A356)*('Réel 2024'!$C$3:$AO$3=Q$2),'Réel 2024'!$C$8:$AO$501)</f>
        <v>0</v>
      </c>
      <c r="R356" s="243"/>
      <c r="S356" s="266">
        <f t="shared" si="80"/>
        <v>1310.4000000000001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881.99</v>
      </c>
      <c r="M357" s="243"/>
      <c r="N357" s="266">
        <f t="shared" si="79"/>
        <v>881.99</v>
      </c>
      <c r="O357" s="243"/>
      <c r="P357" s="38"/>
      <c r="Q357" s="266" cm="1">
        <f t="array" ref="Q357">+SUMPRODUCT(('Réel 2024'!$A$8:$A$501=$A357)*('Réel 2024'!$C$3:$AO$3=Q$2),'Réel 2024'!$C$8:$AO$501)</f>
        <v>0</v>
      </c>
      <c r="R357" s="243"/>
      <c r="S357" s="266">
        <f t="shared" si="80"/>
        <v>881.99</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3148</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0.202293251103669</v>
      </c>
      <c r="L361" s="294">
        <f>+SUM(L343:L360)</f>
        <v>92630.989999999991</v>
      </c>
      <c r="M361" s="296"/>
      <c r="N361" s="294">
        <f>+SUM(N343:N360)</f>
        <v>92630.989999999991</v>
      </c>
      <c r="O361" s="295" t="s">
        <v>115</v>
      </c>
      <c r="P361" s="293">
        <f>IF(Q326=0,0,Q361/Q$326)</f>
        <v>0</v>
      </c>
      <c r="Q361" s="294">
        <f>+SUM(Q343:Q360)</f>
        <v>0</v>
      </c>
      <c r="R361" s="297"/>
      <c r="S361" s="294">
        <f t="shared" si="80"/>
        <v>92630.989999999991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11.189992385724819</v>
      </c>
      <c r="L363" s="294">
        <f>L342+L361</f>
        <v>307000.90999999997</v>
      </c>
      <c r="M363" s="296"/>
      <c r="N363" s="294">
        <f>L363-F363</f>
        <v>307000.90999999997</v>
      </c>
      <c r="O363" s="295" t="s">
        <v>115</v>
      </c>
      <c r="P363" s="293" t="e">
        <f>Q363/Q$326</f>
        <v>#DIV/0!</v>
      </c>
      <c r="Q363" s="294">
        <f>Q342+Q361</f>
        <v>0</v>
      </c>
      <c r="R363" s="297"/>
      <c r="S363" s="294">
        <f>L363-Q363</f>
        <v>307000.90999999997</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183968.24</v>
      </c>
      <c r="M365" s="960"/>
      <c r="N365" s="958">
        <f>L365-F365</f>
        <v>183968.24</v>
      </c>
      <c r="O365" s="959"/>
      <c r="P365" s="957"/>
      <c r="Q365" s="958">
        <f>Q326-Q363</f>
        <v>0</v>
      </c>
      <c r="R365" s="961"/>
      <c r="S365" s="958">
        <f>L365-Q365</f>
        <v>183968.24</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Août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5" t="s">
        <v>339</v>
      </c>
      <c r="E369" s="1070"/>
      <c r="F369" s="1071"/>
      <c r="G369" s="1072"/>
      <c r="H369" s="1070"/>
      <c r="I369" s="1071"/>
      <c r="J369" s="1072" t="s">
        <v>340</v>
      </c>
      <c r="K369" s="1070"/>
      <c r="L369" s="1071"/>
      <c r="M369" s="1072" t="s">
        <v>668</v>
      </c>
      <c r="N369" s="1071"/>
      <c r="O369" s="1065" t="s">
        <v>341</v>
      </c>
      <c r="P369" s="1070"/>
      <c r="Q369" s="1071"/>
      <c r="R369" s="1064" t="s">
        <v>670</v>
      </c>
      <c r="S369" s="1073"/>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463158.49</v>
      </c>
      <c r="K371" s="327">
        <f t="shared" ref="K371:K380" si="83">IF(J371&lt;=0,0,L371/J371)</f>
        <v>0.37078599163754938</v>
      </c>
      <c r="L371" s="266">
        <f>-SUMIFS(BV_Data_An_Cour!$AN:$AN,BV_Data_An_Cour!$AP:$AP,$B371,BV_Data_An_Cour!$AQ:$AQ,$C371,BV_Data_An_Cour!$AR:$AR,$L$2)</f>
        <v>171732.68</v>
      </c>
      <c r="M371" s="282" t="e">
        <f t="shared" ref="M371:M377" si="84">(+J371-D371)/D371</f>
        <v>#DIV/0!</v>
      </c>
      <c r="N371" s="266">
        <f t="shared" ref="N371:N380" si="85">L371-F371</f>
        <v>171732.68</v>
      </c>
      <c r="O371" s="281">
        <f>-SUMIFS(BV_Data_An_Prec!$AN:$AN,BV_Data_An_Prec!$AS:$AS,"Oui",BV_Data_An_Prec!$AP:$AP,$B371,BV_Data_An_Prec!$AQ:$AQ,$C371)</f>
        <v>0</v>
      </c>
      <c r="P371" s="327">
        <f t="shared" ref="P371:P380" si="86">IF(O371&lt;=0,0,Q371/O371)</f>
        <v>0</v>
      </c>
      <c r="Q371" s="266">
        <f>-SUMIFS(BV_Data_An_Prec!$AN:$AN,BV_Data_An_Prec!$AP:$AP,$B371,BV_Data_An_Prec!$AQ:$AQ,$C371,BV_Data_An_Prec!$AR:$AR,$L$2)</f>
        <v>0</v>
      </c>
      <c r="R371" s="282">
        <f t="shared" ref="R371:R380" si="87">IF(O371=0,0,(J371-O371)/O371)</f>
        <v>0</v>
      </c>
      <c r="S371" s="266">
        <f t="shared" ref="S371:S380" si="88">L371-Q371</f>
        <v>171732.68</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18.350000000000001</v>
      </c>
      <c r="K372" s="327">
        <f t="shared" si="83"/>
        <v>0.35476839237057228</v>
      </c>
      <c r="L372" s="266">
        <f>-SUMIFS(BV_Data_An_Cour!$AN:$AN,BV_Data_An_Cour!$AP:$AP,$B372,BV_Data_An_Cour!$AQ:$AQ,$C372,BV_Data_An_Cour!$AR:$AR,$L$2)</f>
        <v>6.5100000000000016</v>
      </c>
      <c r="M372" s="282" t="e">
        <f t="shared" si="84"/>
        <v>#DIV/0!</v>
      </c>
      <c r="N372" s="266">
        <f t="shared" si="85"/>
        <v>6.5100000000000016</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6.5100000000000016</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428312.76</v>
      </c>
      <c r="K373" s="327">
        <f t="shared" si="83"/>
        <v>0.28035102199616929</v>
      </c>
      <c r="L373" s="266">
        <f>-SUMIFS(BV_Data_An_Cour!$AN:$AN,BV_Data_An_Cour!$AP:$AP,$B373,BV_Data_An_Cour!$AQ:$AQ,$C373,BV_Data_An_Cour!$AR:$AR,$L$2)</f>
        <v>120077.91999999998</v>
      </c>
      <c r="M373" s="282" t="e">
        <f t="shared" si="84"/>
        <v>#DIV/0!</v>
      </c>
      <c r="N373" s="266">
        <f t="shared" si="85"/>
        <v>120077.91999999998</v>
      </c>
      <c r="O373" s="281">
        <f>-SUMIFS(BV_Data_An_Prec!$AN:$AN,BV_Data_An_Prec!$AS:$AS,"Oui",BV_Data_An_Prec!$AP:$AP,$B373,BV_Data_An_Prec!$AQ:$AQ,$C373)</f>
        <v>0</v>
      </c>
      <c r="P373" s="327">
        <f t="shared" si="86"/>
        <v>0</v>
      </c>
      <c r="Q373" s="266">
        <f>-SUMIFS(BV_Data_An_Prec!$AN:$AN,BV_Data_An_Prec!$AP:$AP,$B373,BV_Data_An_Prec!$AQ:$AQ,$C373,BV_Data_An_Prec!$AR:$AR,$L$2)</f>
        <v>0</v>
      </c>
      <c r="R373" s="282">
        <f t="shared" si="87"/>
        <v>0</v>
      </c>
      <c r="S373" s="266">
        <f t="shared" si="88"/>
        <v>120077.91999999998</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507378.83</v>
      </c>
      <c r="K374" s="327">
        <f t="shared" si="83"/>
        <v>0.29074133818314807</v>
      </c>
      <c r="L374" s="266">
        <f>-SUMIFS(BV_Data_An_Cour!$AN:$AN,BV_Data_An_Cour!$AP:$AP,$B374,BV_Data_An_Cour!$AQ:$AQ,$C374,BV_Data_An_Cour!$AR:$AR,$L$2)</f>
        <v>147516</v>
      </c>
      <c r="M374" s="282" t="e">
        <f t="shared" si="84"/>
        <v>#DIV/0!</v>
      </c>
      <c r="N374" s="266">
        <f t="shared" si="85"/>
        <v>147516</v>
      </c>
      <c r="O374" s="281">
        <f>-SUMIFS(BV_Data_An_Prec!$AN:$AN,BV_Data_An_Prec!$AS:$AS,"Oui",BV_Data_An_Prec!$AP:$AP,$B374,BV_Data_An_Prec!$AQ:$AQ,$C374)</f>
        <v>0</v>
      </c>
      <c r="P374" s="327">
        <f t="shared" si="86"/>
        <v>0</v>
      </c>
      <c r="Q374" s="266">
        <f>-SUMIFS(BV_Data_An_Prec!$AN:$AN,BV_Data_An_Prec!$AP:$AP,$B374,BV_Data_An_Prec!$AQ:$AQ,$C374,BV_Data_An_Prec!$AR:$AR,$L$2)</f>
        <v>0</v>
      </c>
      <c r="R374" s="282">
        <f t="shared" si="87"/>
        <v>0</v>
      </c>
      <c r="S374" s="266">
        <f t="shared" si="88"/>
        <v>147516</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244698.56</v>
      </c>
      <c r="K375" s="327">
        <f t="shared" si="83"/>
        <v>0.20704102222751122</v>
      </c>
      <c r="L375" s="266">
        <f>-SUMIFS(BV_Data_An_Cour!$AN:$AN,BV_Data_An_Cour!$AP:$AP,$B375,BV_Data_An_Cour!$AQ:$AQ,$C375,BV_Data_An_Cour!$AR:$AR,$L$2)</f>
        <v>50662.639999999985</v>
      </c>
      <c r="M375" s="282" t="e">
        <f t="shared" si="84"/>
        <v>#DIV/0!</v>
      </c>
      <c r="N375" s="266">
        <f t="shared" si="85"/>
        <v>50662.639999999985</v>
      </c>
      <c r="O375" s="281">
        <f>-SUMIFS(BV_Data_An_Prec!$AN:$AN,BV_Data_An_Prec!$AS:$AS,"Oui",BV_Data_An_Prec!$AP:$AP,$B375,BV_Data_An_Prec!$AQ:$AQ,$C375)</f>
        <v>0</v>
      </c>
      <c r="P375" s="327">
        <f t="shared" si="86"/>
        <v>0</v>
      </c>
      <c r="Q375" s="266">
        <f>-SUMIFS(BV_Data_An_Prec!$AN:$AN,BV_Data_An_Prec!$AP:$AP,$B375,BV_Data_An_Prec!$AQ:$AQ,$C375,BV_Data_An_Prec!$AR:$AR,$L$2)</f>
        <v>0</v>
      </c>
      <c r="R375" s="282">
        <f t="shared" si="87"/>
        <v>0</v>
      </c>
      <c r="S375" s="266">
        <f t="shared" si="88"/>
        <v>50662.639999999985</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1144528.8400000001</v>
      </c>
      <c r="K376" s="327">
        <f t="shared" si="83"/>
        <v>0.15234681198596975</v>
      </c>
      <c r="L376" s="266">
        <f>-SUMIFS(BV_Data_An_Cour!$AN:$AN,BV_Data_An_Cour!$AP:$AP,$B376,BV_Data_An_Cour!$AQ:$AQ,$C376,BV_Data_An_Cour!$AR:$AR,$L$2)</f>
        <v>174365.32000000007</v>
      </c>
      <c r="M376" s="282" t="e">
        <f t="shared" si="84"/>
        <v>#DIV/0!</v>
      </c>
      <c r="N376" s="266">
        <f t="shared" si="85"/>
        <v>174365.32000000007</v>
      </c>
      <c r="O376" s="281">
        <f>-SUMIFS(BV_Data_An_Prec!$AN:$AN,BV_Data_An_Prec!$AS:$AS,"Oui",BV_Data_An_Prec!$AP:$AP,$B376,BV_Data_An_Prec!$AQ:$AQ,$C376)</f>
        <v>0</v>
      </c>
      <c r="P376" s="327">
        <f t="shared" si="86"/>
        <v>0</v>
      </c>
      <c r="Q376" s="266">
        <f>-SUMIFS(BV_Data_An_Prec!$AN:$AN,BV_Data_An_Prec!$AP:$AP,$B376,BV_Data_An_Prec!$AQ:$AQ,$C376,BV_Data_An_Prec!$AR:$AR,$L$2)</f>
        <v>0</v>
      </c>
      <c r="R376" s="282">
        <f t="shared" si="87"/>
        <v>0</v>
      </c>
      <c r="S376" s="266">
        <f t="shared" si="88"/>
        <v>174365.32000000007</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60694.92</v>
      </c>
      <c r="M378" s="282"/>
      <c r="N378" s="266">
        <f t="shared" si="85"/>
        <v>60694.92</v>
      </c>
      <c r="O378" s="281">
        <f>-SUMIFS(BV_Data_An_Prec!$AN:$AN,BV_Data_An_Prec!$AS:$AS,"Oui",BV_Data_An_Prec!$AP:$AP,$B378,BV_Data_An_Prec!$AQ:$AQ,$C378)</f>
        <v>0</v>
      </c>
      <c r="P378" s="327">
        <f t="shared" si="86"/>
        <v>0</v>
      </c>
      <c r="Q378" s="266">
        <f>-SUMIFS(BV_Data_An_Prec!$AN:$AN,BV_Data_An_Prec!$AP:$AP,$B378,BV_Data_An_Prec!$AQ:$AQ,$C378,BV_Data_An_Prec!$AR:$AR,$L$2)</f>
        <v>0</v>
      </c>
      <c r="R378" s="282">
        <f t="shared" si="87"/>
        <v>0</v>
      </c>
      <c r="S378" s="266">
        <f t="shared" si="88"/>
        <v>60694.92</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23569.45</v>
      </c>
      <c r="M379" s="282"/>
      <c r="N379" s="266">
        <f t="shared" si="85"/>
        <v>23569.45</v>
      </c>
      <c r="O379" s="281">
        <f>-SUMIFS(BV_Data_An_Prec!$AN:$AN,BV_Data_An_Prec!$AS:$AS,"Oui",BV_Data_An_Prec!$AP:$AP,$B379,BV_Data_An_Prec!$AQ:$AQ,$C379)</f>
        <v>0</v>
      </c>
      <c r="P379" s="327">
        <f t="shared" si="86"/>
        <v>0</v>
      </c>
      <c r="Q379" s="266">
        <f>-SUMIFS(BV_Data_An_Prec!$AN:$AN,BV_Data_An_Prec!$AP:$AP,$B379,BV_Data_An_Prec!$AQ:$AQ,$C379,BV_Data_An_Prec!$AR:$AR,$L$2)</f>
        <v>0</v>
      </c>
      <c r="R379" s="282">
        <f t="shared" si="87"/>
        <v>0</v>
      </c>
      <c r="S379" s="266">
        <f t="shared" si="88"/>
        <v>23569.45</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2788095.83</v>
      </c>
      <c r="K380" s="370">
        <f t="shared" si="83"/>
        <v>0.26850778654907281</v>
      </c>
      <c r="L380" s="356">
        <f>SUM(L371:L379)</f>
        <v>748625.44000000006</v>
      </c>
      <c r="M380" s="371" t="e">
        <f>(+J380-D380)/D380</f>
        <v>#DIV/0!</v>
      </c>
      <c r="N380" s="356">
        <f t="shared" si="85"/>
        <v>748625.44000000006</v>
      </c>
      <c r="O380" s="355">
        <f t="shared" ref="O380" si="91">SUM(O371:O379)</f>
        <v>0</v>
      </c>
      <c r="P380" s="370">
        <f t="shared" si="86"/>
        <v>0</v>
      </c>
      <c r="Q380" s="356">
        <f>SUM(Q371:Q379)</f>
        <v>0</v>
      </c>
      <c r="R380" s="371">
        <f t="shared" si="87"/>
        <v>0</v>
      </c>
      <c r="S380" s="356">
        <f t="shared" si="88"/>
        <v>748625.44000000006</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86120.21</v>
      </c>
      <c r="K383" s="327">
        <f t="shared" ref="K383:K385" si="93">IF(J383&lt;=0,0,L383/J383)</f>
        <v>0.18786078203943068</v>
      </c>
      <c r="L383" s="303">
        <f>-SUMIFS(BV_Data_An_Cour!$AN:$AN,BV_Data_An_Cour!$AP:$AP,$B383,BV_Data_An_Cour!$AQ:$AQ,$C383,BV_Data_An_Cour!$AR:$AR,$L$2)</f>
        <v>16178.61</v>
      </c>
      <c r="M383" s="282" t="e">
        <f>(+J383-D383)/D383</f>
        <v>#DIV/0!</v>
      </c>
      <c r="N383" s="266">
        <f>L383-F383</f>
        <v>16178.61</v>
      </c>
      <c r="O383" s="281">
        <f>-SUMIFS(BV_Data_An_Prec!$AN:$AN,BV_Data_An_Prec!$AS:$AS,"Oui",BV_Data_An_Prec!$AP:$AP,$B383,BV_Data_An_Prec!$AQ:$AQ,$C383)</f>
        <v>0</v>
      </c>
      <c r="P383" s="327">
        <f t="shared" ref="P383:P385" si="94">IF(O383&lt;=0,0,Q383/O383)</f>
        <v>0</v>
      </c>
      <c r="Q383" s="303">
        <f>-SUMIFS(BV_Data_An_Prec!$AN:$AN,BV_Data_An_Prec!$AP:$AP,$B383,BV_Data_An_Prec!$AQ:$AQ,$C383,BV_Data_An_Prec!$AR:$AR,$L$2)</f>
        <v>0</v>
      </c>
      <c r="R383" s="282">
        <f t="shared" ref="R383:R385" si="95">IF(O383=0,0,(J383-O383)/O383)</f>
        <v>0</v>
      </c>
      <c r="S383" s="266">
        <f t="shared" ref="S383:S385" si="96">L383-Q383</f>
        <v>16178.61</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57019.79</v>
      </c>
      <c r="K384" s="327">
        <f t="shared" si="93"/>
        <v>0.20314262819978821</v>
      </c>
      <c r="L384" s="286">
        <f>-SUMIFS(BV_Data_An_Cour!$AN:$AN,BV_Data_An_Cour!$AP:$AP,$B384,BV_Data_An_Cour!$AQ:$AQ,$C384,BV_Data_An_Cour!$AR:$AR,$L$2)</f>
        <v>11583.150000000001</v>
      </c>
      <c r="M384" s="282" t="e">
        <f>(+J384-D384)/D384</f>
        <v>#DIV/0!</v>
      </c>
      <c r="N384" s="266">
        <f>L384-F384</f>
        <v>11583.150000000001</v>
      </c>
      <c r="O384" s="281">
        <f>-SUMIFS(BV_Data_An_Prec!$AN:$AN,BV_Data_An_Prec!$AS:$AS,"Oui",BV_Data_An_Prec!$AP:$AP,$B384,BV_Data_An_Prec!$AQ:$AQ,$C384)</f>
        <v>0</v>
      </c>
      <c r="P384" s="327">
        <f t="shared" si="94"/>
        <v>0</v>
      </c>
      <c r="Q384" s="286">
        <f>-SUMIFS(BV_Data_An_Prec!$AN:$AN,BV_Data_An_Prec!$AP:$AP,$B384,BV_Data_An_Prec!$AQ:$AQ,$C384,BV_Data_An_Prec!$AR:$AR,$L$2)</f>
        <v>0</v>
      </c>
      <c r="R384" s="282">
        <f t="shared" si="95"/>
        <v>0</v>
      </c>
      <c r="S384" s="266">
        <f t="shared" si="96"/>
        <v>11583.150000000001</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2931235.83</v>
      </c>
      <c r="K385" s="370">
        <f t="shared" si="93"/>
        <v>0.26486684969322311</v>
      </c>
      <c r="L385" s="356">
        <f>L380+L383+L384</f>
        <v>776387.20000000007</v>
      </c>
      <c r="M385" s="371" t="e">
        <f>(+J385-D385)/D385</f>
        <v>#DIV/0!</v>
      </c>
      <c r="N385" s="356">
        <f>L385-F385</f>
        <v>776387.20000000007</v>
      </c>
      <c r="O385" s="357">
        <f t="shared" ref="O385" si="99">O380+O383+O384</f>
        <v>0</v>
      </c>
      <c r="P385" s="370">
        <f t="shared" si="94"/>
        <v>0</v>
      </c>
      <c r="Q385" s="356">
        <f>Q380+Q383+Q384</f>
        <v>0</v>
      </c>
      <c r="R385" s="371">
        <f t="shared" si="95"/>
        <v>0</v>
      </c>
      <c r="S385" s="356">
        <f t="shared" si="96"/>
        <v>776387.20000000007</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2931235.83</v>
      </c>
      <c r="K390" s="373">
        <f>IF(J390&lt;=0,0,L390/J390)</f>
        <v>0.26486684969322311</v>
      </c>
      <c r="L390" s="271">
        <f>L385+L388</f>
        <v>776387.20000000007</v>
      </c>
      <c r="M390" s="272" t="e">
        <f>(+J390-D390)/D390</f>
        <v>#DIV/0!</v>
      </c>
      <c r="N390" s="271">
        <f>L390-F390</f>
        <v>776387.20000000007</v>
      </c>
      <c r="O390" s="272">
        <f t="shared" ref="O390" si="102">O385+O388</f>
        <v>0</v>
      </c>
      <c r="P390" s="373">
        <f>IF(O390&lt;=0,0,Q390/O390)</f>
        <v>0</v>
      </c>
      <c r="Q390" s="271">
        <f>Q385+Q388</f>
        <v>0</v>
      </c>
      <c r="R390" s="363">
        <f>IF(O390=0,0,(J390-O390)/O390)</f>
        <v>0</v>
      </c>
      <c r="S390" s="271">
        <f>L390-Q390</f>
        <v>776387.20000000007</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27310.37</v>
      </c>
      <c r="M394" s="243"/>
      <c r="N394" s="246">
        <f t="shared" ref="N394:N424" si="103">L394-F394</f>
        <v>27310.37</v>
      </c>
      <c r="O394" s="243"/>
      <c r="P394" s="38"/>
      <c r="Q394" s="266">
        <f>SUMIFS(BV_Data_An_Prec!$AN:$AN,BV_Data_An_Prec!$AP:$AP,$B394,BV_Data_An_Prec!$AQ:$AQ,$C394,BV_Data_An_Prec!$AR:$AR,$L$2)</f>
        <v>0</v>
      </c>
      <c r="R394" s="243"/>
      <c r="S394" s="266">
        <f t="shared" ref="S394:S424" si="104">L394-Q394</f>
        <v>27310.37</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19100.330000000002</v>
      </c>
      <c r="M395" s="243"/>
      <c r="N395" s="246">
        <f t="shared" si="103"/>
        <v>19100.330000000002</v>
      </c>
      <c r="O395" s="243"/>
      <c r="P395" s="38"/>
      <c r="Q395" s="266">
        <f>SUMIFS(BV_Data_An_Prec!$AN:$AN,BV_Data_An_Prec!$AP:$AP,$B395,BV_Data_An_Prec!$AQ:$AQ,$C395,BV_Data_An_Prec!$AR:$AR,$L$2)</f>
        <v>0</v>
      </c>
      <c r="R395" s="243"/>
      <c r="S395" s="266">
        <f t="shared" si="104"/>
        <v>19100.330000000002</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133489.10999999999</v>
      </c>
      <c r="M396" s="233"/>
      <c r="N396" s="262">
        <f t="shared" si="103"/>
        <v>133489.10999999999</v>
      </c>
      <c r="O396" s="233"/>
      <c r="P396" s="301"/>
      <c r="Q396" s="303">
        <f>SUMIFS(BV_Data_An_Prec!$AN:$AN,BV_Data_An_Prec!$AP:$AP,$B396,BV_Data_An_Prec!$AQ:$AQ,$C396,BV_Data_An_Prec!$AR:$AR,$L$2)</f>
        <v>0</v>
      </c>
      <c r="R396" s="233"/>
      <c r="S396" s="303">
        <f t="shared" si="104"/>
        <v>133489.10999999999</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17739.57</v>
      </c>
      <c r="M401" s="243"/>
      <c r="N401" s="246">
        <f t="shared" si="103"/>
        <v>17739.57</v>
      </c>
      <c r="O401" s="243"/>
      <c r="P401" s="38"/>
      <c r="Q401" s="266">
        <f>SUMIFS(BV_Data_An_Prec!$AN:$AN,BV_Data_An_Prec!$AP:$AP,$B401,BV_Data_An_Prec!$AQ:$AQ,$C401,BV_Data_An_Prec!$AR:$AR,$L$2)</f>
        <v>0</v>
      </c>
      <c r="R401" s="243"/>
      <c r="S401" s="266">
        <f t="shared" si="104"/>
        <v>17739.57</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24797.1</v>
      </c>
      <c r="M402" s="233"/>
      <c r="N402" s="262">
        <f t="shared" si="103"/>
        <v>24797.1</v>
      </c>
      <c r="O402" s="233"/>
      <c r="P402" s="301"/>
      <c r="Q402" s="303">
        <f>SUMIFS(BV_Data_An_Prec!$AN:$AN,BV_Data_An_Prec!$AP:$AP,$B402,BV_Data_An_Prec!$AQ:$AQ,$C402,BV_Data_An_Prec!$AR:$AR,$L$2)</f>
        <v>0</v>
      </c>
      <c r="R402" s="233"/>
      <c r="S402" s="303">
        <f t="shared" si="104"/>
        <v>24797.1</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11797.05</v>
      </c>
      <c r="M403" s="243"/>
      <c r="N403" s="246">
        <f t="shared" si="103"/>
        <v>11797.05</v>
      </c>
      <c r="O403" s="243"/>
      <c r="P403" s="38"/>
      <c r="Q403" s="266">
        <f>SUMIFS(BV_Data_An_Prec!$AN:$AN,BV_Data_An_Prec!$AP:$AP,$B403,BV_Data_An_Prec!$AQ:$AQ,$C403,BV_Data_An_Prec!$AR:$AR,$L$2)</f>
        <v>0</v>
      </c>
      <c r="R403" s="243"/>
      <c r="S403" s="266">
        <f t="shared" si="104"/>
        <v>11797.05</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1666.01</v>
      </c>
      <c r="M404" s="243"/>
      <c r="N404" s="246">
        <f t="shared" si="103"/>
        <v>1666.01</v>
      </c>
      <c r="O404" s="243"/>
      <c r="P404" s="38"/>
      <c r="Q404" s="266">
        <f>SUMIFS(BV_Data_An_Prec!$AN:$AN,BV_Data_An_Prec!$AP:$AP,$B404,BV_Data_An_Prec!$AQ:$AQ,$C404,BV_Data_An_Prec!$AR:$AR,$L$2)</f>
        <v>0</v>
      </c>
      <c r="R404" s="243"/>
      <c r="S404" s="266">
        <f t="shared" si="104"/>
        <v>1666.01</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0.30384264449491177</v>
      </c>
      <c r="L406" s="294">
        <f>+SUM(L394:L405)</f>
        <v>235899.54</v>
      </c>
      <c r="M406" s="296"/>
      <c r="N406" s="294">
        <f t="shared" si="103"/>
        <v>235899.54</v>
      </c>
      <c r="O406" s="295" t="s">
        <v>115</v>
      </c>
      <c r="P406" s="293" t="e">
        <f>Q406/Q$390</f>
        <v>#DIV/0!</v>
      </c>
      <c r="Q406" s="294">
        <f>+SUM(Q394:Q405)</f>
        <v>0</v>
      </c>
      <c r="R406" s="297"/>
      <c r="S406" s="294">
        <f t="shared" si="104"/>
        <v>235899.54</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9374.1500000000015</v>
      </c>
      <c r="M407" s="243"/>
      <c r="N407" s="266">
        <f t="shared" si="103"/>
        <v>9374.1500000000015</v>
      </c>
      <c r="O407" s="243"/>
      <c r="P407" s="38"/>
      <c r="Q407" s="266">
        <f>SUMIFS(BV_Data_An_Prec!$AN:$AN,BV_Data_An_Prec!$AP:$AP,$B407,BV_Data_An_Prec!$AQ:$AQ,$C407,BV_Data_An_Prec!$AR:$AR,$L$2)</f>
        <v>0</v>
      </c>
      <c r="R407" s="243"/>
      <c r="S407" s="266">
        <f t="shared" si="104"/>
        <v>9374.1500000000015</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1083.03</v>
      </c>
      <c r="M408" s="243"/>
      <c r="N408" s="266">
        <f t="shared" si="103"/>
        <v>1083.03</v>
      </c>
      <c r="O408" s="243"/>
      <c r="P408" s="38"/>
      <c r="Q408" s="266">
        <f>SUMIFS(BV_Data_An_Prec!$AN:$AN,BV_Data_An_Prec!$AP:$AP,$B408,BV_Data_An_Prec!$AQ:$AQ,$C408,BV_Data_An_Prec!$AR:$AR,$L$2)</f>
        <v>0</v>
      </c>
      <c r="R408" s="243"/>
      <c r="S408" s="266">
        <f t="shared" si="104"/>
        <v>1083.03</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21881.7</v>
      </c>
      <c r="M409" s="238"/>
      <c r="N409" s="286">
        <f t="shared" si="103"/>
        <v>21881.7</v>
      </c>
      <c r="O409" s="238"/>
      <c r="P409" s="304"/>
      <c r="Q409" s="286">
        <f>SUMIFS(BV_Data_An_Prec!$AN:$AN,BV_Data_An_Prec!$AP:$AP,$B409,BV_Data_An_Prec!$AQ:$AQ,$C409,BV_Data_An_Prec!$AR:$AR,$L$2)</f>
        <v>0</v>
      </c>
      <c r="R409" s="238"/>
      <c r="S409" s="286">
        <f t="shared" si="104"/>
        <v>21881.7</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13687.55</v>
      </c>
      <c r="M410" s="243"/>
      <c r="N410" s="266">
        <f t="shared" si="103"/>
        <v>13687.55</v>
      </c>
      <c r="O410" s="243"/>
      <c r="P410" s="38"/>
      <c r="Q410" s="266">
        <f>SUMIFS(BV_Data_An_Prec!$AN:$AN,BV_Data_An_Prec!$AP:$AP,$B410,BV_Data_An_Prec!$AQ:$AQ,$C410,BV_Data_An_Prec!$AR:$AR,$L$2)</f>
        <v>0</v>
      </c>
      <c r="R410" s="243"/>
      <c r="S410" s="266">
        <f t="shared" si="104"/>
        <v>13687.55</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8316.43</v>
      </c>
      <c r="M411" s="243"/>
      <c r="N411" s="266">
        <f t="shared" si="103"/>
        <v>8316.43</v>
      </c>
      <c r="O411" s="243"/>
      <c r="P411" s="38"/>
      <c r="Q411" s="266">
        <f>SUMIFS(BV_Data_An_Prec!$AN:$AN,BV_Data_An_Prec!$AP:$AP,$B411,BV_Data_An_Prec!$AQ:$AQ,$C411,BV_Data_An_Prec!$AR:$AR,$L$2)</f>
        <v>0</v>
      </c>
      <c r="R411" s="243"/>
      <c r="S411" s="266">
        <f t="shared" si="104"/>
        <v>8316.43</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19480.919999999998</v>
      </c>
      <c r="M412" s="238"/>
      <c r="N412" s="286">
        <f t="shared" si="103"/>
        <v>19480.919999999998</v>
      </c>
      <c r="O412" s="238"/>
      <c r="P412" s="304"/>
      <c r="Q412" s="286">
        <f>SUMIFS(BV_Data_An_Prec!$AN:$AN,BV_Data_An_Prec!$AP:$AP,$B412,BV_Data_An_Prec!$AQ:$AQ,$C412,BV_Data_An_Prec!$AR:$AR,$L$2)</f>
        <v>0</v>
      </c>
      <c r="R412" s="238"/>
      <c r="S412" s="286">
        <f t="shared" si="104"/>
        <v>19480.919999999998</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1001.53</v>
      </c>
      <c r="M414" s="243"/>
      <c r="N414" s="266">
        <f t="shared" si="103"/>
        <v>1001.53</v>
      </c>
      <c r="O414" s="243"/>
      <c r="P414" s="38"/>
      <c r="Q414" s="266">
        <f>SUMIFS(BV_Data_An_Prec!$AN:$AN,BV_Data_An_Prec!$AP:$AP,$B414,BV_Data_An_Prec!$AQ:$AQ,$C414,BV_Data_An_Prec!$AR:$AR,$L$2)</f>
        <v>0</v>
      </c>
      <c r="R414" s="243"/>
      <c r="S414" s="266">
        <f t="shared" si="104"/>
        <v>1001.53</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4163.09</v>
      </c>
      <c r="M416" s="243"/>
      <c r="N416" s="266">
        <f t="shared" si="103"/>
        <v>4163.09</v>
      </c>
      <c r="O416" s="243"/>
      <c r="P416" s="38"/>
      <c r="Q416" s="266">
        <f>SUMIFS(BV_Data_An_Prec!$AN:$AN,BV_Data_An_Prec!$AP:$AP,$B416,BV_Data_An_Prec!$AQ:$AQ,$C416,BV_Data_An_Prec!$AR:$AR,$L$2)</f>
        <v>0</v>
      </c>
      <c r="R416" s="243"/>
      <c r="S416" s="266">
        <f t="shared" si="104"/>
        <v>4163.09</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2795.17</v>
      </c>
      <c r="M417" s="243"/>
      <c r="N417" s="266">
        <f t="shared" si="103"/>
        <v>2795.17</v>
      </c>
      <c r="O417" s="243"/>
      <c r="P417" s="38"/>
      <c r="Q417" s="266">
        <f>SUMIFS(BV_Data_An_Prec!$AN:$AN,BV_Data_An_Prec!$AP:$AP,$B417,BV_Data_An_Prec!$AQ:$AQ,$C417,BV_Data_An_Prec!$AR:$AR,$L$2)</f>
        <v>0</v>
      </c>
      <c r="R417" s="243"/>
      <c r="S417" s="266">
        <f t="shared" si="104"/>
        <v>2795.17</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5443.35</v>
      </c>
      <c r="M418" s="243"/>
      <c r="N418" s="266">
        <f t="shared" si="103"/>
        <v>5443.35</v>
      </c>
      <c r="O418" s="243"/>
      <c r="P418" s="38"/>
      <c r="Q418" s="266">
        <f>SUMIFS(BV_Data_An_Prec!$AN:$AN,BV_Data_An_Prec!$AP:$AP,$B418,BV_Data_An_Prec!$AQ:$AQ,$C418,BV_Data_An_Prec!$AR:$AR,$L$2)</f>
        <v>0</v>
      </c>
      <c r="R418" s="243"/>
      <c r="S418" s="266">
        <f t="shared" si="104"/>
        <v>5443.35</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10983.35</v>
      </c>
      <c r="M419" s="243"/>
      <c r="N419" s="266">
        <f t="shared" si="103"/>
        <v>10983.35</v>
      </c>
      <c r="O419" s="243"/>
      <c r="P419" s="38"/>
      <c r="Q419" s="266">
        <f>SUMIFS(BV_Data_An_Prec!$AN:$AN,BV_Data_An_Prec!$AP:$AP,$B419,BV_Data_An_Prec!$AQ:$AQ,$C419,BV_Data_An_Prec!$AR:$AR,$L$2)</f>
        <v>0</v>
      </c>
      <c r="R419" s="243"/>
      <c r="S419" s="266">
        <f t="shared" si="104"/>
        <v>10983.35</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7025</v>
      </c>
      <c r="M420" s="243"/>
      <c r="N420" s="266">
        <f t="shared" si="103"/>
        <v>7025</v>
      </c>
      <c r="O420" s="243"/>
      <c r="P420" s="38"/>
      <c r="Q420" s="266">
        <f>SUMIFS(BV_Data_An_Prec!$AN:$AN,BV_Data_An_Prec!$AP:$AP,$B420,BV_Data_An_Prec!$AQ:$AQ,$C420,BV_Data_An_Prec!$AR:$AR,$L$2)</f>
        <v>0</v>
      </c>
      <c r="R420" s="243"/>
      <c r="S420" s="266">
        <f t="shared" si="104"/>
        <v>7025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882</v>
      </c>
      <c r="M421" s="243"/>
      <c r="N421" s="266">
        <f t="shared" si="103"/>
        <v>882</v>
      </c>
      <c r="O421" s="243"/>
      <c r="P421" s="38"/>
      <c r="Q421" s="266">
        <f>SUMIFS(BV_Data_An_Prec!$AN:$AN,BV_Data_An_Prec!$AP:$AP,$B421,BV_Data_An_Prec!$AQ:$AQ,$C421,BV_Data_An_Prec!$AR:$AR,Q$2)</f>
        <v>0</v>
      </c>
      <c r="R421" s="243"/>
      <c r="S421" s="266">
        <f t="shared" si="104"/>
        <v>882</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0.13668085975657507</v>
      </c>
      <c r="L425" s="294">
        <f>+SUM(L407:L424)</f>
        <v>106117.27</v>
      </c>
      <c r="M425" s="296"/>
      <c r="N425" s="294">
        <f>+SUM(N407:N424)</f>
        <v>106117.27</v>
      </c>
      <c r="O425" s="295" t="s">
        <v>115</v>
      </c>
      <c r="P425" s="293" t="e">
        <f>Q425/Q$390</f>
        <v>#DIV/0!</v>
      </c>
      <c r="Q425" s="294">
        <f>+SUM(Q407:Q424)</f>
        <v>0</v>
      </c>
      <c r="R425" s="297"/>
      <c r="S425" s="294">
        <f>+SUM(S407:S424)</f>
        <v>106117.27</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0.44052350425148684</v>
      </c>
      <c r="L427" s="294">
        <f>L406+L425</f>
        <v>342016.81</v>
      </c>
      <c r="M427" s="296"/>
      <c r="N427" s="294">
        <f>L427-F427</f>
        <v>342016.81</v>
      </c>
      <c r="O427" s="295" t="s">
        <v>115</v>
      </c>
      <c r="P427" s="293" t="e">
        <f>Q427/Q$390</f>
        <v>#DIV/0!</v>
      </c>
      <c r="Q427" s="294">
        <f>Q406+Q425</f>
        <v>0</v>
      </c>
      <c r="R427" s="297"/>
      <c r="S427" s="294">
        <f>L427-Q427</f>
        <v>342016.81</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434370.39000000007</v>
      </c>
      <c r="M429" s="960"/>
      <c r="N429" s="958">
        <f>L429-F429</f>
        <v>434370.39000000007</v>
      </c>
      <c r="O429" s="959"/>
      <c r="P429" s="957"/>
      <c r="Q429" s="958">
        <f>Q390-Q427</f>
        <v>0</v>
      </c>
      <c r="R429" s="961"/>
      <c r="S429" s="958">
        <f>L429-Q429</f>
        <v>434370.39000000007</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Août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5" t="s">
        <v>339</v>
      </c>
      <c r="E434" s="1070"/>
      <c r="F434" s="1071"/>
      <c r="G434" s="1072"/>
      <c r="H434" s="1070"/>
      <c r="I434" s="1071"/>
      <c r="J434" s="1072" t="s">
        <v>340</v>
      </c>
      <c r="K434" s="1070"/>
      <c r="L434" s="1071"/>
      <c r="M434" s="1072"/>
      <c r="N434" s="1071"/>
      <c r="O434" s="1065" t="s">
        <v>341</v>
      </c>
      <c r="P434" s="1070"/>
      <c r="Q434" s="1071"/>
      <c r="R434" s="1072" t="s">
        <v>342</v>
      </c>
      <c r="S434" s="1071"/>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673317.48</v>
      </c>
      <c r="L440" s="303">
        <f>-SUMIFS(BV_Data_An_Cour!$AN:$AN,BV_Data_An_Cour!$AP:$AP,$B440,BV_Data_An_Cour!$AQ:$AQ,$C440,BV_Data_An_Cour!$AR:$AR,$L$2)</f>
        <v>505448.99</v>
      </c>
      <c r="M440" s="340">
        <f>IFERROR((K440-E440)/E440,0)</f>
        <v>0</v>
      </c>
      <c r="N440" s="303">
        <f>L440-F440</f>
        <v>505448.99</v>
      </c>
      <c r="O440" s="337" cm="1">
        <f t="array" ref="O440">+SUMPRODUCT(('Réel 2024'!$A$8:$A$501=$A440)*('Réel 2024'!$C$3:$AO$3=O$2),'Réel 2024'!$C$8:$AO$501)</f>
        <v>0</v>
      </c>
      <c r="P440" s="336">
        <f>-SUMIFS(BV_Data_An_Prec!$AN:$AN,BV_Data_An_Prec!$AS:$AS,"Oui",BV_Data_An_Prec!$AP:$AP,$B440,BV_Data_An_Prec!$AQ:$AQ,$C440)</f>
        <v>0</v>
      </c>
      <c r="Q440" s="303">
        <f>-SUMIFS(BV_Data_An_Prec!$AN:$AN,BV_Data_An_Prec!$AP:$AP,$B440,BV_Data_An_Prec!$AQ:$AQ,$C440,BV_Data_An_Prec!$AR:$AR,$L$2)</f>
        <v>0</v>
      </c>
      <c r="R440" s="282">
        <f>IF(O440=0,0,J440/O440)</f>
        <v>0</v>
      </c>
      <c r="S440" s="266">
        <f>L440-Q440</f>
        <v>505448.99</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0.75068449136356896</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8205</v>
      </c>
      <c r="L443" s="266">
        <f>-SUMIFS(BV_Data_An_Cour!$AN:$AN,BV_Data_An_Cour!$AP:$AP,$B443,BV_Data_An_Cour!$AQ:$AQ,$C443,BV_Data_An_Cour!$AR:$AR,$L$2)</f>
        <v>5897.6</v>
      </c>
      <c r="M443" s="282">
        <f>IFERROR((K443-E443)/E443,0)</f>
        <v>0</v>
      </c>
      <c r="N443" s="303">
        <f>L443-F443</f>
        <v>5897.6</v>
      </c>
      <c r="O443" s="337" cm="1">
        <f t="array" ref="O443">+SUMPRODUCT(('Réel 2024'!$A$8:$A$501=$A443)*('Réel 2024'!$C$3:$AO$3=O$2),'Réel 2024'!$C$8:$AO$501)</f>
        <v>0</v>
      </c>
      <c r="P443" s="281">
        <f>-SUMIFS(BV_Data_An_Prec!$AN:$AN,BV_Data_An_Prec!$AS:$AS,"Oui",BV_Data_An_Prec!$AP:$AP,$B443,BV_Data_An_Prec!$AQ:$AQ,$C443)</f>
        <v>0</v>
      </c>
      <c r="Q443" s="266">
        <f>-SUMIFS(BV_Data_An_Prec!$AN:$AN,BV_Data_An_Prec!$AP:$AP,$B443,BV_Data_An_Prec!$AQ:$AQ,$C443,BV_Data_An_Prec!$AR:$AR,$L$2)</f>
        <v>0</v>
      </c>
      <c r="R443" s="282">
        <f>IF(O443=0,0,J443/O443)</f>
        <v>0</v>
      </c>
      <c r="S443" s="266">
        <f>L443-Q443</f>
        <v>5897.6</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0.71878123095673374</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681522.48</v>
      </c>
      <c r="L448" s="271">
        <f>L437+L440+L443</f>
        <v>511346.58999999997</v>
      </c>
      <c r="M448" s="272"/>
      <c r="N448" s="271"/>
      <c r="O448" s="272"/>
      <c r="P448" s="269">
        <f>P437+P440+P443</f>
        <v>0</v>
      </c>
      <c r="Q448" s="271">
        <f>Q437+Q440+Q443</f>
        <v>0</v>
      </c>
      <c r="R448" s="272">
        <f>IF(O448=0,0,(J448-O448)/O448)</f>
        <v>0</v>
      </c>
      <c r="S448" s="271">
        <f>L448-Q448</f>
        <v>511346.58999999997</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0.75030040094935679</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511346.58999999997</v>
      </c>
      <c r="M486" s="960"/>
      <c r="N486" s="958"/>
      <c r="O486" s="959"/>
      <c r="P486" s="957"/>
      <c r="Q486" s="958">
        <f>Q448-Q484</f>
        <v>0</v>
      </c>
      <c r="R486" s="961"/>
      <c r="S486" s="958">
        <f>L486-Q486</f>
        <v>511346.58999999997</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-33544.870000000003</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Août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4" t="s">
        <v>592</v>
      </c>
      <c r="Y491" s="1068"/>
      <c r="Z491" s="1075"/>
      <c r="AA491" s="1067"/>
      <c r="AB491" s="1068"/>
      <c r="AC491" s="1075"/>
      <c r="AD491" s="1067" t="s">
        <v>340</v>
      </c>
      <c r="AE491" s="1068"/>
      <c r="AF491" s="1075"/>
      <c r="AG491" s="1067" t="s">
        <v>668</v>
      </c>
      <c r="AH491" s="1068"/>
      <c r="AI491" s="1075"/>
      <c r="AJ491" s="1067" t="s">
        <v>593</v>
      </c>
      <c r="AK491" s="1068"/>
      <c r="AL491" s="1068"/>
      <c r="AM491" s="1067" t="s">
        <v>594</v>
      </c>
      <c r="AN491" s="1068"/>
      <c r="AO491" s="1069"/>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177305123.98999998</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4.053610938173087E-2</v>
      </c>
      <c r="AE494" s="393"/>
      <c r="AF494" s="391">
        <f>L27+L109+L182+L268+L326+L390+L448</f>
        <v>7187259.8999999929</v>
      </c>
      <c r="AG494" s="392"/>
      <c r="AH494" s="393" t="e">
        <f>AF494-Z494</f>
        <v>#REF!</v>
      </c>
      <c r="AI494" s="394" t="e">
        <f>AH494/Z494</f>
        <v>#REF!</v>
      </c>
      <c r="AJ494" s="754" t="e">
        <f>+AL494/AL493</f>
        <v>#DIV/0!</v>
      </c>
      <c r="AK494" s="393"/>
      <c r="AL494" s="391">
        <f>Q27+Q109+Q182+Q268+Q326+Q390+Q448</f>
        <v>0</v>
      </c>
      <c r="AM494" s="395"/>
      <c r="AN494" s="393">
        <f>AF494-AL494</f>
        <v>7187259.8999999929</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900.49763422818785</v>
      </c>
      <c r="AF496" s="399">
        <f t="shared" ref="AF496:AF505" si="110">+SUMIF($C:$C,$V496,L:L)</f>
        <v>536696.59</v>
      </c>
      <c r="AG496" s="400" t="e">
        <f t="shared" ref="AG496:AG505" si="111">AE496-Y496</f>
        <v>#DIV/0!</v>
      </c>
      <c r="AH496" s="401">
        <f t="shared" ref="AH496:AH505" si="112">AF496-Z496</f>
        <v>536696.59</v>
      </c>
      <c r="AI496" s="402">
        <f t="shared" ref="AI496:AI505" si="113">IF(Z496=0,0,AH496/Z496)</f>
        <v>0</v>
      </c>
      <c r="AJ496" s="407"/>
      <c r="AK496" s="401">
        <f>IF(AL496=0,0,AL496/(O$13+O$97))</f>
        <v>0</v>
      </c>
      <c r="AL496" s="399">
        <f>SUMIFS(BV_Data_An_Prec!$AN:$AN,BV_Data_An_Prec!$AQ:$AQ,$V496)</f>
        <v>0</v>
      </c>
      <c r="AM496" s="403">
        <f>AE496-AK496</f>
        <v>900.49763422818785</v>
      </c>
      <c r="AN496" s="401">
        <f>AF496-AL496</f>
        <v>536696.59</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207.19244966442952</v>
      </c>
      <c r="AF497" s="383">
        <f t="shared" si="110"/>
        <v>123486.7</v>
      </c>
      <c r="AG497" s="384" t="e">
        <f t="shared" si="111"/>
        <v>#DIV/0!</v>
      </c>
      <c r="AH497" s="385">
        <f t="shared" si="112"/>
        <v>123486.7</v>
      </c>
      <c r="AI497" s="412">
        <f t="shared" si="113"/>
        <v>0</v>
      </c>
      <c r="AJ497" s="411"/>
      <c r="AK497" s="385">
        <f t="shared" ref="AK497:AK504" si="115">IF(AL497=0,0,AL497/(O$13+O$97))</f>
        <v>0</v>
      </c>
      <c r="AL497" s="383">
        <f>SUMIFS(BV_Data_An_Prec!$AN:$AN,BV_Data_An_Prec!$AQ:$AQ,$V497)</f>
        <v>0</v>
      </c>
      <c r="AM497" s="993">
        <f t="shared" ref="AM497:AM504" si="116">AE497-AK497</f>
        <v>207.19244966442952</v>
      </c>
      <c r="AN497" s="385">
        <f t="shared" ref="AN497:AN504" si="117">AF497-AL497</f>
        <v>123486.7</v>
      </c>
      <c r="AO497" s="388">
        <f t="shared" ref="AO497:AO504" si="118">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-56.283338926174501</v>
      </c>
      <c r="AF498" s="399">
        <f t="shared" si="110"/>
        <v>-33544.870000000003</v>
      </c>
      <c r="AG498" s="400" t="e">
        <f t="shared" si="111"/>
        <v>#DIV/0!</v>
      </c>
      <c r="AH498" s="401">
        <f t="shared" si="112"/>
        <v>-33544.870000000003</v>
      </c>
      <c r="AI498" s="402">
        <f t="shared" si="113"/>
        <v>0</v>
      </c>
      <c r="AJ498" s="407"/>
      <c r="AK498" s="401">
        <f t="shared" si="115"/>
        <v>0</v>
      </c>
      <c r="AL498" s="399">
        <f>SUMIFS(BV_Data_An_Prec!$AN:$AN,BV_Data_An_Prec!$AQ:$AQ,$V498)</f>
        <v>0</v>
      </c>
      <c r="AM498" s="403">
        <f t="shared" si="116"/>
        <v>-56.283338926174501</v>
      </c>
      <c r="AN498" s="401">
        <f t="shared" si="117"/>
        <v>-33544.870000000003</v>
      </c>
      <c r="AO498" s="408">
        <f t="shared" si="118"/>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8.0618456375838914</v>
      </c>
      <c r="AF499" s="399">
        <f t="shared" si="110"/>
        <v>4804.8599999999997</v>
      </c>
      <c r="AG499" s="400" t="e">
        <f t="shared" si="111"/>
        <v>#DIV/0!</v>
      </c>
      <c r="AH499" s="401">
        <f t="shared" si="112"/>
        <v>4804.8599999999997</v>
      </c>
      <c r="AI499" s="402">
        <f t="shared" si="113"/>
        <v>0</v>
      </c>
      <c r="AJ499" s="407"/>
      <c r="AK499" s="401">
        <f t="shared" si="115"/>
        <v>0</v>
      </c>
      <c r="AL499" s="399">
        <f>SUMIFS(BV_Data_An_Prec!$AN:$AN,BV_Data_An_Prec!$AQ:$AQ,$V499)</f>
        <v>0</v>
      </c>
      <c r="AM499" s="403">
        <f t="shared" si="116"/>
        <v>8.0618456375838914</v>
      </c>
      <c r="AN499" s="401">
        <f t="shared" si="117"/>
        <v>4804.8599999999997</v>
      </c>
      <c r="AO499" s="408">
        <f t="shared" si="118"/>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-199.04139261744965</v>
      </c>
      <c r="AF501" s="399">
        <f t="shared" si="110"/>
        <v>-118628.66999999998</v>
      </c>
      <c r="AG501" s="400" t="e">
        <f t="shared" si="111"/>
        <v>#DIV/0!</v>
      </c>
      <c r="AH501" s="401">
        <f t="shared" si="112"/>
        <v>-118628.66999999998</v>
      </c>
      <c r="AI501" s="402">
        <f t="shared" si="113"/>
        <v>0</v>
      </c>
      <c r="AJ501" s="407"/>
      <c r="AK501" s="401">
        <f t="shared" si="115"/>
        <v>0</v>
      </c>
      <c r="AL501" s="399">
        <f>SUMIFS(BV_Data_An_Prec!$AN:$AN,BV_Data_An_Prec!$AQ:$AQ,$V501)</f>
        <v>0</v>
      </c>
      <c r="AM501" s="403">
        <f t="shared" si="116"/>
        <v>-199.04139261744965</v>
      </c>
      <c r="AN501" s="401">
        <f t="shared" si="117"/>
        <v>-118628.66999999998</v>
      </c>
      <c r="AO501" s="408">
        <f t="shared" si="118"/>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1852.6398154362416</v>
      </c>
      <c r="AF502" s="399">
        <f t="shared" si="110"/>
        <v>1104173.33</v>
      </c>
      <c r="AG502" s="704" t="e">
        <f t="shared" si="111"/>
        <v>#DIV/0!</v>
      </c>
      <c r="AH502" s="659">
        <f t="shared" si="112"/>
        <v>1104173.33</v>
      </c>
      <c r="AI502" s="402">
        <f t="shared" si="113"/>
        <v>0</v>
      </c>
      <c r="AJ502" s="407"/>
      <c r="AK502" s="401">
        <f t="shared" si="115"/>
        <v>0</v>
      </c>
      <c r="AL502" s="399">
        <f>SUMIFS(BV_Data_An_Prec!$AN:$AN,BV_Data_An_Prec!$AQ:$AQ,$V502)</f>
        <v>0</v>
      </c>
      <c r="AM502" s="403">
        <f t="shared" si="116"/>
        <v>1852.6398154362416</v>
      </c>
      <c r="AN502" s="401">
        <f t="shared" si="117"/>
        <v>1104173.33</v>
      </c>
      <c r="AO502" s="408">
        <f t="shared" si="118"/>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-3384.897919463087</v>
      </c>
      <c r="AF503" s="399">
        <f t="shared" si="110"/>
        <v>-2017399.16</v>
      </c>
      <c r="AG503" s="400" t="e">
        <f t="shared" si="111"/>
        <v>#DIV/0!</v>
      </c>
      <c r="AH503" s="401">
        <f t="shared" si="112"/>
        <v>-2017399.16</v>
      </c>
      <c r="AI503" s="402">
        <f t="shared" si="113"/>
        <v>0</v>
      </c>
      <c r="AJ503" s="407"/>
      <c r="AK503" s="401">
        <f t="shared" si="115"/>
        <v>0</v>
      </c>
      <c r="AL503" s="399">
        <f>SUMIFS(BV_Data_An_Prec!$AN:$AN,BV_Data_An_Prec!$AQ:$AQ,$V503)</f>
        <v>0</v>
      </c>
      <c r="AM503" s="403">
        <f>AE503-AK503</f>
        <v>-3384.897919463087</v>
      </c>
      <c r="AN503" s="401">
        <f t="shared" si="117"/>
        <v>-2017399.16</v>
      </c>
      <c r="AO503" s="408">
        <f t="shared" si="118"/>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t="e">
        <f t="shared" ref="AK505" si="120">AL505/(O$13+O$97)</f>
        <v>#DIV/0!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-5.5711248176791323E-2</v>
      </c>
      <c r="AE506" s="419"/>
      <c r="AF506" s="416">
        <f>SUM(AF496:AF505)</f>
        <v>-400411.22</v>
      </c>
      <c r="AG506" s="418"/>
      <c r="AH506" s="419">
        <f t="shared" ref="AH506:AH538" si="124">AF506-Z506</f>
        <v>-400411.22</v>
      </c>
      <c r="AI506" s="415" t="e">
        <f>AH506/Z506</f>
        <v>#DIV/0!</v>
      </c>
      <c r="AJ506" s="417">
        <f>IF($AL$494=0,0,AL506/$AL$494)</f>
        <v>0</v>
      </c>
      <c r="AK506" s="419"/>
      <c r="AL506" s="416">
        <f>SUM(AL496:AL505)</f>
        <v>0</v>
      </c>
      <c r="AM506" s="423"/>
      <c r="AN506" s="419">
        <f t="shared" si="122"/>
        <v>-400411.22</v>
      </c>
      <c r="AO506" s="396">
        <f t="shared" si="123"/>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293796.08999999997</v>
      </c>
      <c r="AG507" s="400"/>
      <c r="AH507" s="401">
        <f t="shared" si="124"/>
        <v>293796.08999999997</v>
      </c>
      <c r="AI507" s="402">
        <f t="shared" ref="AI507:AI519" si="125">IF(Z507=0,0,AH507/Z507)</f>
        <v>0</v>
      </c>
      <c r="AJ507" s="407"/>
      <c r="AK507" s="406"/>
      <c r="AL507" s="399">
        <f>SUMIFS(BV_Data_An_Prec!$AN:$AN,BV_Data_An_Prec!$AQ:$AQ,$V507)</f>
        <v>0</v>
      </c>
      <c r="AM507" s="403"/>
      <c r="AN507" s="401">
        <f t="shared" si="122"/>
        <v>293796.08999999997</v>
      </c>
      <c r="AO507" s="408">
        <f t="shared" si="123"/>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734024.15</v>
      </c>
      <c r="AG508" s="400"/>
      <c r="AH508" s="401">
        <f t="shared" si="124"/>
        <v>734024.15</v>
      </c>
      <c r="AI508" s="402">
        <f t="shared" si="125"/>
        <v>0</v>
      </c>
      <c r="AJ508" s="407"/>
      <c r="AK508" s="406"/>
      <c r="AL508" s="399">
        <f>SUMIFS(BV_Data_An_Prec!$AN:$AN,BV_Data_An_Prec!$AQ:$AQ,$V508)</f>
        <v>0</v>
      </c>
      <c r="AM508" s="403"/>
      <c r="AN508" s="401">
        <f t="shared" si="122"/>
        <v>734024.15</v>
      </c>
      <c r="AO508" s="408">
        <f t="shared" si="123"/>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597890.6</v>
      </c>
      <c r="AG509" s="384"/>
      <c r="AH509" s="385">
        <f t="shared" si="124"/>
        <v>597890.6</v>
      </c>
      <c r="AI509" s="412">
        <f t="shared" si="125"/>
        <v>0</v>
      </c>
      <c r="AJ509" s="411"/>
      <c r="AK509" s="410"/>
      <c r="AL509" s="383">
        <f>SUMIFS(BV_Data_An_Prec!$AN:$AN,BV_Data_An_Prec!$AQ:$AQ,$V509)</f>
        <v>0</v>
      </c>
      <c r="AM509" s="387"/>
      <c r="AN509" s="385">
        <f t="shared" si="122"/>
        <v>597890.6</v>
      </c>
      <c r="AO509" s="388">
        <f t="shared" si="123"/>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709053.80999999994</v>
      </c>
      <c r="AG510" s="400"/>
      <c r="AH510" s="401">
        <f t="shared" si="124"/>
        <v>709053.80999999994</v>
      </c>
      <c r="AI510" s="402">
        <f t="shared" si="125"/>
        <v>0</v>
      </c>
      <c r="AJ510" s="407"/>
      <c r="AK510" s="406"/>
      <c r="AL510" s="399">
        <f>SUMIFS(BV_Data_An_Prec!$AN:$AN,BV_Data_An_Prec!$AQ:$AQ,$V510)</f>
        <v>0</v>
      </c>
      <c r="AM510" s="403"/>
      <c r="AN510" s="401">
        <f t="shared" si="122"/>
        <v>709053.80999999994</v>
      </c>
      <c r="AO510" s="408">
        <f t="shared" si="123"/>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298800.94</v>
      </c>
      <c r="AG515" s="384"/>
      <c r="AH515" s="385">
        <f t="shared" si="124"/>
        <v>298800.94</v>
      </c>
      <c r="AI515" s="412">
        <f t="shared" si="125"/>
        <v>0</v>
      </c>
      <c r="AJ515" s="411"/>
      <c r="AK515" s="410"/>
      <c r="AL515" s="383">
        <f>SUMIFS(BV_Data_An_Prec!$AN:$AN,BV_Data_An_Prec!$AQ:$AQ,$V515)</f>
        <v>0</v>
      </c>
      <c r="AM515" s="387"/>
      <c r="AN515" s="385">
        <f t="shared" si="122"/>
        <v>298800.94</v>
      </c>
      <c r="AO515" s="388">
        <f t="shared" si="123"/>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404037.67</v>
      </c>
      <c r="AG516" s="400"/>
      <c r="AH516" s="401">
        <f t="shared" si="124"/>
        <v>404037.67</v>
      </c>
      <c r="AI516" s="402">
        <f t="shared" si="125"/>
        <v>0</v>
      </c>
      <c r="AJ516" s="407"/>
      <c r="AK516" s="406"/>
      <c r="AL516" s="399">
        <f>SUMIFS(BV_Data_An_Prec!$AN:$AN,BV_Data_An_Prec!$AQ:$AQ,$V516)</f>
        <v>0</v>
      </c>
      <c r="AM516" s="403"/>
      <c r="AN516" s="401">
        <f t="shared" si="122"/>
        <v>404037.67</v>
      </c>
      <c r="AO516" s="408">
        <f t="shared" si="123"/>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192618.09999999998</v>
      </c>
      <c r="AG517" s="400"/>
      <c r="AH517" s="401">
        <f t="shared" si="124"/>
        <v>192618.09999999998</v>
      </c>
      <c r="AI517" s="402">
        <f t="shared" si="125"/>
        <v>0</v>
      </c>
      <c r="AJ517" s="407"/>
      <c r="AK517" s="406"/>
      <c r="AL517" s="399">
        <f>SUMIFS(BV_Data_An_Prec!$AN:$AN,BV_Data_An_Prec!$AQ:$AQ,$V517)</f>
        <v>0</v>
      </c>
      <c r="AM517" s="403"/>
      <c r="AN517" s="401">
        <f t="shared" si="122"/>
        <v>192618.09999999998</v>
      </c>
      <c r="AO517" s="408">
        <f t="shared" si="123"/>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11245.820000000002</v>
      </c>
      <c r="AG518" s="400"/>
      <c r="AH518" s="401">
        <f t="shared" si="124"/>
        <v>11245.820000000002</v>
      </c>
      <c r="AI518" s="420">
        <f t="shared" si="125"/>
        <v>0</v>
      </c>
      <c r="AJ518" s="407"/>
      <c r="AK518" s="406"/>
      <c r="AL518" s="399">
        <f>SUMIFS(BV_Data_An_Prec!$AN:$AN,BV_Data_An_Prec!$AQ:$AQ,$V518)</f>
        <v>0</v>
      </c>
      <c r="AM518" s="403"/>
      <c r="AN518" s="401">
        <f t="shared" si="122"/>
        <v>11245.820000000002</v>
      </c>
      <c r="AO518" s="408">
        <f t="shared" si="123"/>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0.45100180390026007</v>
      </c>
      <c r="AE520" s="421"/>
      <c r="AF520" s="416">
        <f>SUM(AF507:AF519)</f>
        <v>3241467.1799999997</v>
      </c>
      <c r="AG520" s="418"/>
      <c r="AH520" s="419">
        <f t="shared" si="124"/>
        <v>3241467.1799999997</v>
      </c>
      <c r="AI520" s="415" t="e">
        <f>AH520/Z520</f>
        <v>#DIV/0!</v>
      </c>
      <c r="AJ520" s="417">
        <f>IF($AL$494=0,0,AL520/$AL$494)</f>
        <v>0</v>
      </c>
      <c r="AK520" s="421"/>
      <c r="AL520" s="416">
        <f>SUM(AL507:AL519)</f>
        <v>0</v>
      </c>
      <c r="AM520" s="423"/>
      <c r="AN520" s="419">
        <f t="shared" si="122"/>
        <v>3241467.1799999997</v>
      </c>
      <c r="AO520" s="396">
        <f t="shared" si="123"/>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27618.38</v>
      </c>
      <c r="AG521" s="427"/>
      <c r="AH521" s="429">
        <f t="shared" si="124"/>
        <v>27618.38</v>
      </c>
      <c r="AI521" s="430">
        <f t="shared" ref="AI521:AI538" si="129">IF(Z521=0,0,AH521/Z521)</f>
        <v>0</v>
      </c>
      <c r="AJ521" s="427"/>
      <c r="AK521" s="428"/>
      <c r="AL521" s="426">
        <f>SUMIFS(BV_Data_An_Prec!$AN:$AN,BV_Data_An_Prec!$AQ:$AQ,$V521)</f>
        <v>0</v>
      </c>
      <c r="AM521" s="431"/>
      <c r="AN521" s="429">
        <f t="shared" si="122"/>
        <v>27618.38</v>
      </c>
      <c r="AO521" s="404">
        <f t="shared" si="123"/>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27344.48</v>
      </c>
      <c r="AG522" s="400"/>
      <c r="AH522" s="401">
        <f t="shared" si="124"/>
        <v>27344.48</v>
      </c>
      <c r="AI522" s="402">
        <f t="shared" si="129"/>
        <v>0</v>
      </c>
      <c r="AJ522" s="407"/>
      <c r="AK522" s="406"/>
      <c r="AL522" s="399">
        <f>SUMIFS(BV_Data_An_Prec!$AN:$AN,BV_Data_An_Prec!$AQ:$AQ,$V522)</f>
        <v>0</v>
      </c>
      <c r="AM522" s="403"/>
      <c r="AN522" s="401">
        <f t="shared" si="122"/>
        <v>27344.48</v>
      </c>
      <c r="AO522" s="408">
        <f t="shared" si="123"/>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80623.639999999985</v>
      </c>
      <c r="AG523" s="384"/>
      <c r="AH523" s="385">
        <f t="shared" si="124"/>
        <v>80623.639999999985</v>
      </c>
      <c r="AI523" s="412">
        <f t="shared" si="129"/>
        <v>0</v>
      </c>
      <c r="AJ523" s="411"/>
      <c r="AK523" s="410"/>
      <c r="AL523" s="383">
        <f>SUMIFS(BV_Data_An_Prec!$AN:$AN,BV_Data_An_Prec!$AQ:$AQ,$V523)</f>
        <v>0</v>
      </c>
      <c r="AM523" s="387"/>
      <c r="AN523" s="385">
        <f t="shared" si="122"/>
        <v>80623.639999999985</v>
      </c>
      <c r="AO523" s="388">
        <f t="shared" si="123"/>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97634.26</v>
      </c>
      <c r="AG524" s="400"/>
      <c r="AH524" s="401">
        <f t="shared" si="124"/>
        <v>97634.26</v>
      </c>
      <c r="AI524" s="402">
        <f t="shared" si="129"/>
        <v>0</v>
      </c>
      <c r="AJ524" s="407"/>
      <c r="AK524" s="406"/>
      <c r="AL524" s="399">
        <f>SUMIFS(BV_Data_An_Prec!$AN:$AN,BV_Data_An_Prec!$AQ:$AQ,$V524)</f>
        <v>0</v>
      </c>
      <c r="AM524" s="403"/>
      <c r="AN524" s="401">
        <f t="shared" si="122"/>
        <v>97634.26</v>
      </c>
      <c r="AO524" s="408">
        <f t="shared" si="123"/>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84226.200000000012</v>
      </c>
      <c r="AG525" s="400"/>
      <c r="AH525" s="401">
        <f t="shared" si="124"/>
        <v>84226.200000000012</v>
      </c>
      <c r="AI525" s="402">
        <f t="shared" si="129"/>
        <v>0</v>
      </c>
      <c r="AJ525" s="407"/>
      <c r="AK525" s="406"/>
      <c r="AL525" s="399">
        <f>SUMIFS(BV_Data_An_Prec!$AN:$AN,BV_Data_An_Prec!$AQ:$AQ,$V525)</f>
        <v>0</v>
      </c>
      <c r="AM525" s="403"/>
      <c r="AN525" s="401">
        <f t="shared" si="122"/>
        <v>84226.200000000012</v>
      </c>
      <c r="AO525" s="408">
        <f t="shared" si="123"/>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245150.17999999996</v>
      </c>
      <c r="AG526" s="400"/>
      <c r="AH526" s="401">
        <f t="shared" si="124"/>
        <v>245150.17999999996</v>
      </c>
      <c r="AI526" s="402">
        <f t="shared" si="129"/>
        <v>0</v>
      </c>
      <c r="AJ526" s="407"/>
      <c r="AK526" s="406"/>
      <c r="AL526" s="399">
        <f>SUMIFS(BV_Data_An_Prec!$AN:$AN,BV_Data_An_Prec!$AQ:$AQ,$V526)</f>
        <v>0</v>
      </c>
      <c r="AM526" s="403"/>
      <c r="AN526" s="401">
        <f t="shared" si="122"/>
        <v>245150.17999999996</v>
      </c>
      <c r="AO526" s="408">
        <f t="shared" si="123"/>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40541.5</v>
      </c>
      <c r="AG528" s="400"/>
      <c r="AH528" s="401">
        <f t="shared" si="124"/>
        <v>40541.5</v>
      </c>
      <c r="AI528" s="402">
        <f t="shared" si="129"/>
        <v>0</v>
      </c>
      <c r="AJ528" s="407"/>
      <c r="AK528" s="406"/>
      <c r="AL528" s="399">
        <f>SUMIFS(BV_Data_An_Prec!$AN:$AN,BV_Data_An_Prec!$AQ:$AQ,$V528)</f>
        <v>0</v>
      </c>
      <c r="AM528" s="403"/>
      <c r="AN528" s="401">
        <f t="shared" si="122"/>
        <v>40541.5</v>
      </c>
      <c r="AO528" s="408">
        <f t="shared" si="123"/>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44176.020000000004</v>
      </c>
      <c r="AG530" s="400"/>
      <c r="AH530" s="401">
        <f t="shared" si="124"/>
        <v>44176.020000000004</v>
      </c>
      <c r="AI530" s="402">
        <f t="shared" si="129"/>
        <v>0</v>
      </c>
      <c r="AJ530" s="407"/>
      <c r="AK530" s="406"/>
      <c r="AL530" s="399">
        <f>SUMIFS(BV_Data_An_Prec!$AN:$AN,BV_Data_An_Prec!$AQ:$AQ,$V530)</f>
        <v>0</v>
      </c>
      <c r="AM530" s="403"/>
      <c r="AN530" s="401">
        <f t="shared" si="122"/>
        <v>44176.020000000004</v>
      </c>
      <c r="AO530" s="408">
        <f t="shared" si="123"/>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29220.489999999998</v>
      </c>
      <c r="AG531" s="400"/>
      <c r="AH531" s="401">
        <f t="shared" si="124"/>
        <v>29220.489999999998</v>
      </c>
      <c r="AI531" s="420">
        <f t="shared" si="129"/>
        <v>0</v>
      </c>
      <c r="AJ531" s="407"/>
      <c r="AK531" s="406"/>
      <c r="AL531" s="399">
        <f>SUMIFS(BV_Data_An_Prec!$AN:$AN,BV_Data_An_Prec!$AQ:$AQ,$V531)</f>
        <v>0</v>
      </c>
      <c r="AM531" s="403"/>
      <c r="AN531" s="401">
        <f t="shared" si="122"/>
        <v>29220.489999999998</v>
      </c>
      <c r="AO531" s="408">
        <f t="shared" si="123"/>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32342.89</v>
      </c>
      <c r="AG532" s="400"/>
      <c r="AH532" s="401">
        <f t="shared" si="124"/>
        <v>32342.89</v>
      </c>
      <c r="AI532" s="402">
        <f t="shared" si="129"/>
        <v>0</v>
      </c>
      <c r="AJ532" s="407"/>
      <c r="AK532" s="406"/>
      <c r="AL532" s="399">
        <f>SUMIFS(BV_Data_An_Prec!$AN:$AN,BV_Data_An_Prec!$AQ:$AQ,$V532)</f>
        <v>0</v>
      </c>
      <c r="AM532" s="403"/>
      <c r="AN532" s="401">
        <f t="shared" si="122"/>
        <v>32342.89</v>
      </c>
      <c r="AO532" s="408">
        <f t="shared" si="123"/>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74278.12999999999</v>
      </c>
      <c r="AG533" s="400"/>
      <c r="AH533" s="401">
        <f t="shared" si="124"/>
        <v>74278.12999999999</v>
      </c>
      <c r="AI533" s="420">
        <f t="shared" si="129"/>
        <v>0</v>
      </c>
      <c r="AJ533" s="407"/>
      <c r="AK533" s="406"/>
      <c r="AL533" s="399">
        <f>SUMIFS(BV_Data_An_Prec!$AN:$AN,BV_Data_An_Prec!$AQ:$AQ,$V533)</f>
        <v>0</v>
      </c>
      <c r="AM533" s="403"/>
      <c r="AN533" s="401">
        <f t="shared" si="122"/>
        <v>74278.12999999999</v>
      </c>
      <c r="AO533" s="408">
        <f t="shared" si="123"/>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30973.75</v>
      </c>
      <c r="AG534" s="400"/>
      <c r="AH534" s="401">
        <f t="shared" si="124"/>
        <v>30973.75</v>
      </c>
      <c r="AI534" s="402">
        <f t="shared" si="129"/>
        <v>0</v>
      </c>
      <c r="AJ534" s="407"/>
      <c r="AK534" s="406"/>
      <c r="AL534" s="399">
        <f>SUMIFS(BV_Data_An_Prec!$AN:$AN,BV_Data_An_Prec!$AQ:$AQ,$V534)</f>
        <v>0</v>
      </c>
      <c r="AM534" s="403"/>
      <c r="AN534" s="401">
        <f t="shared" si="122"/>
        <v>30973.75</v>
      </c>
      <c r="AO534" s="408">
        <f t="shared" si="123"/>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11472.78</v>
      </c>
      <c r="AG535" s="400"/>
      <c r="AH535" s="659">
        <f t="shared" si="124"/>
        <v>11472.78</v>
      </c>
      <c r="AI535" s="402">
        <f t="shared" si="129"/>
        <v>0</v>
      </c>
      <c r="AJ535" s="407"/>
      <c r="AK535" s="406"/>
      <c r="AL535" s="399">
        <f>SUMIFS(BV_Data_An_Prec!$AN:$AN,BV_Data_An_Prec!$AQ:$AQ,$V535)</f>
        <v>0</v>
      </c>
      <c r="AM535" s="403"/>
      <c r="AN535" s="401">
        <f t="shared" si="122"/>
        <v>11472.78</v>
      </c>
      <c r="AO535" s="408">
        <f t="shared" si="123"/>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3148</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0.11487029987603493</v>
      </c>
      <c r="AE539" s="414"/>
      <c r="AF539" s="416">
        <f>+SUM(AF521:AF538)</f>
        <v>825602.70000000007</v>
      </c>
      <c r="AG539" s="422"/>
      <c r="AH539" s="435">
        <f>+SUM(AH521:AH538)</f>
        <v>825602.70000000007</v>
      </c>
      <c r="AI539" s="415" t="e">
        <f>AH539/Z539</f>
        <v>#DIV/0!</v>
      </c>
      <c r="AJ539" s="417">
        <f>IF($AL$494=0,0,AL539/$AL$494)</f>
        <v>0</v>
      </c>
      <c r="AK539" s="414"/>
      <c r="AL539" s="416">
        <f>+SUM(AL521:AL538)</f>
        <v>0</v>
      </c>
      <c r="AM539" s="423"/>
      <c r="AN539" s="419">
        <f t="shared" si="122"/>
        <v>825602.70000000007</v>
      </c>
      <c r="AO539" s="436">
        <f t="shared" si="123"/>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908523.14999999991</v>
      </c>
      <c r="AG540" s="400"/>
      <c r="AH540" s="401">
        <f t="shared" ref="AH540:AH548" si="132">AF540-Z540</f>
        <v>908523.14999999991</v>
      </c>
      <c r="AI540" s="402">
        <f t="shared" ref="AI540:AI548" si="133">IF(Z540=0,0,AH540/Z540)</f>
        <v>0</v>
      </c>
      <c r="AJ540" s="407"/>
      <c r="AK540" s="406"/>
      <c r="AL540" s="399">
        <f>SUMIFS(BV_Data_An_Prec!$AN:$AN,BV_Data_An_Prec!$AQ:$AQ,$V540)</f>
        <v>0</v>
      </c>
      <c r="AM540" s="403"/>
      <c r="AN540" s="401">
        <f t="shared" si="122"/>
        <v>908523.14999999991</v>
      </c>
      <c r="AO540" s="408">
        <f t="shared" si="123"/>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71744</v>
      </c>
      <c r="AG541" s="400"/>
      <c r="AH541" s="401">
        <f t="shared" si="132"/>
        <v>71744</v>
      </c>
      <c r="AI541" s="402">
        <f t="shared" si="133"/>
        <v>0</v>
      </c>
      <c r="AJ541" s="407"/>
      <c r="AK541" s="406"/>
      <c r="AL541" s="399">
        <f>SUMIFS(BV_Data_An_Prec!$AN:$AN,BV_Data_An_Prec!$AQ:$AQ,$V541)</f>
        <v>0</v>
      </c>
      <c r="AM541" s="403"/>
      <c r="AN541" s="401">
        <f t="shared" si="122"/>
        <v>71744</v>
      </c>
      <c r="AO541" s="408">
        <f t="shared" si="123"/>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89907.51999999999</v>
      </c>
      <c r="AG542" s="384"/>
      <c r="AH542" s="385">
        <f t="shared" si="132"/>
        <v>89907.51999999999</v>
      </c>
      <c r="AI542" s="412">
        <f t="shared" si="133"/>
        <v>0</v>
      </c>
      <c r="AJ542" s="411"/>
      <c r="AK542" s="410"/>
      <c r="AL542" s="383">
        <f>SUMIFS(BV_Data_An_Prec!$AN:$AN,BV_Data_An_Prec!$AQ:$AQ,$V542)</f>
        <v>0</v>
      </c>
      <c r="AM542" s="387"/>
      <c r="AN542" s="385">
        <f t="shared" si="122"/>
        <v>89907.51999999999</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104588.88</v>
      </c>
      <c r="AG544" s="384"/>
      <c r="AH544" s="385">
        <f t="shared" si="132"/>
        <v>104588.88</v>
      </c>
      <c r="AI544" s="412">
        <f t="shared" si="133"/>
        <v>0</v>
      </c>
      <c r="AJ544" s="411"/>
      <c r="AK544" s="410"/>
      <c r="AL544" s="383">
        <f>SUMIFS(BV_Data_An_Prec!$AN:$AN,BV_Data_An_Prec!$AQ:$AQ,$V544)</f>
        <v>0</v>
      </c>
      <c r="AM544" s="387"/>
      <c r="AN544" s="385">
        <f t="shared" si="122"/>
        <v>104588.88</v>
      </c>
      <c r="AO544" s="388">
        <f t="shared" si="123"/>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70090.47</v>
      </c>
      <c r="AG545" s="400"/>
      <c r="AH545" s="401">
        <f t="shared" si="132"/>
        <v>70090.47</v>
      </c>
      <c r="AI545" s="402">
        <f t="shared" si="133"/>
        <v>0</v>
      </c>
      <c r="AJ545" s="407"/>
      <c r="AK545" s="406"/>
      <c r="AL545" s="399">
        <f>SUMIFS(BV_Data_An_Prec!$AN:$AN,BV_Data_An_Prec!$AQ:$AQ,$V545)</f>
        <v>0</v>
      </c>
      <c r="AM545" s="403"/>
      <c r="AN545" s="401">
        <f t="shared" si="122"/>
        <v>70090.47</v>
      </c>
      <c r="AO545" s="408">
        <f t="shared" si="123"/>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17536.099999999999</v>
      </c>
      <c r="AG546" s="400"/>
      <c r="AH546" s="401">
        <f t="shared" si="132"/>
        <v>17536.099999999999</v>
      </c>
      <c r="AI546" s="402">
        <f t="shared" si="133"/>
        <v>0</v>
      </c>
      <c r="AJ546" s="407"/>
      <c r="AK546" s="406"/>
      <c r="AL546" s="399">
        <f>SUMIFS(BV_Data_An_Prec!$AN:$AN,BV_Data_An_Prec!$AQ:$AQ,$V546)</f>
        <v>0</v>
      </c>
      <c r="AM546" s="403"/>
      <c r="AN546" s="401">
        <f t="shared" si="122"/>
        <v>17536.099999999999</v>
      </c>
      <c r="AO546" s="408">
        <f t="shared" si="123"/>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41535.24</v>
      </c>
      <c r="AG547" s="384"/>
      <c r="AH547" s="385">
        <f t="shared" si="132"/>
        <v>41535.24</v>
      </c>
      <c r="AI547" s="412">
        <f t="shared" si="133"/>
        <v>0</v>
      </c>
      <c r="AJ547" s="411"/>
      <c r="AK547" s="410"/>
      <c r="AL547" s="383">
        <f>SUMIFS(BV_Data_An_Prec!$AN:$AN,BV_Data_An_Prec!$AQ:$AQ,$V547)</f>
        <v>0</v>
      </c>
      <c r="AM547" s="387"/>
      <c r="AN547" s="385">
        <f t="shared" si="122"/>
        <v>41535.24</v>
      </c>
      <c r="AO547" s="388">
        <f t="shared" si="123"/>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5619.43</v>
      </c>
      <c r="AG548" s="400"/>
      <c r="AH548" s="401">
        <f t="shared" si="132"/>
        <v>5619.43</v>
      </c>
      <c r="AI548" s="439">
        <f t="shared" si="133"/>
        <v>0</v>
      </c>
      <c r="AJ548" s="407"/>
      <c r="AK548" s="406"/>
      <c r="AL548" s="399">
        <f>SUMIFS(BV_Data_An_Prec!$AN:$AN,BV_Data_An_Prec!$AQ:$AQ,$V548)</f>
        <v>0</v>
      </c>
      <c r="AM548" s="403"/>
      <c r="AN548" s="401">
        <f t="shared" si="122"/>
        <v>5619.43</v>
      </c>
      <c r="AO548" s="408">
        <f t="shared" si="123"/>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0.18220362255162098</v>
      </c>
      <c r="AE553" s="414"/>
      <c r="AF553" s="416">
        <f>SUM(AF540:AF552)</f>
        <v>1309544.7899999998</v>
      </c>
      <c r="AG553" s="422"/>
      <c r="AH553" s="435">
        <f>SUM(AH540:AH552)</f>
        <v>1309544.7899999998</v>
      </c>
      <c r="AI553" s="415">
        <f>IF(Z553=0,0,AH553/Z553)</f>
        <v>0</v>
      </c>
      <c r="AJ553" s="417">
        <f>IF($AL$494=0,0,AL553/$AL$494)</f>
        <v>0</v>
      </c>
      <c r="AK553" s="414"/>
      <c r="AL553" s="416">
        <f>SUM(AL540:AL552)</f>
        <v>0</v>
      </c>
      <c r="AM553" s="423"/>
      <c r="AN553" s="419">
        <f t="shared" si="122"/>
        <v>1309544.7899999998</v>
      </c>
      <c r="AO553" s="436">
        <f t="shared" si="123"/>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0.69236447815112478</v>
      </c>
      <c r="AE555" s="414"/>
      <c r="AF555" s="416">
        <f>AF506+AF520+AF539+AF553</f>
        <v>4976203.45</v>
      </c>
      <c r="AG555" s="422"/>
      <c r="AH555" s="435">
        <f t="shared" si="134"/>
        <v>4976203.45</v>
      </c>
      <c r="AI555" s="415" t="e">
        <f>AH555/Z555</f>
        <v>#DIV/0!</v>
      </c>
      <c r="AJ555" s="417">
        <f>IF($AL$494=0,0,AL555/$AL$494)</f>
        <v>0</v>
      </c>
      <c r="AK555" s="414"/>
      <c r="AL555" s="416">
        <f>AL506+AL520+AL539+AL553</f>
        <v>0</v>
      </c>
      <c r="AM555" s="423"/>
      <c r="AN555" s="419">
        <f t="shared" ref="AN555:AN568" si="135">AF555-AL555</f>
        <v>4976203.45</v>
      </c>
      <c r="AO555" s="396">
        <f t="shared" ref="AO555:AO568" si="136">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259480.08</v>
      </c>
      <c r="AG556" s="446"/>
      <c r="AH556" s="401">
        <f t="shared" si="134"/>
        <v>259480.08</v>
      </c>
      <c r="AI556" s="439" t="e">
        <f>IF(AH556=0,0,AH556/Z556)</f>
        <v>#DIV/0!</v>
      </c>
      <c r="AJ556" s="445"/>
      <c r="AK556" s="444"/>
      <c r="AL556" s="426">
        <f>-SUMIFS(BV_Data_An_Prec!$AN:$AN,BV_Data_An_Prec!$AQ:$AQ,$V556)</f>
        <v>0</v>
      </c>
      <c r="AM556" s="447"/>
      <c r="AN556" s="401">
        <f t="shared" si="135"/>
        <v>259480.08</v>
      </c>
      <c r="AO556" s="408">
        <f t="shared" si="136"/>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203730.07</v>
      </c>
      <c r="AG558" s="450"/>
      <c r="AH558" s="401">
        <f t="shared" si="134"/>
        <v>203730.07</v>
      </c>
      <c r="AI558" s="420" t="e">
        <f t="shared" ref="AI558:AI567" si="139">IF(AH558=0,0,AH558/Z558)</f>
        <v>#DIV/0!</v>
      </c>
      <c r="AJ558" s="451"/>
      <c r="AL558" s="399">
        <f>-SUMIFS(BV_Data_An_Prec!$AN:$AN,BV_Data_An_Prec!$AQ:$AQ,$V558)</f>
        <v>0</v>
      </c>
      <c r="AM558" s="448"/>
      <c r="AN558" s="401">
        <f t="shared" si="135"/>
        <v>203730.07</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6.4448782490807169E-2</v>
      </c>
      <c r="AE568" s="434"/>
      <c r="AF568" s="416">
        <f>SUM(AF556:AF567)</f>
        <v>463210.15</v>
      </c>
      <c r="AG568" s="422"/>
      <c r="AH568" s="419">
        <f t="shared" si="134"/>
        <v>463210.15</v>
      </c>
      <c r="AI568" s="415" t="e">
        <f>AH568/Z568</f>
        <v>#DIV/0!</v>
      </c>
      <c r="AJ568" s="415"/>
      <c r="AK568" s="434"/>
      <c r="AL568" s="416">
        <f>SUM(AL556:AL567)</f>
        <v>0</v>
      </c>
      <c r="AM568" s="453"/>
      <c r="AN568" s="419">
        <f t="shared" si="135"/>
        <v>463210.15</v>
      </c>
      <c r="AO568" s="436">
        <f t="shared" si="136"/>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1.5082850059938603E-2</v>
      </c>
      <c r="AF570" s="468">
        <f>AF494-AF555+AF568</f>
        <v>2674266.5999999926</v>
      </c>
      <c r="AG570" s="470"/>
      <c r="AH570" s="470" t="e">
        <f>AF570-Z570</f>
        <v>#REF!</v>
      </c>
      <c r="AI570" s="471" t="e">
        <f>AH570/Z570</f>
        <v>#REF!</v>
      </c>
      <c r="AJ570" s="466" t="s">
        <v>215</v>
      </c>
      <c r="AK570" s="467">
        <f>IF($AL$493=0,0,AL570/$AL$493)</f>
        <v>0</v>
      </c>
      <c r="AL570" s="468">
        <f>AL494-AL555+AL568</f>
        <v>0</v>
      </c>
      <c r="AM570" s="472"/>
      <c r="AN570" s="469">
        <f>AF570-AL570</f>
        <v>2674266.5999999926</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Août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2.1310382040696674E-2</v>
      </c>
      <c r="AF575" s="752">
        <f>AF576+AF502</f>
        <v>3778439.9299999927</v>
      </c>
      <c r="AG575" s="470"/>
      <c r="AH575" s="470" t="e">
        <f t="shared" ref="AH575" si="140">AF575-Z575</f>
        <v>#REF!</v>
      </c>
      <c r="AI575" s="471" t="e">
        <f>AH575/Z575</f>
        <v>#REF!</v>
      </c>
      <c r="AJ575" s="750" t="s">
        <v>215</v>
      </c>
      <c r="AK575" s="751">
        <f>IF($AL$493=0,0,AL575/$AL$493)</f>
        <v>0</v>
      </c>
      <c r="AL575" s="752">
        <f>AL576+AL502</f>
        <v>0</v>
      </c>
      <c r="AM575" s="472"/>
      <c r="AN575" s="752">
        <f t="shared" ref="AN575:AN585" si="141">AF575-AL575</f>
        <v>3778439.9299999927</v>
      </c>
      <c r="AO575" s="753">
        <f t="shared" ref="AO575:AO585" si="142">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1.5082850059938603E-2</v>
      </c>
      <c r="AF576" s="468">
        <f>AF570</f>
        <v>2674266.5999999926</v>
      </c>
      <c r="AG576" s="469"/>
      <c r="AH576" s="470" t="e">
        <f>AF576-Z576</f>
        <v>#REF!</v>
      </c>
      <c r="AI576" s="471" t="e">
        <f>AH576/Z576</f>
        <v>#REF!</v>
      </c>
      <c r="AJ576" s="466" t="s">
        <v>215</v>
      </c>
      <c r="AK576" s="467">
        <f>IF($AL$493=0,0,AL576/$AL$493)</f>
        <v>0</v>
      </c>
      <c r="AL576" s="468">
        <f>AL570</f>
        <v>0</v>
      </c>
      <c r="AM576" s="474"/>
      <c r="AN576" s="475">
        <f t="shared" si="141"/>
        <v>2674266.5999999926</v>
      </c>
      <c r="AO576" s="476">
        <f t="shared" si="142"/>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90702.57</v>
      </c>
      <c r="AG578" s="398"/>
      <c r="AH578" s="401">
        <f t="shared" ref="AH578:AH585" si="143">AF578-Z578</f>
        <v>90702.57</v>
      </c>
      <c r="AI578" s="420">
        <f t="shared" ref="AI578:AI584" si="144">IF(Z578=0,0,AH578/Z578)</f>
        <v>0</v>
      </c>
      <c r="AJ578" s="398"/>
      <c r="AK578" s="406"/>
      <c r="AL578" s="399">
        <f>SUMIFS(BV_Data_An_Prec!$AN:$AN,BV_Data_An_Prec!$AQ:$AQ,$V578)</f>
        <v>0</v>
      </c>
      <c r="AM578" s="403"/>
      <c r="AN578" s="401">
        <f t="shared" si="141"/>
        <v>90702.57</v>
      </c>
      <c r="AO578" s="408">
        <f t="shared" si="142"/>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1.4571288025188183E-2</v>
      </c>
      <c r="AF585" s="468">
        <f>AF576-AF578-AF579-AF580-AF584-AF583</f>
        <v>2583564.0299999928</v>
      </c>
      <c r="AG585" s="470"/>
      <c r="AH585" s="470" t="e">
        <f t="shared" si="143"/>
        <v>#REF!</v>
      </c>
      <c r="AI585" s="471" t="e">
        <f>AH585/Z585</f>
        <v>#REF!</v>
      </c>
      <c r="AJ585" s="466" t="s">
        <v>215</v>
      </c>
      <c r="AK585" s="467">
        <f>IF($AL$493=0,0,AL585/$AL$493)</f>
        <v>0</v>
      </c>
      <c r="AL585" s="468">
        <f>AL576-AL578-AL579-AL580-AL584-AL583</f>
        <v>0</v>
      </c>
      <c r="AM585" s="472"/>
      <c r="AN585" s="469">
        <f t="shared" si="141"/>
        <v>2583564.0299999928</v>
      </c>
      <c r="AO585" s="482">
        <f t="shared" si="142"/>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2583570</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1051">
        <f>AF585-AF589</f>
        <v>-5.9700000071898103</v>
      </c>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Août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SUMIFS(BV_Data_An_Cour!$AW:$AW,BV_Data_An_Cour!$AO:$AO,$Y6)</f>
        <v>36</v>
      </c>
      <c r="M6" s="659">
        <f>-SUMIFS(BV_Data_An_Cour!$AM:$AM,BV_Data_An_Cour!$AO:$AO,$Y6)</f>
        <v>48202.510000000009</v>
      </c>
      <c r="N6" s="1038">
        <f>IFERROR(O6/M6,0)</f>
        <v>0.60453573890654233</v>
      </c>
      <c r="O6" s="997">
        <f>-SUMIFS(BV_Data_An_Cour!$AM:$AM,BV_Data_An_Cour!$AO:$AO,$Y6)-SUMIFS(BV_Data_An_Cour!$AM:$AM,BV_Data_An_Cour!$AO:$AO,$Z6)</f>
        <v>29140.14</v>
      </c>
      <c r="P6" s="1039">
        <f>IFERROR((M6-E6)/E6,0)</f>
        <v>0</v>
      </c>
      <c r="Q6" s="997">
        <f>O6-G6</f>
        <v>29140.14</v>
      </c>
      <c r="R6" s="996">
        <f>SUMIFS(BV_Data_An_Prec!$AW:$AW,BV_Data_An_Prec!$AO:$AO,$Y6)</f>
        <v>0</v>
      </c>
      <c r="S6" s="659">
        <f>-SUMIFS(BV_Data_An_Prec!$AM:$AM,BV_Data_An_Prec!$AO:$AO,$Y6)</f>
        <v>0</v>
      </c>
      <c r="T6" s="1038">
        <f>IFERROR(U6/S6,0)</f>
        <v>0</v>
      </c>
      <c r="U6" s="997">
        <f>-SUMIFS(BV_Data_An_Prec!$AM:$AM,BV_Data_An_Prec!$AO:$AO,$Y6)-SUMIFS(BV_Data_An_Prec!$AM:$AM,BV_Data_An_Prec!$AO:$AO,$Z6)</f>
        <v>0</v>
      </c>
      <c r="V6" s="1039">
        <f>IF(R6=0,0,L6/R6)</f>
        <v>0</v>
      </c>
      <c r="W6" s="997">
        <f>O6-U6</f>
        <v>29140.14</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SUMIFS(BV_Data_An_Cour!$AW:$AW,BV_Data_An_Cour!$AO:$AO,$Y10)</f>
        <v>49</v>
      </c>
      <c r="M10" s="659">
        <f>-SUMIFS(BV_Data_An_Cour!$AM:$AM,BV_Data_An_Cour!$AO:$AO,$Y10)</f>
        <v>23912.959999999992</v>
      </c>
      <c r="N10" s="1038">
        <f t="shared" si="0"/>
        <v>0.7359824965207149</v>
      </c>
      <c r="O10" s="997">
        <f>-SUMIFS(BV_Data_An_Cour!$AM:$AM,BV_Data_An_Cour!$AO:$AO,$Y10)-SUMIFS(BV_Data_An_Cour!$AM:$AM,BV_Data_An_Cour!$AO:$AO,$Z10)</f>
        <v>17599.51999999999</v>
      </c>
      <c r="P10" s="1039">
        <f t="shared" si="1"/>
        <v>0</v>
      </c>
      <c r="Q10" s="997">
        <f t="shared" si="2"/>
        <v>17599.51999999999</v>
      </c>
      <c r="R10" s="995">
        <f>SUMIFS(BV_Data_An_Prec!$AW:$AW,BV_Data_An_Prec!$AO:$AO,$Y10)</f>
        <v>0</v>
      </c>
      <c r="S10" s="1037">
        <f>-SUMIFS(BV_Data_An_Prec!$AM:$AM,BV_Data_An_Prec!$AO:$AO,$Y10)</f>
        <v>0</v>
      </c>
      <c r="T10" s="1038">
        <f t="shared" si="3"/>
        <v>0</v>
      </c>
      <c r="U10" s="998">
        <f>-SUMIFS(BV_Data_An_Prec!$AM:$AM,BV_Data_An_Prec!$AO:$AO,$Y10)-SUMIFS(BV_Data_An_Prec!$AM:$AM,BV_Data_An_Prec!$AO:$AO,$Z10)</f>
        <v>0</v>
      </c>
      <c r="V10" s="1039">
        <f t="shared" si="4"/>
        <v>0</v>
      </c>
      <c r="W10" s="997">
        <f t="shared" si="5"/>
        <v>17599.51999999999</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SUMIFS(BV_Data_An_Cour!$AW:$AW,BV_Data_An_Cour!$AO:$AO,$Y12)</f>
        <v>29</v>
      </c>
      <c r="M12" s="659">
        <f>-SUMIFS(BV_Data_An_Cour!$AM:$AM,BV_Data_An_Cour!$AO:$AO,$Y12)</f>
        <v>99453.25</v>
      </c>
      <c r="N12" s="1038">
        <f t="shared" si="0"/>
        <v>0.23720381184124201</v>
      </c>
      <c r="O12" s="997">
        <f>-SUMIFS(BV_Data_An_Cour!$AM:$AM,BV_Data_An_Cour!$AO:$AO,$Y12)-SUMIFS(BV_Data_An_Cour!$AM:$AM,BV_Data_An_Cour!$AO:$AO,$Z12)</f>
        <v>23590.690000000002</v>
      </c>
      <c r="P12" s="1003">
        <f t="shared" si="1"/>
        <v>0</v>
      </c>
      <c r="Q12" s="1004">
        <f t="shared" si="2"/>
        <v>23590.690000000002</v>
      </c>
      <c r="R12" s="1000">
        <f>SUMIFS(BV_Data_An_Prec!$AW:$AW,BV_Data_An_Prec!$AO:$AO,$Y12)</f>
        <v>0</v>
      </c>
      <c r="S12" s="1005">
        <f>-SUMIFS(BV_Data_An_Prec!$AM:$AM,BV_Data_An_Prec!$AO:$AO,$Y12)</f>
        <v>0</v>
      </c>
      <c r="T12" s="1038">
        <f t="shared" si="3"/>
        <v>0</v>
      </c>
      <c r="U12" s="1006">
        <f>-SUMIFS(BV_Data_An_Prec!$AM:$AM,BV_Data_An_Prec!$AO:$AO,$Y12)-SUMIFS(BV_Data_An_Prec!$AM:$AM,BV_Data_An_Prec!$AO:$AO,$Z12)</f>
        <v>0</v>
      </c>
      <c r="V12" s="1003">
        <f t="shared" si="4"/>
        <v>0</v>
      </c>
      <c r="W12" s="1004">
        <f t="shared" si="5"/>
        <v>23590.690000000002</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171568.72</v>
      </c>
      <c r="N13" s="1009">
        <f t="shared" si="0"/>
        <v>0.40992524744603792</v>
      </c>
      <c r="O13" s="1008">
        <f>SUM(O6:O12)</f>
        <v>70330.349999999991</v>
      </c>
      <c r="P13" s="1012">
        <f>IFERROR((M13-E13)/E13,0)</f>
        <v>0</v>
      </c>
      <c r="Q13" s="1013">
        <f>O13-G13</f>
        <v>70330.349999999991</v>
      </c>
      <c r="R13" s="1011"/>
      <c r="S13" s="1008">
        <f>SUM(S6:S12)</f>
        <v>0</v>
      </c>
      <c r="T13" s="1009">
        <f t="shared" ref="T13" si="6">IFERROR(U13/S13,0)</f>
        <v>0</v>
      </c>
      <c r="U13" s="1008">
        <f>SUM(U6:U12)</f>
        <v>0</v>
      </c>
      <c r="V13" s="1012">
        <f>IF(R13=0,0,L13/R13)</f>
        <v>0</v>
      </c>
      <c r="W13" s="1013">
        <f>O13-U13</f>
        <v>70330.349999999991</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SUMIFS(BV_Data_An_Cour!$AW:$AW,BV_Data_An_Cour!$AO:$AO,$Y15)</f>
        <v>14</v>
      </c>
      <c r="M15" s="659">
        <f>-SUMIFS(BV_Data_An_Cour!$AM:$AM,BV_Data_An_Cour!$AO:$AO,$Y15)</f>
        <v>6142.4399999999987</v>
      </c>
      <c r="N15" s="1038">
        <f>IFERROR(O15/M15,0)</f>
        <v>2.3136473453546151</v>
      </c>
      <c r="O15" s="997">
        <f>-SUMIFS(BV_Data_An_Cour!$AM:$AM,BV_Data_An_Cour!$AO:$AO,$Y15)-SUMIFS(BV_Data_An_Cour!$AM:$AM,BV_Data_An_Cour!$AO:$AO,$Z15)</f>
        <v>14211.439999999999</v>
      </c>
      <c r="P15" s="1039">
        <f t="shared" ref="P15:P21" si="7">IFERROR((M15-E15)/E15,0)</f>
        <v>0</v>
      </c>
      <c r="Q15" s="997">
        <f t="shared" ref="Q15:Q21" si="8">O15-G15</f>
        <v>14211.439999999999</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14211.439999999999</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SUMIFS(BV_Data_An_Cour!$AW:$AW,BV_Data_An_Cour!$AO:$AO,$Y22)</f>
        <v>0</v>
      </c>
      <c r="M22" s="659">
        <f>-SUMIFS(BV_Data_An_Cour!$AM:$AM,BV_Data_An_Cour!$AO:$AO,$Y22)</f>
        <v>0</v>
      </c>
      <c r="N22" s="1038">
        <f t="shared" si="12"/>
        <v>0</v>
      </c>
      <c r="O22" s="997">
        <f>-SUMIFS(BV_Data_An_Cour!$AM:$AM,BV_Data_An_Cour!$AO:$AO,$Y22)-SUMIFS(BV_Data_An_Cour!$AM:$AM,BV_Data_An_Cour!$AO:$AO,$Z22)</f>
        <v>0</v>
      </c>
      <c r="P22" s="1003">
        <f t="shared" ref="P22" si="13">IFERROR((M22-E22)/E22,0)</f>
        <v>0</v>
      </c>
      <c r="Q22" s="1004">
        <f t="shared" ref="Q22" si="14">O22-G22</f>
        <v>0</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0</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6142.4399999999987</v>
      </c>
      <c r="N23" s="1009">
        <f t="shared" si="12"/>
        <v>2.3136473453546151</v>
      </c>
      <c r="O23" s="1008">
        <f>SUM(O15:O22)</f>
        <v>14211.439999999999</v>
      </c>
      <c r="P23" s="1012">
        <f>IFERROR((M23-E23)/E23,0)</f>
        <v>0</v>
      </c>
      <c r="Q23" s="1013">
        <f>O23-G23</f>
        <v>14211.439999999999</v>
      </c>
      <c r="R23" s="1011"/>
      <c r="S23" s="1008">
        <f>SUM(S15:S22)</f>
        <v>0</v>
      </c>
      <c r="T23" s="1009">
        <f t="shared" ref="T23" si="17">IFERROR(U23/S23,0)</f>
        <v>0</v>
      </c>
      <c r="U23" s="1008">
        <f>SUM(U15:U22)</f>
        <v>0</v>
      </c>
      <c r="V23" s="1012">
        <f>IF(R23=0,0,L23/R23)</f>
        <v>0</v>
      </c>
      <c r="W23" s="1013">
        <f>SUM(W15:W22)</f>
        <v>14211.439999999999</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4423.45</v>
      </c>
      <c r="P35" s="1015"/>
      <c r="Q35" s="1016"/>
      <c r="R35" s="994"/>
      <c r="S35" s="659"/>
      <c r="T35" s="1044"/>
      <c r="U35" s="997">
        <f>-SUMIFS(BV_Data_An_Prec!$AM:$AM,BV_Data_An_Prec!$AO:$AO,$Y35)-SUMIFS(BV_Data_An_Prec!$AM:$AM,BV_Data_An_Prec!$AO:$AO,$Z35)</f>
        <v>0</v>
      </c>
      <c r="V35" s="1015"/>
      <c r="W35" s="1017">
        <f t="shared" ref="W35" si="29">O35-U35</f>
        <v>4423.45</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177711.16</v>
      </c>
      <c r="N37" s="1020">
        <f>O37/M37</f>
        <v>0.50061706873108014</v>
      </c>
      <c r="O37" s="1045">
        <f>O23+O33+O13+O35</f>
        <v>88965.239999999991</v>
      </c>
      <c r="P37" s="1022">
        <f>O38-G38</f>
        <v>0.50061706873108014</v>
      </c>
      <c r="Q37" s="1045">
        <f>O37-G37</f>
        <v>88965.239999999991</v>
      </c>
      <c r="R37" s="1021"/>
      <c r="S37" s="1019">
        <f>S23+S33+S13</f>
        <v>0</v>
      </c>
      <c r="T37" s="1020">
        <f t="shared" ref="T37" si="30">IFERROR(U37/S37,0)</f>
        <v>0</v>
      </c>
      <c r="U37" s="1045">
        <f>U23+U33+U13+U35</f>
        <v>0</v>
      </c>
      <c r="V37" s="1023">
        <f>O38-U38</f>
        <v>0.50061706873108014</v>
      </c>
      <c r="W37" s="1045">
        <f>O37-U37</f>
        <v>88965.239999999991</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0.50061706873108014</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6605.089999999982</v>
      </c>
      <c r="S40" s="1029">
        <f>S37-Print_Mois!P326</f>
        <v>0</v>
      </c>
      <c r="U40" s="1029">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Août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SUMIFS(BV_Data_An_Cour!$AX:$AX,BV_Data_An_Cour!$AO:$AO,$Y6)</f>
        <v>286</v>
      </c>
      <c r="M6" s="659">
        <f>-SUMIFS(BV_Data_An_Cour!$AN:$AN,BV_Data_An_Cour!$AO:$AO,$Y6)</f>
        <v>379618.53</v>
      </c>
      <c r="N6" s="1038">
        <f>IFERROR(O6/M6,0)</f>
        <v>0.60641678898024287</v>
      </c>
      <c r="O6" s="997">
        <f>-SUMIFS(BV_Data_An_Cour!$AN:$AN,BV_Data_An_Cour!$AO:$AO,$Y6)-SUMIFS(BV_Data_An_Cour!$AN:$AN,BV_Data_An_Cour!$AO:$AO,$Z6)</f>
        <v>230207.05000000002</v>
      </c>
      <c r="P6" s="1039">
        <f t="shared" ref="P6:P12" si="0">IFERROR((M6-E6)/E6,0)</f>
        <v>0</v>
      </c>
      <c r="Q6" s="997">
        <f t="shared" ref="Q6:Q12" si="1">O6-G6</f>
        <v>230207.05000000002</v>
      </c>
      <c r="R6" s="996">
        <f>SUMIFS(BV_Data_An_Prec!$AX:$AX,BV_Data_An_Prec!$AO:$AO,$Y6)</f>
        <v>0</v>
      </c>
      <c r="S6" s="659">
        <f>-SUMIFS(BV_Data_An_Prec!$AN:$AN,BV_Data_An_Prec!$AO:$AO,$Y6)</f>
        <v>0</v>
      </c>
      <c r="T6" s="1038">
        <f>IFERROR(U6/S6,0)</f>
        <v>0</v>
      </c>
      <c r="U6" s="997">
        <f>-SUMIFS(BV_Data_An_Prec!$AN:$AN,BV_Data_An_Prec!$AO:$AO,$Y6)-SUMIFS(BV_Data_An_Prec!$AN:$AN,BV_Data_An_Prec!$AO:$AO,$Z6)</f>
        <v>0</v>
      </c>
      <c r="V6" s="1039">
        <f t="shared" ref="V6:V12" si="2">IF(R6=0,0,L6/R6)</f>
        <v>0</v>
      </c>
      <c r="W6" s="997">
        <f t="shared" ref="W6:W12" si="3">O6-U6</f>
        <v>230207.05000000002</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SUMIFS(BV_Data_An_Cour!$AX:$AX,BV_Data_An_Cour!$AO:$AO,$Y7)</f>
        <v>1</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SUMIFS(BV_Data_An_Cour!$AX:$AX,BV_Data_An_Cour!$AO:$AO,$Y10)</f>
        <v>298</v>
      </c>
      <c r="M10" s="659">
        <f>-SUMIFS(BV_Data_An_Cour!$AN:$AN,BV_Data_An_Cour!$AO:$AO,$Y10)</f>
        <v>143609.99</v>
      </c>
      <c r="N10" s="1038">
        <f t="shared" si="4"/>
        <v>0.68649583500423605</v>
      </c>
      <c r="O10" s="997">
        <f>-SUMIFS(BV_Data_An_Cour!$AN:$AN,BV_Data_An_Cour!$AO:$AO,$Y10)-SUMIFS(BV_Data_An_Cour!$AN:$AN,BV_Data_An_Cour!$AO:$AO,$Z10)</f>
        <v>98587.659999999989</v>
      </c>
      <c r="P10" s="1039">
        <f t="shared" si="0"/>
        <v>0</v>
      </c>
      <c r="Q10" s="997">
        <f t="shared" si="1"/>
        <v>98587.659999999989</v>
      </c>
      <c r="R10" s="996">
        <f>SUMIFS(BV_Data_An_Prec!$AX:$AX,BV_Data_An_Prec!$AO:$AO,$Y10)</f>
        <v>0</v>
      </c>
      <c r="S10" s="659">
        <f>-SUMIFS(BV_Data_An_Prec!$AN:$AN,BV_Data_An_Prec!$AO:$AO,$Y10)</f>
        <v>0</v>
      </c>
      <c r="T10" s="1038">
        <f t="shared" si="5"/>
        <v>0</v>
      </c>
      <c r="U10" s="997">
        <f>-SUMIFS(BV_Data_An_Prec!$AN:$AN,BV_Data_An_Prec!$AO:$AO,$Y10)-SUMIFS(BV_Data_An_Prec!$AN:$AN,BV_Data_An_Prec!$AO:$AO,$Z10)</f>
        <v>0</v>
      </c>
      <c r="V10" s="1039">
        <f t="shared" si="2"/>
        <v>0</v>
      </c>
      <c r="W10" s="997">
        <f t="shared" si="3"/>
        <v>98587.659999999989</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SUMIFS(BV_Data_An_Cour!$AX:$AX,BV_Data_An_Cour!$AO:$AO,$Y12)</f>
        <v>290</v>
      </c>
      <c r="M12" s="659">
        <f>-SUMIFS(BV_Data_An_Cour!$AN:$AN,BV_Data_An_Cour!$AO:$AO,$Y12)</f>
        <v>684857.05</v>
      </c>
      <c r="N12" s="1038">
        <f t="shared" si="4"/>
        <v>0.22812957828206631</v>
      </c>
      <c r="O12" s="997">
        <f>-SUMIFS(BV_Data_An_Cour!$AN:$AN,BV_Data_An_Cour!$AO:$AO,$Y12)-SUMIFS(BV_Data_An_Cour!$AN:$AN,BV_Data_An_Cour!$AO:$AO,$Z12)</f>
        <v>156236.15000000002</v>
      </c>
      <c r="P12" s="1003">
        <f t="shared" si="0"/>
        <v>0</v>
      </c>
      <c r="Q12" s="1004">
        <f t="shared" si="1"/>
        <v>156236.15000000002</v>
      </c>
      <c r="R12" s="996">
        <f>SUMIFS(BV_Data_An_Prec!$AX:$AX,BV_Data_An_Prec!$AO:$AO,$Y12)</f>
        <v>0</v>
      </c>
      <c r="S12" s="659">
        <f>-SUMIFS(BV_Data_An_Prec!$AN:$AN,BV_Data_An_Prec!$AO:$AO,$Y12)</f>
        <v>0</v>
      </c>
      <c r="T12" s="1038">
        <f t="shared" si="5"/>
        <v>0</v>
      </c>
      <c r="U12" s="997">
        <f>-SUMIFS(BV_Data_An_Prec!$AN:$AN,BV_Data_An_Prec!$AO:$AO,$Y12)-SUMIFS(BV_Data_An_Prec!$AN:$AN,BV_Data_An_Prec!$AO:$AO,$Z12)</f>
        <v>0</v>
      </c>
      <c r="V12" s="1003">
        <f t="shared" si="2"/>
        <v>0</v>
      </c>
      <c r="W12" s="1004">
        <f t="shared" si="3"/>
        <v>156236.15000000002</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1208085.57</v>
      </c>
      <c r="N13" s="1009">
        <f>O13/M13</f>
        <v>0.40148717280018503</v>
      </c>
      <c r="O13" s="1008">
        <f>SUM(O6:O12)</f>
        <v>485030.86000000004</v>
      </c>
      <c r="P13" s="1012">
        <f>IFERROR((M13-E13)/E13,0)</f>
        <v>0</v>
      </c>
      <c r="Q13" s="1013">
        <f>O13-G13</f>
        <v>485030.86000000004</v>
      </c>
      <c r="R13" s="1011"/>
      <c r="S13" s="1008">
        <f>SUM(S6:S12)</f>
        <v>0</v>
      </c>
      <c r="T13" s="1009" t="e">
        <f>U13/S13</f>
        <v>#DIV/0!</v>
      </c>
      <c r="U13" s="1008">
        <f>SUM(U6:U12)</f>
        <v>0</v>
      </c>
      <c r="V13" s="1012">
        <f>IF(R13=0,0,L13/R13)</f>
        <v>0</v>
      </c>
      <c r="W13" s="1013">
        <f>O13-U13</f>
        <v>485030.86000000004</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SUMIFS(BV_Data_An_Cour!$AX:$AX,BV_Data_An_Cour!$AO:$AO,$Y15)</f>
        <v>54</v>
      </c>
      <c r="M15" s="659">
        <f>-SUMIFS(BV_Data_An_Cour!$AN:$AN,BV_Data_An_Cour!$AO:$AO,$Y15)</f>
        <v>31866.1</v>
      </c>
      <c r="N15" s="1038">
        <f>IFERROR(O15/M15,0)</f>
        <v>0.85197184468761467</v>
      </c>
      <c r="O15" s="997">
        <f>-SUMIFS(BV_Data_An_Cour!$AN:$AN,BV_Data_An_Cour!$AO:$AO,$Y15)-SUMIFS(BV_Data_An_Cour!$AN:$AN,BV_Data_An_Cour!$AO:$AO,$Z15)</f>
        <v>27149.019999999997</v>
      </c>
      <c r="P15" s="1039">
        <f t="shared" ref="P15:P22" si="6">IFERROR((M15-E15)/E15,0)</f>
        <v>0</v>
      </c>
      <c r="Q15" s="997">
        <f t="shared" ref="Q15:Q22" si="7">O15-G15</f>
        <v>27149.019999999997</v>
      </c>
      <c r="R15" s="996">
        <f>SUMIFS(BV_Data_An_Prec!$AX:$AX,BV_Data_An_Prec!$AO:$AO,$Y15)</f>
        <v>0</v>
      </c>
      <c r="S15" s="659">
        <f>-SUMIFS(BV_Data_An_Prec!$AN:$AN,BV_Data_An_Prec!$AO:$AO,$Y15)</f>
        <v>0</v>
      </c>
      <c r="T15" s="1038">
        <f>IFERROR(U15/S15,0)</f>
        <v>0</v>
      </c>
      <c r="U15" s="997">
        <f>-SUMIFS(BV_Data_An_Prec!$AN:$AN,BV_Data_An_Prec!$AO:$AO,$Y15)-SUMIFS(BV_Data_An_Prec!$AN:$AN,BV_Data_An_Prec!$AO:$AO,$Z15)</f>
        <v>0</v>
      </c>
      <c r="V15" s="1039">
        <f t="shared" ref="V15:V22" si="8">IF(R15=0,0,L15/R15)</f>
        <v>0</v>
      </c>
      <c r="W15" s="997">
        <f t="shared" ref="W15:W22" si="9">O15-U15</f>
        <v>27149.019999999997</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SUMIFS(BV_Data_An_Cour!$AX:$AX,BV_Data_An_Cour!$AO:$AO,$Y22)</f>
        <v>2</v>
      </c>
      <c r="M22" s="659">
        <f>-SUMIFS(BV_Data_An_Cour!$AN:$AN,BV_Data_An_Cour!$AO:$AO,$Y22)</f>
        <v>540.79999999999995</v>
      </c>
      <c r="N22" s="1038">
        <f t="shared" si="10"/>
        <v>0.52938239644970408</v>
      </c>
      <c r="O22" s="997">
        <f>-SUMIFS(BV_Data_An_Cour!$AN:$AN,BV_Data_An_Cour!$AO:$AO,$Y22)-SUMIFS(BV_Data_An_Cour!$AN:$AN,BV_Data_An_Cour!$AO:$AO,$Z22)</f>
        <v>286.28999999999996</v>
      </c>
      <c r="P22" s="1003">
        <f t="shared" si="6"/>
        <v>0</v>
      </c>
      <c r="Q22" s="1004">
        <f t="shared" si="7"/>
        <v>286.28999999999996</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286.28999999999996</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32406.899999999998</v>
      </c>
      <c r="N23" s="1009">
        <f>O23/M23</f>
        <v>0.84658853515763621</v>
      </c>
      <c r="O23" s="1008">
        <f>SUM(O15:O22)</f>
        <v>27435.309999999998</v>
      </c>
      <c r="P23" s="1012">
        <f>IFERROR((M23-E23)/E23,0)</f>
        <v>0</v>
      </c>
      <c r="Q23" s="1013">
        <f>O23-G23</f>
        <v>27435.309999999998</v>
      </c>
      <c r="R23" s="1011"/>
      <c r="S23" s="1008">
        <f>SUM(S15:S22)</f>
        <v>0</v>
      </c>
      <c r="T23" s="1009" t="e">
        <f>U23/S23</f>
        <v>#DIV/0!</v>
      </c>
      <c r="U23" s="1008">
        <f>SUM(U15:U22)</f>
        <v>0</v>
      </c>
      <c r="V23" s="1012">
        <f>IF(R23=0,0,L23/R23)</f>
        <v>0</v>
      </c>
      <c r="W23" s="1013">
        <f>O23-U23</f>
        <v>27435.309999999998</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5629.34</v>
      </c>
      <c r="P35" s="1015"/>
      <c r="Q35" s="1016"/>
      <c r="R35" s="994"/>
      <c r="S35" s="659"/>
      <c r="T35" s="1044"/>
      <c r="U35" s="997">
        <f>-SUMIFS(BV_Data_An_Prec!$AN:$AN,BV_Data_An_Prec!$AO:$AO,$Y35)-SUMIFS(BV_Data_An_Prec!$AN:$AN,BV_Data_An_Prec!$AO:$AO,$Z35)</f>
        <v>0</v>
      </c>
      <c r="V35" s="1015"/>
      <c r="W35" s="1017">
        <f t="shared" ref="W35" si="18">O35-U35</f>
        <v>5629.34</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1240492.47</v>
      </c>
      <c r="N37" s="1020">
        <f>O37/M37</f>
        <v>0.41765308740648793</v>
      </c>
      <c r="O37" s="1045">
        <f>O23+O33+O13+O35</f>
        <v>518095.51000000007</v>
      </c>
      <c r="P37" s="1022">
        <f>O38-G38</f>
        <v>0.41765308740648793</v>
      </c>
      <c r="Q37" s="1045">
        <f>O37-G37</f>
        <v>518095.51000000007</v>
      </c>
      <c r="R37" s="1021"/>
      <c r="S37" s="1019">
        <f>S23+S33+S13</f>
        <v>0</v>
      </c>
      <c r="T37" s="1020" t="e">
        <f>U37/S37</f>
        <v>#DIV/0!</v>
      </c>
      <c r="U37" s="1045">
        <f>U23+U33+U13+U35</f>
        <v>0</v>
      </c>
      <c r="V37" s="1023">
        <f>O38-U38</f>
        <v>0.41765308740648793</v>
      </c>
      <c r="W37" s="1045">
        <f>O37-U37</f>
        <v>518095.51000000007</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0.41765308740648793</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27126.360000000102</v>
      </c>
      <c r="S40" s="1029">
        <f>S37-Print_AAD!P326</f>
        <v>0</v>
      </c>
      <c r="U40" s="1029">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topLeftCell="AQ1" zoomScale="80" zoomScaleNormal="80" workbookViewId="0">
      <selection activeCell="AC1" sqref="AC1"/>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15</v>
      </c>
      <c r="O1" t="s">
        <v>17</v>
      </c>
      <c r="P1" t="s">
        <v>18</v>
      </c>
      <c r="Q1" t="s">
        <v>19</v>
      </c>
      <c r="R1" t="s">
        <v>5</v>
      </c>
      <c r="S1"/>
      <c r="T1"/>
      <c r="U1"/>
      <c r="V1" t="s">
        <v>6</v>
      </c>
      <c r="W1" t="s">
        <v>8</v>
      </c>
      <c r="X1" t="s">
        <v>9</v>
      </c>
      <c r="Y1" t="s">
        <v>10</v>
      </c>
      <c r="Z1" t="s">
        <v>11</v>
      </c>
      <c r="AA1" t="s">
        <v>12</v>
      </c>
      <c r="AB1" t="s">
        <v>14</v>
      </c>
      <c r="AC1" t="s">
        <v>15</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393959.75</v>
      </c>
      <c r="AM3" s="905">
        <f>AN3-AL3</f>
        <v>52303.010000000009</v>
      </c>
      <c r="AN3" s="905">
        <f>INDEX(G3:R3,1,MATCH(Parametres!$B$3,G$1:R$1,0))*IF(OR(F3="L",F3="S",F3="I"),-1,1)</f>
        <v>446262.76</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hidden="1"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34596.639999999999</v>
      </c>
      <c r="AM4" s="905">
        <f t="shared" ref="AM4:AM67" si="2">AN4-AL4</f>
        <v>55837.19</v>
      </c>
      <c r="AN4" s="905">
        <f>INDEX(G4:R4,1,MATCH(Parametres!$B$3,G$1:R$1,0))*IF(OR(F4="L",F4="S",F4="I"),-1,1)</f>
        <v>90433.83</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hidden="1"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-23889.51</v>
      </c>
      <c r="AM6" s="905">
        <f t="shared" si="2"/>
        <v>-9128.7400000000016</v>
      </c>
      <c r="AN6" s="905">
        <f>INDEX(G6:R6,1,MATCH(Parametres!$B$3,G$1:R$1,0))*IF(OR(F6="L",F6="S",F6="I"),-1,1)</f>
        <v>-33018.25</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2508.0500000000002</v>
      </c>
      <c r="AM7" s="905">
        <f t="shared" si="2"/>
        <v>-9167.119999999999</v>
      </c>
      <c r="AN7" s="905">
        <f>INDEX(G7:R7,1,MATCH(Parametres!$B$3,G$1:R$1,0))*IF(OR(F7="L",F7="S",F7="I"),-1,1)</f>
        <v>-6659.07</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5960.45</v>
      </c>
      <c r="AM8" s="905">
        <f t="shared" si="2"/>
        <v>172</v>
      </c>
      <c r="AN8" s="905">
        <f>INDEX(G8:R8,1,MATCH(Parametres!$B$3,G$1:R$1,0))*IF(OR(F8="L",F8="S",F8="I"),-1,1)</f>
        <v>6132.45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2725.26</v>
      </c>
      <c r="AM9" s="905">
        <f t="shared" si="2"/>
        <v>617.54999999999973</v>
      </c>
      <c r="AN9" s="905">
        <f>INDEX(G9:R9,1,MATCH(Parametres!$B$3,G$1:R$1,0))*IF(OR(F9="L",F9="S",F9="I"),-1,1)</f>
        <v>3342.81</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1218.05</v>
      </c>
      <c r="AM10" s="905">
        <f t="shared" si="2"/>
        <v>244</v>
      </c>
      <c r="AN10" s="905">
        <f>INDEX(G10:R10,1,MATCH(Parametres!$B$3,G$1:R$1,0))*IF(OR(F10="L",F10="S",F10="I"),-1,1)</f>
        <v>1462.05</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G0200</v>
      </c>
      <c r="AK12" s="905" t="str">
        <f t="shared" si="1"/>
        <v>SALAIRE PROPRIETAIRE REP.</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G0200</v>
      </c>
      <c r="AU12" s="488" t="str">
        <f t="shared" si="4"/>
        <v>SALAIRE PROPRIETAIRE REP.</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G0201</v>
      </c>
      <c r="AK13" s="905" t="str">
        <f t="shared" si="1"/>
        <v>SALAIRE PROP. NEUF</v>
      </c>
      <c r="AL13" s="905">
        <f>IFERROR(INDEX(G13:R13,1,MATCH(Parametres!$B$3,G$1:R$1,0)-1)*IF(OR(F13="L",F13="S",F13="I"),-1,1),"")</f>
        <v>85596.92</v>
      </c>
      <c r="AM13" s="905">
        <f t="shared" si="2"/>
        <v>2541.9000000000087</v>
      </c>
      <c r="AN13" s="905">
        <f>INDEX(G13:R13,1,MATCH(Parametres!$B$3,G$1:R$1,0))*IF(OR(F13="L",F13="S",F13="I"),-1,1)</f>
        <v>88138.82</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3"/>
        <v>G0201</v>
      </c>
      <c r="AU13" s="488" t="str">
        <f t="shared" si="4"/>
        <v>SALAIRE PROP.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G0202</v>
      </c>
      <c r="AK14" s="905" t="str">
        <f t="shared" si="1"/>
        <v>SALAIRE PROP USAGE</v>
      </c>
      <c r="AL14" s="905">
        <f>IFERROR(INDEX(G14:R14,1,MATCH(Parametres!$B$3,G$1:R$1,0)-1)*IF(OR(F14="L",F14="S",F14="I"),-1,1),"")</f>
        <v>57064.639999999999</v>
      </c>
      <c r="AM14" s="905">
        <f t="shared" si="2"/>
        <v>1694.5999999999985</v>
      </c>
      <c r="AN14" s="905">
        <f>INDEX(G14:R14,1,MATCH(Parametres!$B$3,G$1:R$1,0))*IF(OR(F14="L",F14="S",F14="I"),-1,1)</f>
        <v>58759.24</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3"/>
        <v>G0202</v>
      </c>
      <c r="AU14" s="488" t="str">
        <f t="shared" si="4"/>
        <v>SALAIRE PROP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G0204</v>
      </c>
      <c r="AK15" s="905" t="str">
        <f t="shared" si="1"/>
        <v>SALAIRE PROP SERVICE</v>
      </c>
      <c r="AL15" s="905">
        <f>IFERROR(INDEX(G15:R15,1,MATCH(Parametres!$B$3,G$1:R$1,0)-1)*IF(OR(F15="L",F15="S",F15="I"),-1,1),"")</f>
        <v>85596.92</v>
      </c>
      <c r="AM15" s="905">
        <f t="shared" si="2"/>
        <v>2541.9000000000087</v>
      </c>
      <c r="AN15" s="905">
        <f>INDEX(G15:R15,1,MATCH(Parametres!$B$3,G$1:R$1,0))*IF(OR(F15="L",F15="S",F15="I"),-1,1)</f>
        <v>88138.82</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3"/>
        <v>G0204</v>
      </c>
      <c r="AU15" s="488" t="str">
        <f t="shared" si="4"/>
        <v>SALAIRE PROP SERVICE</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hidden="1"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G0205</v>
      </c>
      <c r="AK16" s="905" t="str">
        <f t="shared" si="1"/>
        <v>SALAIRE PROP CARROSSERIE</v>
      </c>
      <c r="AL16" s="905">
        <f>IFERROR(INDEX(G16:R16,1,MATCH(Parametres!$B$3,G$1:R$1,0)-1)*IF(OR(F16="L",F16="S",F16="I"),-1,1),"")</f>
        <v>28532.31</v>
      </c>
      <c r="AM16" s="905">
        <f t="shared" si="2"/>
        <v>847.29999999999927</v>
      </c>
      <c r="AN16" s="905">
        <f>INDEX(G16:R16,1,MATCH(Parametres!$B$3,G$1:R$1,0))*IF(OR(F16="L",F16="S",F16="I"),-1,1)</f>
        <v>29379.61</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3"/>
        <v>G0205</v>
      </c>
      <c r="AU16" s="488" t="str">
        <f t="shared" si="4"/>
        <v>SALAIRE PROP CARROSSERIE</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G0206</v>
      </c>
      <c r="AK17" s="905" t="str">
        <f t="shared" si="1"/>
        <v>SALAIRE PROP. PIECES</v>
      </c>
      <c r="AL17" s="905">
        <f>IFERROR(INDEX(G17:R17,1,MATCH(Parametres!$B$3,G$1:R$1,0)-1)*IF(OR(F17="L",F17="S",F17="I"),-1,1),"")</f>
        <v>28532.32</v>
      </c>
      <c r="AM17" s="905">
        <f t="shared" si="2"/>
        <v>847.27999999999884</v>
      </c>
      <c r="AN17" s="905">
        <f>INDEX(G17:R17,1,MATCH(Parametres!$B$3,G$1:R$1,0))*IF(OR(F17="L",F17="S",F17="I"),-1,1)</f>
        <v>29379.599999999999</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3"/>
        <v>G0206</v>
      </c>
      <c r="AU17" s="488" t="str">
        <f t="shared" si="4"/>
        <v>SALAIRE PROP. PIECES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G0210</v>
      </c>
      <c r="AK18" s="905" t="str">
        <f t="shared" si="1"/>
        <v>SALAIRE ADMIN. TOUS</v>
      </c>
      <c r="AL18" s="905">
        <f>IFERROR(INDEX(G18:R18,1,MATCH(Parametres!$B$3,G$1:R$1,0)-1)*IF(OR(F18="L",F18="S",F18="I"),-1,1),"")</f>
        <v>0</v>
      </c>
      <c r="AM18" s="905">
        <f t="shared" si="2"/>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3"/>
        <v>G0210</v>
      </c>
      <c r="AU18" s="488" t="str">
        <f t="shared" si="4"/>
        <v>SALAIRE ADMIN. TOUS</v>
      </c>
      <c r="AV18" s="899">
        <f>IFERROR(INDEX(V18:AG18,1,MATCH(Parametres!$B$3,V$1:AG$1,0)-1)*IF(OR(C18="L",C18="S",C18="I"),-1,1),"")</f>
        <v>0</v>
      </c>
      <c r="AW18" s="899">
        <f t="shared" si="5"/>
        <v>0</v>
      </c>
      <c r="AX18" s="899">
        <f>INDEX(V18:AG18,1,MATCH(Parametres!$B$3,V$1:AG$1,0))*IF(OR(C18="L",C18="S",C18="I"),-1,1)</f>
        <v>0</v>
      </c>
      <c r="AY18" s="487" t="s">
        <v>337</v>
      </c>
      <c r="AZ18" s="487" t="e">
        <f>+VLOOKUP($AJ18,Data_Validation!$A:$E,5,0)</f>
        <v>#N/A</v>
      </c>
    </row>
    <row r="19" spans="1:52" ht="15" hidden="1"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G0211</v>
      </c>
      <c r="AK19" s="905" t="str">
        <f t="shared" si="1"/>
        <v>SALAIRES CADRES NEUFS</v>
      </c>
      <c r="AL19" s="905">
        <f>IFERROR(INDEX(G19:R19,1,MATCH(Parametres!$B$3,G$1:R$1,0)-1)*IF(OR(F19="L",F19="S",F19="I"),-1,1),"")</f>
        <v>109706.49</v>
      </c>
      <c r="AM19" s="905">
        <f t="shared" si="2"/>
        <v>12759.149999999994</v>
      </c>
      <c r="AN19" s="905">
        <f>INDEX(G19:R19,1,MATCH(Parametres!$B$3,G$1:R$1,0))*IF(OR(F19="L",F19="S",F19="I"),-1,1)</f>
        <v>122465.64</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3"/>
        <v>G0211</v>
      </c>
      <c r="AU19" s="488" t="str">
        <f t="shared" si="4"/>
        <v>SALAIRES CADRES NEUFS</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G0212</v>
      </c>
      <c r="AK20" s="905" t="str">
        <f t="shared" si="1"/>
        <v>RENUM. CADRES-USAGES</v>
      </c>
      <c r="AL20" s="905">
        <f>IFERROR(INDEX(G20:R20,1,MATCH(Parametres!$B$3,G$1:R$1,0)-1)*IF(OR(F20="L",F20="S",F20="I"),-1,1),"")</f>
        <v>83509.919999999998</v>
      </c>
      <c r="AM20" s="905">
        <f t="shared" si="2"/>
        <v>22393.14</v>
      </c>
      <c r="AN20" s="905">
        <f>INDEX(G20:R20,1,MATCH(Parametres!$B$3,G$1:R$1,0))*IF(OR(F20="L",F20="S",F20="I"),-1,1)</f>
        <v>105903.06</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3"/>
        <v>G0212</v>
      </c>
      <c r="AU20" s="488" t="str">
        <f t="shared" si="4"/>
        <v>RENUM. CADRES-USAGES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G0213</v>
      </c>
      <c r="AK21" s="905" t="str">
        <f t="shared" si="1"/>
        <v>SALAIRE CADRE U.S.A</v>
      </c>
      <c r="AL21" s="905">
        <f>IFERROR(INDEX(G21:R21,1,MATCH(Parametres!$B$3,G$1:R$1,0)-1)*IF(OR(F21="L",F21="S",F21="I"),-1,1),"")</f>
        <v>329540.46999999997</v>
      </c>
      <c r="AM21" s="905">
        <f t="shared" si="2"/>
        <v>1288.1200000000536</v>
      </c>
      <c r="AN21" s="905">
        <f>INDEX(G21:R21,1,MATCH(Parametres!$B$3,G$1:R$1,0))*IF(OR(F21="L",F21="S",F21="I"),-1,1)</f>
        <v>330828.59000000003</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3"/>
        <v>G0213</v>
      </c>
      <c r="AU21" s="488" t="str">
        <f t="shared" si="4"/>
        <v>SALAIRE CADRE U.S.A</v>
      </c>
      <c r="AV21" s="899">
        <f>IFERROR(INDEX(V21:AG21,1,MATCH(Parametres!$B$3,V$1:AG$1,0)-1)*IF(OR(C21="L",C21="S",C21="I"),-1,1),"")</f>
        <v>0</v>
      </c>
      <c r="AW21" s="899">
        <f t="shared" si="5"/>
        <v>0</v>
      </c>
      <c r="AX21" s="899">
        <f>INDEX(V21:AG21,1,MATCH(Parametres!$B$3,V$1:AG$1,0))*IF(OR(C21="L",C21="S",C21="I"),-1,1)</f>
        <v>0</v>
      </c>
      <c r="AY21" s="487" t="s">
        <v>337</v>
      </c>
      <c r="AZ21" s="487">
        <f>+VLOOKUP($AJ21,Data_Validation!$A:$E,5,0)</f>
        <v>0</v>
      </c>
    </row>
    <row r="22" spans="1:52" ht="15" hidden="1"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G0214</v>
      </c>
      <c r="AK22" s="905" t="str">
        <f t="shared" si="1"/>
        <v>SALAIRES CADRES SERV.</v>
      </c>
      <c r="AL22" s="905">
        <f>IFERROR(INDEX(G22:R22,1,MATCH(Parametres!$B$3,G$1:R$1,0)-1)*IF(OR(F22="L",F22="S",F22="I"),-1,1),"")</f>
        <v>58043.68</v>
      </c>
      <c r="AM22" s="905">
        <f t="shared" si="2"/>
        <v>16125.249999999993</v>
      </c>
      <c r="AN22" s="905">
        <f>INDEX(G22:R22,1,MATCH(Parametres!$B$3,G$1:R$1,0))*IF(OR(F22="L",F22="S",F22="I"),-1,1)</f>
        <v>74168.929999999993</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3"/>
        <v>G0214</v>
      </c>
      <c r="AU22" s="488" t="str">
        <f t="shared" si="4"/>
        <v>SALAIRES CADRES SERV.</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hidden="1"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G0215</v>
      </c>
      <c r="AK23" s="905" t="str">
        <f t="shared" si="1"/>
        <v>RENUM. CADRES-CARROSSERIE</v>
      </c>
      <c r="AL23" s="905">
        <f>IFERROR(INDEX(G23:R23,1,MATCH(Parametres!$B$3,G$1:R$1,0)-1)*IF(OR(F23="L",F23="S",F23="I"),-1,1),"")</f>
        <v>60982.47</v>
      </c>
      <c r="AM23" s="905">
        <f t="shared" si="2"/>
        <v>12365.089999999997</v>
      </c>
      <c r="AN23" s="905">
        <f>INDEX(G23:R23,1,MATCH(Parametres!$B$3,G$1:R$1,0))*IF(OR(F23="L",F23="S",F23="I"),-1,1)</f>
        <v>73347.56</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3"/>
        <v>G0215</v>
      </c>
      <c r="AU23" s="488" t="str">
        <f t="shared" si="4"/>
        <v>RENUM. CADRES-CARROSSERIE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G0216</v>
      </c>
      <c r="AK24" s="905" t="str">
        <f t="shared" si="1"/>
        <v>SALAIRES CADRES-PCES</v>
      </c>
      <c r="AL24" s="905">
        <f>IFERROR(INDEX(G24:R24,1,MATCH(Parametres!$B$3,G$1:R$1,0)-1)*IF(OR(F24="L",F24="S",F24="I"),-1,1),"")</f>
        <v>22826.95</v>
      </c>
      <c r="AM24" s="905">
        <f t="shared" si="2"/>
        <v>4483.4199999999983</v>
      </c>
      <c r="AN24" s="905">
        <f>INDEX(G24:R24,1,MATCH(Parametres!$B$3,G$1:R$1,0))*IF(OR(F24="L",F24="S",F24="I"),-1,1)</f>
        <v>27310.37</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3"/>
        <v>G0216</v>
      </c>
      <c r="AU24" s="488" t="str">
        <f t="shared" si="4"/>
        <v>SALAIRES CADRES-PCES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G0220</v>
      </c>
      <c r="AK25" s="905" t="str">
        <f t="shared" si="1"/>
        <v>SALAIRE BUREAU REP.</v>
      </c>
      <c r="AL25" s="905">
        <f>IFERROR(INDEX(G25:R25,1,MATCH(Parametres!$B$3,G$1:R$1,0)-1)*IF(OR(F25="L",F25="S",F25="I"),-1,1),"")</f>
        <v>0</v>
      </c>
      <c r="AM25" s="905">
        <f t="shared" si="2"/>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3"/>
        <v>G0220</v>
      </c>
      <c r="AU25" s="488" t="str">
        <f t="shared" si="4"/>
        <v>SALAIRE BUREAU REP.</v>
      </c>
      <c r="AV25" s="899">
        <f>IFERROR(INDEX(V25:AG25,1,MATCH(Parametres!$B$3,V$1:AG$1,0)-1)*IF(OR(C25="L",C25="S",C25="I"),-1,1),"")</f>
        <v>0</v>
      </c>
      <c r="AW25" s="899">
        <f t="shared" si="5"/>
        <v>0</v>
      </c>
      <c r="AX25" s="899">
        <f>INDEX(V25:AG25,1,MATCH(Parametres!$B$3,V$1:AG$1,0))*IF(OR(C25="L",C25="S",C25="I"),-1,1)</f>
        <v>0</v>
      </c>
      <c r="AY25" s="487" t="s">
        <v>337</v>
      </c>
      <c r="AZ25" s="487" t="e">
        <f>+VLOOKUP($AJ25,Data_Validation!$A:$E,5,0)</f>
        <v>#N/A</v>
      </c>
    </row>
    <row r="26" spans="1:52" ht="15.75" hidden="1"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G0221</v>
      </c>
      <c r="AK26" s="905" t="str">
        <f t="shared" si="1"/>
        <v>SALAIRES BUREAU NEUFS</v>
      </c>
      <c r="AL26" s="905">
        <f>IFERROR(INDEX(G26:R26,1,MATCH(Parametres!$B$3,G$1:R$1,0)-1)*IF(OR(F26="L",F26="S",F26="I"),-1,1),"")</f>
        <v>171931.18</v>
      </c>
      <c r="AM26" s="905">
        <f t="shared" si="2"/>
        <v>27510.700000000012</v>
      </c>
      <c r="AN26" s="905">
        <f>INDEX(G26:R26,1,MATCH(Parametres!$B$3,G$1:R$1,0))*IF(OR(F26="L",F26="S",F26="I"),-1,1)</f>
        <v>199441.88</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3"/>
        <v>G0221</v>
      </c>
      <c r="AU26" s="488" t="str">
        <f t="shared" si="4"/>
        <v>SALAIRES BUREAU NEUFS</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G0222</v>
      </c>
      <c r="AK27" s="905" t="str">
        <f t="shared" si="1"/>
        <v>SALAIRES BUREAU USAGES</v>
      </c>
      <c r="AL27" s="905">
        <f>IFERROR(INDEX(G27:R27,1,MATCH(Parametres!$B$3,G$1:R$1,0)-1)*IF(OR(F27="L",F27="S",F27="I"),-1,1),"")</f>
        <v>32306.41</v>
      </c>
      <c r="AM27" s="905">
        <f t="shared" si="2"/>
        <v>4606.1400000000031</v>
      </c>
      <c r="AN27" s="905">
        <f>INDEX(G27:R27,1,MATCH(Parametres!$B$3,G$1:R$1,0))*IF(OR(F27="L",F27="S",F27="I"),-1,1)</f>
        <v>36912.550000000003</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3"/>
        <v>G0222</v>
      </c>
      <c r="AU27" s="488" t="str">
        <f t="shared" si="4"/>
        <v>SALAIRES BUREAU USAGES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G0223</v>
      </c>
      <c r="AK28" s="905" t="str">
        <f t="shared" si="1"/>
        <v>SALAIRES BUREAU U.S.A</v>
      </c>
      <c r="AL28" s="905">
        <f>IFERROR(INDEX(G28:R28,1,MATCH(Parametres!$B$3,G$1:R$1,0)-1)*IF(OR(F28="L",F28="S",F28="I"),-1,1),"")</f>
        <v>70582.28</v>
      </c>
      <c r="AM28" s="905">
        <f t="shared" si="2"/>
        <v>10049.380000000005</v>
      </c>
      <c r="AN28" s="905">
        <f>INDEX(G28:R28,1,MATCH(Parametres!$B$3,G$1:R$1,0))*IF(OR(F28="L",F28="S",F28="I"),-1,1)</f>
        <v>80631.66</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3"/>
        <v>G0223</v>
      </c>
      <c r="AU28" s="488" t="str">
        <f t="shared" si="4"/>
        <v>SALAIRES BUREAU U.S.A</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G0224</v>
      </c>
      <c r="AK29" s="905" t="str">
        <f t="shared" si="1"/>
        <v>SALAIRES BUREAU SERVICE</v>
      </c>
      <c r="AL29" s="905">
        <f>IFERROR(INDEX(G29:R29,1,MATCH(Parametres!$B$3,G$1:R$1,0)-1)*IF(OR(F29="L",F29="S",F29="I"),-1,1),"")</f>
        <v>179289.77</v>
      </c>
      <c r="AM29" s="905">
        <f t="shared" si="2"/>
        <v>23476.550000000017</v>
      </c>
      <c r="AN29" s="905">
        <f>INDEX(G29:R29,1,MATCH(Parametres!$B$3,G$1:R$1,0))*IF(OR(F29="L",F29="S",F29="I"),-1,1)</f>
        <v>202766.32</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3"/>
        <v>G0224</v>
      </c>
      <c r="AU29" s="488" t="str">
        <f t="shared" si="4"/>
        <v>SALAIRES BUREAU SERVICE</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hidden="1"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G0225</v>
      </c>
      <c r="AK30" s="905" t="str">
        <f t="shared" si="1"/>
        <v>SALAIRES BUREAU CARROS.</v>
      </c>
      <c r="AL30" s="905">
        <f>IFERROR(INDEX(G30:R30,1,MATCH(Parametres!$B$3,G$1:R$1,0)-1)*IF(OR(F30="L",F30="S",F30="I"),-1,1),"")</f>
        <v>52518.99</v>
      </c>
      <c r="AM30" s="905">
        <f t="shared" si="2"/>
        <v>6518.8700000000026</v>
      </c>
      <c r="AN30" s="905">
        <f>INDEX(G30:R30,1,MATCH(Parametres!$B$3,G$1:R$1,0))*IF(OR(F30="L",F30="S",F30="I"),-1,1)</f>
        <v>59037.86</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3"/>
        <v>G0225</v>
      </c>
      <c r="AU30" s="488" t="str">
        <f t="shared" si="4"/>
        <v>SALAIRES BUREAU CARROS.</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hidden="1"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G0226</v>
      </c>
      <c r="AK31" s="905" t="str">
        <f t="shared" si="1"/>
        <v>SALAIRES BUREAU PCES</v>
      </c>
      <c r="AL31" s="905">
        <f>IFERROR(INDEX(G31:R31,1,MATCH(Parametres!$B$3,G$1:R$1,0)-1)*IF(OR(F31="L",F31="S",F31="I"),-1,1),"")</f>
        <v>16665.84</v>
      </c>
      <c r="AM31" s="905">
        <f t="shared" si="2"/>
        <v>2434.4900000000016</v>
      </c>
      <c r="AN31" s="905">
        <f>INDEX(G31:R31,1,MATCH(Parametres!$B$3,G$1:R$1,0))*IF(OR(F31="L",F31="S",F31="I"),-1,1)</f>
        <v>19100.330000000002</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3"/>
        <v>G0226</v>
      </c>
      <c r="AU31" s="488" t="str">
        <f t="shared" si="4"/>
        <v>SALAIRES BUREAU PCES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G0230</v>
      </c>
      <c r="AK32" s="905" t="str">
        <f t="shared" si="1"/>
        <v>SALAIRES AUTRES REP.</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G0230</v>
      </c>
      <c r="AU32" s="488" t="str">
        <f t="shared" si="4"/>
        <v>SALAIRES AUTRES REP.</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G0231</v>
      </c>
      <c r="AK33" s="905" t="str">
        <f t="shared" si="1"/>
        <v>SALAIRES AUTRES NEUFS</v>
      </c>
      <c r="AL33" s="905">
        <f>IFERROR(INDEX(G33:R33,1,MATCH(Parametres!$B$3,G$1:R$1,0)-1)*IF(OR(F33="L",F33="S",F33="I"),-1,1),"")</f>
        <v>21334.13</v>
      </c>
      <c r="AM33" s="905">
        <f t="shared" si="2"/>
        <v>5112.2000000000007</v>
      </c>
      <c r="AN33" s="905">
        <f>INDEX(G33:R33,1,MATCH(Parametres!$B$3,G$1:R$1,0))*IF(OR(F33="L",F33="S",F33="I"),-1,1)</f>
        <v>26446.33</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3"/>
        <v>G0231</v>
      </c>
      <c r="AU33" s="488" t="str">
        <f t="shared" si="4"/>
        <v>SALAIRES AUTRES NEUFS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G0232</v>
      </c>
      <c r="AK34" s="905" t="str">
        <f t="shared" si="1"/>
        <v>SALAIRES AUTRES USAGES</v>
      </c>
      <c r="AL34" s="905">
        <f>IFERROR(INDEX(G34:R34,1,MATCH(Parametres!$B$3,G$1:R$1,0)-1)*IF(OR(F34="L",F34="S",F34="I"),-1,1),"")</f>
        <v>14563.86</v>
      </c>
      <c r="AM34" s="905">
        <f t="shared" si="2"/>
        <v>657.71999999999935</v>
      </c>
      <c r="AN34" s="905">
        <f>INDEX(G34:R34,1,MATCH(Parametres!$B$3,G$1:R$1,0))*IF(OR(F34="L",F34="S",F34="I"),-1,1)</f>
        <v>15221.58</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3"/>
        <v>G0232</v>
      </c>
      <c r="AU34" s="488" t="str">
        <f t="shared" si="4"/>
        <v>SALAIRES AUTRES USAGES</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G0233</v>
      </c>
      <c r="AK35" s="905" t="str">
        <f t="shared" si="1"/>
        <v>SALAIRES AUTRES U.S.A</v>
      </c>
      <c r="AL35" s="905">
        <f>IFERROR(INDEX(G35:R35,1,MATCH(Parametres!$B$3,G$1:R$1,0)-1)*IF(OR(F35="L",F35="S",F35="I"),-1,1),"")</f>
        <v>269599.99</v>
      </c>
      <c r="AM35" s="905">
        <f t="shared" si="2"/>
        <v>40000</v>
      </c>
      <c r="AN35" s="905">
        <f>INDEX(G35:R35,1,MATCH(Parametres!$B$3,G$1:R$1,0))*IF(OR(F35="L",F35="S",F35="I"),-1,1)</f>
        <v>309599.99</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3"/>
        <v>G0233</v>
      </c>
      <c r="AU35" s="488" t="str">
        <f t="shared" si="4"/>
        <v>SALAIRES AUTRES U.S.A</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G0234</v>
      </c>
      <c r="AK36" s="905" t="str">
        <f t="shared" si="1"/>
        <v>SALAIRES AUTRES SERV.</v>
      </c>
      <c r="AL36" s="905">
        <f>IFERROR(INDEX(G36:R36,1,MATCH(Parametres!$B$3,G$1:R$1,0)-1)*IF(OR(F36="L",F36="S",F36="I"),-1,1),"")</f>
        <v>196802.88</v>
      </c>
      <c r="AM36" s="905">
        <f t="shared" si="2"/>
        <v>27417.919999999984</v>
      </c>
      <c r="AN36" s="905">
        <f>INDEX(G36:R36,1,MATCH(Parametres!$B$3,G$1:R$1,0))*IF(OR(F36="L",F36="S",F36="I"),-1,1)</f>
        <v>224220.79999999999</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3"/>
        <v>G0234</v>
      </c>
      <c r="AU36" s="488" t="str">
        <f t="shared" si="4"/>
        <v>SALAIRES AUTRES SERV.</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G0235</v>
      </c>
      <c r="AK37" s="905" t="str">
        <f t="shared" si="1"/>
        <v>SALAIRES AUTRES CARR.</v>
      </c>
      <c r="AL37" s="905">
        <f>IFERROR(INDEX(G37:R37,1,MATCH(Parametres!$B$3,G$1:R$1,0)-1)*IF(OR(F37="L",F37="S",F37="I"),-1,1),"")</f>
        <v>76</v>
      </c>
      <c r="AM37" s="905">
        <f t="shared" si="2"/>
        <v>0</v>
      </c>
      <c r="AN37" s="905">
        <f>INDEX(G37:R37,1,MATCH(Parametres!$B$3,G$1:R$1,0))*IF(OR(F37="L",F37="S",F37="I"),-1,1)</f>
        <v>76</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3"/>
        <v>G0235</v>
      </c>
      <c r="AU37" s="488" t="str">
        <f t="shared" si="4"/>
        <v>SALAIRES AUTRES CARR.</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G0236</v>
      </c>
      <c r="AK38" s="905" t="str">
        <f t="shared" si="1"/>
        <v>SALAIRES AUTRES PCES</v>
      </c>
      <c r="AL38" s="905">
        <f>IFERROR(INDEX(G38:R38,1,MATCH(Parametres!$B$3,G$1:R$1,0)-1)*IF(OR(F38="L",F38="S",F38="I"),-1,1),"")</f>
        <v>115909.1</v>
      </c>
      <c r="AM38" s="905">
        <f t="shared" si="2"/>
        <v>17580.00999999998</v>
      </c>
      <c r="AN38" s="905">
        <f>INDEX(G38:R38,1,MATCH(Parametres!$B$3,G$1:R$1,0))*IF(OR(F38="L",F38="S",F38="I"),-1,1)</f>
        <v>133489.10999999999</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3"/>
        <v>G0236</v>
      </c>
      <c r="AU38" s="488" t="str">
        <f t="shared" si="4"/>
        <v>SALAIRES AUTRES PCES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G0240</v>
      </c>
      <c r="AK39" s="905" t="str">
        <f t="shared" si="1"/>
        <v>CONGES PAYÉS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G0240</v>
      </c>
      <c r="AU39" s="488" t="str">
        <f t="shared" si="4"/>
        <v>CONGES PAYÉS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G0241</v>
      </c>
      <c r="AK40" s="905" t="str">
        <f t="shared" si="1"/>
        <v>CONGES PAYES NEUFS</v>
      </c>
      <c r="AL40" s="905">
        <f>IFERROR(INDEX(G40:R40,1,MATCH(Parametres!$B$3,G$1:R$1,0)-1)*IF(OR(F40="L",F40="S",F40="I"),-1,1),"")</f>
        <v>90582.97</v>
      </c>
      <c r="AM40" s="905">
        <f t="shared" si="2"/>
        <v>6372</v>
      </c>
      <c r="AN40" s="905">
        <f>INDEX(G40:R40,1,MATCH(Parametres!$B$3,G$1:R$1,0))*IF(OR(F40="L",F40="S",F40="I"),-1,1)</f>
        <v>96954.97</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3"/>
        <v>G0241</v>
      </c>
      <c r="AU40" s="488" t="str">
        <f t="shared" si="4"/>
        <v>CONGES PAYES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hidden="1"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G0242</v>
      </c>
      <c r="AK41" s="905" t="str">
        <f t="shared" si="1"/>
        <v>CONGES PAYES USAGES</v>
      </c>
      <c r="AL41" s="905">
        <f>IFERROR(INDEX(G41:R41,1,MATCH(Parametres!$B$3,G$1:R$1,0)-1)*IF(OR(F41="L",F41="S",F41="I"),-1,1),"")</f>
        <v>8490.1299999999992</v>
      </c>
      <c r="AM41" s="905">
        <f t="shared" si="2"/>
        <v>259.63000000000102</v>
      </c>
      <c r="AN41" s="905">
        <f>INDEX(G41:R41,1,MATCH(Parametres!$B$3,G$1:R$1,0))*IF(OR(F41="L",F41="S",F41="I"),-1,1)</f>
        <v>8749.76</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3"/>
        <v>G0242</v>
      </c>
      <c r="AU41" s="488" t="str">
        <f t="shared" si="4"/>
        <v>CONGES PAYES USAGES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G0243</v>
      </c>
      <c r="AK42" s="905" t="str">
        <f t="shared" si="1"/>
        <v>CONGES PAYES U.S.A</v>
      </c>
      <c r="AL42" s="905">
        <f>IFERROR(INDEX(G42:R42,1,MATCH(Parametres!$B$3,G$1:R$1,0)-1)*IF(OR(F42="L",F42="S",F42="I"),-1,1),"")</f>
        <v>17992.009999999998</v>
      </c>
      <c r="AM42" s="905">
        <f t="shared" si="2"/>
        <v>2656.8000000000029</v>
      </c>
      <c r="AN42" s="905">
        <f>INDEX(G42:R42,1,MATCH(Parametres!$B$3,G$1:R$1,0))*IF(OR(F42="L",F42="S",F42="I"),-1,1)</f>
        <v>20648.810000000001</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3"/>
        <v>G0243</v>
      </c>
      <c r="AU42" s="488" t="str">
        <f t="shared" si="4"/>
        <v>CONGES PAYES U.S.A</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hidden="1"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G0244</v>
      </c>
      <c r="AK43" s="905" t="str">
        <f t="shared" si="1"/>
        <v>CONGES PAYES SERVICE</v>
      </c>
      <c r="AL43" s="905">
        <f>IFERROR(INDEX(G43:R43,1,MATCH(Parametres!$B$3,G$1:R$1,0)-1)*IF(OR(F43="L",F43="S",F43="I"),-1,1),"")</f>
        <v>122247.07</v>
      </c>
      <c r="AM43" s="905">
        <f t="shared" si="2"/>
        <v>6063.6399999999994</v>
      </c>
      <c r="AN43" s="905">
        <f>INDEX(G43:R43,1,MATCH(Parametres!$B$3,G$1:R$1,0))*IF(OR(F43="L",F43="S",F43="I"),-1,1)</f>
        <v>128310.71</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3"/>
        <v>G0244</v>
      </c>
      <c r="AU43" s="488" t="str">
        <f t="shared" si="4"/>
        <v>CONGES PAYES SERVICE</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G0245</v>
      </c>
      <c r="AK44" s="905" t="str">
        <f t="shared" si="1"/>
        <v>CONGES PAYES CARROSS.</v>
      </c>
      <c r="AL44" s="905">
        <f>IFERROR(INDEX(G44:R44,1,MATCH(Parametres!$B$3,G$1:R$1,0)-1)*IF(OR(F44="L",F44="S",F44="I"),-1,1),"")</f>
        <v>25236.86</v>
      </c>
      <c r="AM44" s="905">
        <f t="shared" si="2"/>
        <v>1160.2599999999984</v>
      </c>
      <c r="AN44" s="905">
        <f>INDEX(G44:R44,1,MATCH(Parametres!$B$3,G$1:R$1,0))*IF(OR(F44="L",F44="S",F44="I"),-1,1)</f>
        <v>26397.119999999999</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3"/>
        <v>G0245</v>
      </c>
      <c r="AU44" s="488" t="str">
        <f t="shared" si="4"/>
        <v>CONGES PAYES CARROSS.</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G0246</v>
      </c>
      <c r="AK45" s="905" t="str">
        <f t="shared" si="1"/>
        <v>CONGES PAYES PIECES</v>
      </c>
      <c r="AL45" s="905">
        <f>IFERROR(INDEX(G45:R45,1,MATCH(Parametres!$B$3,G$1:R$1,0)-1)*IF(OR(F45="L",F45="S",F45="I"),-1,1),"")</f>
        <v>16604.650000000001</v>
      </c>
      <c r="AM45" s="905">
        <f t="shared" si="2"/>
        <v>1134.9199999999983</v>
      </c>
      <c r="AN45" s="905">
        <f>INDEX(G45:R45,1,MATCH(Parametres!$B$3,G$1:R$1,0))*IF(OR(F45="L",F45="S",F45="I"),-1,1)</f>
        <v>17739.57</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3"/>
        <v>G0246</v>
      </c>
      <c r="AU45" s="488" t="str">
        <f t="shared" si="4"/>
        <v>CONGES PAYES PIECES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G0250</v>
      </c>
      <c r="AK46" s="905" t="str">
        <f t="shared" si="1"/>
        <v>TAXES PAYES REP.</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G0250</v>
      </c>
      <c r="AU46" s="488" t="str">
        <f t="shared" si="4"/>
        <v>TAXES PAYES REP.</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hidden="1"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G0251</v>
      </c>
      <c r="AK47" s="905" t="str">
        <f t="shared" si="1"/>
        <v>TAXES PAYROLL NEUFS</v>
      </c>
      <c r="AL47" s="905">
        <f>IFERROR(INDEX(G47:R47,1,MATCH(Parametres!$B$3,G$1:R$1,0)-1)*IF(OR(F47="L",F47="S",F47="I"),-1,1),"")</f>
        <v>137771.09</v>
      </c>
      <c r="AM47" s="905">
        <f t="shared" si="2"/>
        <v>14274.209999999992</v>
      </c>
      <c r="AN47" s="905">
        <f>INDEX(G47:R47,1,MATCH(Parametres!$B$3,G$1:R$1,0))*IF(OR(F47="L",F47="S",F47="I"),-1,1)</f>
        <v>152045.29999999999</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3"/>
        <v>G0251</v>
      </c>
      <c r="AU47" s="488" t="str">
        <f t="shared" si="4"/>
        <v>TAXES PAYROLL NEUFS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G0252</v>
      </c>
      <c r="AK48" s="905" t="str">
        <f t="shared" si="1"/>
        <v>TAXES PAYROLL USAGES</v>
      </c>
      <c r="AL48" s="905">
        <f>IFERROR(INDEX(G48:R48,1,MATCH(Parametres!$B$3,G$1:R$1,0)-1)*IF(OR(F48="L",F48="S",F48="I"),-1,1),"")</f>
        <v>16671.07</v>
      </c>
      <c r="AM48" s="905">
        <f t="shared" si="2"/>
        <v>3143.0699999999997</v>
      </c>
      <c r="AN48" s="905">
        <f>INDEX(G48:R48,1,MATCH(Parametres!$B$3,G$1:R$1,0))*IF(OR(F48="L",F48="S",F48="I"),-1,1)</f>
        <v>19814.14</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3"/>
        <v>G0252</v>
      </c>
      <c r="AU48" s="488" t="str">
        <f t="shared" si="4"/>
        <v>TAXES PAYROLL USAGES</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G0253</v>
      </c>
      <c r="AK49" s="905" t="str">
        <f t="shared" si="1"/>
        <v>TAXES PAYROLL U.S.A</v>
      </c>
      <c r="AL49" s="905">
        <f>IFERROR(INDEX(G49:R49,1,MATCH(Parametres!$B$3,G$1:R$1,0)-1)*IF(OR(F49="L",F49="S",F49="I"),-1,1),"")</f>
        <v>27234.66</v>
      </c>
      <c r="AM49" s="905">
        <f t="shared" si="2"/>
        <v>3644.630000000001</v>
      </c>
      <c r="AN49" s="905">
        <f>INDEX(G49:R49,1,MATCH(Parametres!$B$3,G$1:R$1,0))*IF(OR(F49="L",F49="S",F49="I"),-1,1)</f>
        <v>30879.29</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3"/>
        <v>G0253</v>
      </c>
      <c r="AU49" s="488" t="str">
        <f t="shared" si="4"/>
        <v>TAXES PAYROLL U.S.A</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hidden="1"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G0254</v>
      </c>
      <c r="AK50" s="905" t="str">
        <f t="shared" si="1"/>
        <v>TAXES PAYROLL SERVICE</v>
      </c>
      <c r="AL50" s="905">
        <f>IFERROR(INDEX(G50:R50,1,MATCH(Parametres!$B$3,G$1:R$1,0)-1)*IF(OR(F50="L",F50="S",F50="I"),-1,1),"")</f>
        <v>126027.47</v>
      </c>
      <c r="AM50" s="905">
        <f t="shared" si="2"/>
        <v>16394.299999999988</v>
      </c>
      <c r="AN50" s="905">
        <f>INDEX(G50:R50,1,MATCH(Parametres!$B$3,G$1:R$1,0))*IF(OR(F50="L",F50="S",F50="I"),-1,1)</f>
        <v>142421.76999999999</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3"/>
        <v>G0254</v>
      </c>
      <c r="AU50" s="488" t="str">
        <f t="shared" si="4"/>
        <v>TAXES PAYROLL SERVICE</v>
      </c>
      <c r="AV50" s="899">
        <f>IFERROR(INDEX(V50:AG50,1,MATCH(Parametres!$B$3,V$1:AG$1,0)-1)*IF(OR(C50="L",C50="S",C50="I"),-1,1),"")</f>
        <v>0</v>
      </c>
      <c r="AW50" s="899">
        <f t="shared" si="5"/>
        <v>0</v>
      </c>
      <c r="AX50" s="899">
        <f>INDEX(V50:AG50,1,MATCH(Parametres!$B$3,V$1:AG$1,0))*IF(OR(C50="L",C50="S",C50="I"),-1,1)</f>
        <v>0</v>
      </c>
      <c r="AY50" s="487" t="s">
        <v>337</v>
      </c>
      <c r="AZ50" s="487">
        <f>+VLOOKUP($AJ50,Data_Validation!$A:$E,5,0)</f>
        <v>0</v>
      </c>
    </row>
    <row r="51" spans="1:52" ht="15" hidden="1"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G0255</v>
      </c>
      <c r="AK51" s="905" t="str">
        <f t="shared" si="1"/>
        <v>TAXES PAYROLL CARROSS.</v>
      </c>
      <c r="AL51" s="905">
        <f>IFERROR(INDEX(G51:R51,1,MATCH(Parametres!$B$3,G$1:R$1,0)-1)*IF(OR(F51="L",F51="S",F51="I"),-1,1),"")</f>
        <v>29529.8</v>
      </c>
      <c r="AM51" s="905">
        <f t="shared" si="2"/>
        <v>4550.2700000000004</v>
      </c>
      <c r="AN51" s="905">
        <f>INDEX(G51:R51,1,MATCH(Parametres!$B$3,G$1:R$1,0))*IF(OR(F51="L",F51="S",F51="I"),-1,1)</f>
        <v>34080.07</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3"/>
        <v>G0255</v>
      </c>
      <c r="AU51" s="488" t="str">
        <f t="shared" si="4"/>
        <v>TAXES PAYROLL CARROSS.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G0256</v>
      </c>
      <c r="AK52" s="905" t="str">
        <f t="shared" si="1"/>
        <v>TAXES PAYROLL PIECES</v>
      </c>
      <c r="AL52" s="905">
        <f>IFERROR(INDEX(G52:R52,1,MATCH(Parametres!$B$3,G$1:R$1,0)-1)*IF(OR(F52="L",F52="S",F52="I"),-1,1),"")</f>
        <v>21744.2</v>
      </c>
      <c r="AM52" s="905">
        <f t="shared" si="2"/>
        <v>3052.8999999999978</v>
      </c>
      <c r="AN52" s="905">
        <f>INDEX(G52:R52,1,MATCH(Parametres!$B$3,G$1:R$1,0))*IF(OR(F52="L",F52="S",F52="I"),-1,1)</f>
        <v>24797.1</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3"/>
        <v>G0256</v>
      </c>
      <c r="AU52" s="488" t="str">
        <f t="shared" si="4"/>
        <v>TAXES PAYROLL PIECES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G0270</v>
      </c>
      <c r="AK53" s="905" t="str">
        <f t="shared" si="1"/>
        <v>AVANTAG.SOCIAUX REP.</v>
      </c>
      <c r="AL53" s="905">
        <f>IFERROR(INDEX(G53:R53,1,MATCH(Parametres!$B$3,G$1:R$1,0)-1)*IF(OR(F53="L",F53="S",F53="I"),-1,1),"")</f>
        <v>0</v>
      </c>
      <c r="AM53" s="905">
        <f t="shared" si="2"/>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3"/>
        <v>G0270</v>
      </c>
      <c r="AU53" s="488" t="str">
        <f t="shared" si="4"/>
        <v>AVANTAG.SOCIAUX REP.</v>
      </c>
      <c r="AV53" s="899">
        <f>IFERROR(INDEX(V53:AG53,1,MATCH(Parametres!$B$3,V$1:AG$1,0)-1)*IF(OR(C53="L",C53="S",C53="I"),-1,1),"")</f>
        <v>0</v>
      </c>
      <c r="AW53" s="899">
        <f t="shared" si="5"/>
        <v>0</v>
      </c>
      <c r="AX53" s="899">
        <f>INDEX(V53:AG53,1,MATCH(Parametres!$B$3,V$1:AG$1,0))*IF(OR(C53="L",C53="S",C53="I"),-1,1)</f>
        <v>0</v>
      </c>
      <c r="AY53" s="487" t="s">
        <v>337</v>
      </c>
      <c r="AZ53" s="487" t="e">
        <f>+VLOOKUP($AJ53,Data_Validation!$A:$E,5,0)</f>
        <v>#N/A</v>
      </c>
    </row>
    <row r="54" spans="1:52" ht="15" hidden="1"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G0271</v>
      </c>
      <c r="AK54" s="905" t="str">
        <f t="shared" si="1"/>
        <v>AVANTAGES SOCIAUX NEUF</v>
      </c>
      <c r="AL54" s="905">
        <f>IFERROR(INDEX(G54:R54,1,MATCH(Parametres!$B$3,G$1:R$1,0)-1)*IF(OR(F54="L",F54="S",F54="I"),-1,1),"")</f>
        <v>36595.67</v>
      </c>
      <c r="AM54" s="905">
        <f t="shared" si="2"/>
        <v>4465.4700000000012</v>
      </c>
      <c r="AN54" s="905">
        <f>INDEX(G54:R54,1,MATCH(Parametres!$B$3,G$1:R$1,0))*IF(OR(F54="L",F54="S",F54="I"),-1,1)</f>
        <v>41061.14</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3"/>
        <v>G0271</v>
      </c>
      <c r="AU54" s="488" t="str">
        <f t="shared" si="4"/>
        <v>AVANTAGES SOCIAUX NEUF</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G0272</v>
      </c>
      <c r="AK55" s="905" t="str">
        <f t="shared" si="1"/>
        <v>AVANTAGES SOCIAUX USAG</v>
      </c>
      <c r="AL55" s="905">
        <f>IFERROR(INDEX(G55:R55,1,MATCH(Parametres!$B$3,G$1:R$1,0)-1)*IF(OR(F55="L",F55="S",F55="I"),-1,1),"")</f>
        <v>16364.59</v>
      </c>
      <c r="AM55" s="905">
        <f t="shared" si="2"/>
        <v>2068.2799999999988</v>
      </c>
      <c r="AN55" s="905">
        <f>INDEX(G55:R55,1,MATCH(Parametres!$B$3,G$1:R$1,0))*IF(OR(F55="L",F55="S",F55="I"),-1,1)</f>
        <v>18432.87</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3"/>
        <v>G0272</v>
      </c>
      <c r="AU55" s="488" t="str">
        <f t="shared" si="4"/>
        <v>AVANTAGES SOCIAUX USAG</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G0273</v>
      </c>
      <c r="AK56" s="905" t="str">
        <f t="shared" si="1"/>
        <v>AVANTAGES SOCIAUX U.S.A</v>
      </c>
      <c r="AL56" s="905">
        <f>IFERROR(INDEX(G56:R56,1,MATCH(Parametres!$B$3,G$1:R$1,0)-1)*IF(OR(F56="L",F56="S",F56="I"),-1,1),"")</f>
        <v>15233.84</v>
      </c>
      <c r="AM56" s="905">
        <f t="shared" si="2"/>
        <v>296.78000000000065</v>
      </c>
      <c r="AN56" s="905">
        <f>INDEX(G56:R56,1,MATCH(Parametres!$B$3,G$1:R$1,0))*IF(OR(F56="L",F56="S",F56="I"),-1,1)</f>
        <v>15530.62</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3"/>
        <v>G0273</v>
      </c>
      <c r="AU56" s="488" t="str">
        <f t="shared" si="4"/>
        <v>AVANTAGES SOCIAUX U.S.A</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G0274</v>
      </c>
      <c r="AK57" s="905" t="str">
        <f t="shared" si="1"/>
        <v>AVANTAGES SOCIAUX SERV</v>
      </c>
      <c r="AL57" s="905">
        <f>IFERROR(INDEX(G57:R57,1,MATCH(Parametres!$B$3,G$1:R$1,0)-1)*IF(OR(F57="L",F57="S",F57="I"),-1,1),"")</f>
        <v>74457.94</v>
      </c>
      <c r="AM57" s="905">
        <f t="shared" si="2"/>
        <v>10201.849999999991</v>
      </c>
      <c r="AN57" s="905">
        <f>INDEX(G57:R57,1,MATCH(Parametres!$B$3,G$1:R$1,0))*IF(OR(F57="L",F57="S",F57="I"),-1,1)</f>
        <v>84659.79</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3"/>
        <v>G0274</v>
      </c>
      <c r="AU57" s="488" t="str">
        <f t="shared" si="4"/>
        <v>AVANTAGES SOCIAUX SERV</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G0275</v>
      </c>
      <c r="AK58" s="905" t="str">
        <f t="shared" si="1"/>
        <v>AVANTAGES SOCIAUX CARROSS</v>
      </c>
      <c r="AL58" s="905">
        <f>IFERROR(INDEX(G58:R58,1,MATCH(Parametres!$B$3,G$1:R$1,0)-1)*IF(OR(F58="L",F58="S",F58="I"),-1,1),"")</f>
        <v>18356.16</v>
      </c>
      <c r="AM58" s="905">
        <f t="shared" si="2"/>
        <v>2780.4700000000012</v>
      </c>
      <c r="AN58" s="905">
        <f>INDEX(G58:R58,1,MATCH(Parametres!$B$3,G$1:R$1,0))*IF(OR(F58="L",F58="S",F58="I"),-1,1)</f>
        <v>21136.63</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3"/>
        <v>G0275</v>
      </c>
      <c r="AU58" s="488" t="str">
        <f t="shared" si="4"/>
        <v>AVANTAGES SOCIAUX CARROSS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G0276</v>
      </c>
      <c r="AK59" s="905" t="str">
        <f t="shared" si="1"/>
        <v>AVANTAGES SOCIAUX PCES</v>
      </c>
      <c r="AL59" s="905">
        <f>IFERROR(INDEX(G59:R59,1,MATCH(Parametres!$B$3,G$1:R$1,0)-1)*IF(OR(F59="L",F59="S",F59="I"),-1,1),"")</f>
        <v>10368.6</v>
      </c>
      <c r="AM59" s="905">
        <f t="shared" si="2"/>
        <v>1428.4499999999989</v>
      </c>
      <c r="AN59" s="905">
        <f>INDEX(G59:R59,1,MATCH(Parametres!$B$3,G$1:R$1,0))*IF(OR(F59="L",F59="S",F59="I"),-1,1)</f>
        <v>11797.05</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3"/>
        <v>G0276</v>
      </c>
      <c r="AU59" s="488" t="str">
        <f t="shared" si="4"/>
        <v>AVANTAGES SOCIAUX PCES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G0279</v>
      </c>
      <c r="AK60" s="905" t="str">
        <f t="shared" si="1"/>
        <v>AVANTAGES SOCIAUX ADM.</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G0279</v>
      </c>
      <c r="AU60" s="488" t="str">
        <f t="shared" si="4"/>
        <v>AVANTAGES SOCIAUX ADM.</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G0290</v>
      </c>
      <c r="AK61" s="905" t="str">
        <f t="shared" si="1"/>
        <v>FONDS PENSION REP.</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G0290</v>
      </c>
      <c r="AU61" s="488" t="str">
        <f t="shared" si="4"/>
        <v>FONDS PENSION REP.</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G0291</v>
      </c>
      <c r="AK62" s="905" t="str">
        <f t="shared" si="1"/>
        <v>FONDS PENSION VEH. NEUFS</v>
      </c>
      <c r="AL62" s="905">
        <f>IFERROR(INDEX(G62:R62,1,MATCH(Parametres!$B$3,G$1:R$1,0)-1)*IF(OR(F62="L",F62="S",F62="I"),-1,1),"")</f>
        <v>763.58</v>
      </c>
      <c r="AM62" s="905">
        <f t="shared" si="2"/>
        <v>36.039999999999964</v>
      </c>
      <c r="AN62" s="905">
        <f>INDEX(G62:R62,1,MATCH(Parametres!$B$3,G$1:R$1,0))*IF(OR(F62="L",F62="S",F62="I"),-1,1)</f>
        <v>799.62</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3"/>
        <v>G0291</v>
      </c>
      <c r="AU62" s="488" t="str">
        <f t="shared" si="4"/>
        <v>FONDS PENSION VEH.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G0292</v>
      </c>
      <c r="AK63" s="905" t="str">
        <f t="shared" si="1"/>
        <v>FONDS PENSION VEH. USAG.</v>
      </c>
      <c r="AL63" s="905">
        <f>IFERROR(INDEX(G63:R63,1,MATCH(Parametres!$B$3,G$1:R$1,0)-1)*IF(OR(F63="L",F63="S",F63="I"),-1,1),"")</f>
        <v>180.26</v>
      </c>
      <c r="AM63" s="905">
        <f t="shared" si="2"/>
        <v>12.640000000000015</v>
      </c>
      <c r="AN63" s="905">
        <f>INDEX(G63:R63,1,MATCH(Parametres!$B$3,G$1:R$1,0))*IF(OR(F63="L",F63="S",F63="I"),-1,1)</f>
        <v>192.9</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3"/>
        <v>G0292</v>
      </c>
      <c r="AU63" s="488" t="str">
        <f t="shared" si="4"/>
        <v>FONDS PENSION VEH. USAG.</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G0293</v>
      </c>
      <c r="AK64" s="905" t="str">
        <f t="shared" si="1"/>
        <v>FONDS PENSION U.S.A</v>
      </c>
      <c r="AL64" s="905">
        <f>IFERROR(INDEX(G64:R64,1,MATCH(Parametres!$B$3,G$1:R$1,0)-1)*IF(OR(F64="L",F64="S",F64="I"),-1,1),"")</f>
        <v>0</v>
      </c>
      <c r="AM64" s="905">
        <f t="shared" si="2"/>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3"/>
        <v>G0293</v>
      </c>
      <c r="AU64" s="488" t="str">
        <f t="shared" si="4"/>
        <v>FONDS PENSION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G0294</v>
      </c>
      <c r="AK65" s="905" t="str">
        <f t="shared" si="1"/>
        <v>FONDS PENSION SERV AUTO</v>
      </c>
      <c r="AL65" s="905">
        <f>IFERROR(INDEX(G65:R65,1,MATCH(Parametres!$B$3,G$1:R$1,0)-1)*IF(OR(F65="L",F65="S",F65="I"),-1,1),"")</f>
        <v>7464.28</v>
      </c>
      <c r="AM65" s="905">
        <f t="shared" si="2"/>
        <v>828.33000000000084</v>
      </c>
      <c r="AN65" s="905">
        <f>INDEX(G65:R65,1,MATCH(Parametres!$B$3,G$1:R$1,0))*IF(OR(F65="L",F65="S",F65="I"),-1,1)</f>
        <v>8292.61</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3"/>
        <v>G0294</v>
      </c>
      <c r="AU65" s="488" t="str">
        <f t="shared" si="4"/>
        <v>FONDS PENSION SERV AUTO</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G0295</v>
      </c>
      <c r="AK66" s="905" t="str">
        <f t="shared" si="1"/>
        <v>FONDS PENSION CARROSSERIE</v>
      </c>
      <c r="AL66" s="905">
        <f>IFERROR(INDEX(G66:R66,1,MATCH(Parametres!$B$3,G$1:R$1,0)-1)*IF(OR(F66="L",F66="S",F66="I"),-1,1),"")</f>
        <v>260</v>
      </c>
      <c r="AM66" s="905">
        <f t="shared" si="2"/>
        <v>34.680000000000007</v>
      </c>
      <c r="AN66" s="905">
        <f>INDEX(G66:R66,1,MATCH(Parametres!$B$3,G$1:R$1,0))*IF(OR(F66="L",F66="S",F66="I"),-1,1)</f>
        <v>294.68</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3"/>
        <v>G0295</v>
      </c>
      <c r="AU66" s="488" t="str">
        <f t="shared" si="4"/>
        <v>FONDS PENSION CARROSSERIE</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G0296</v>
      </c>
      <c r="AK67" s="905" t="str">
        <f t="shared" si="1"/>
        <v>FONDS PENSION PCE AUTO</v>
      </c>
      <c r="AL67" s="905">
        <f>IFERROR(INDEX(G67:R67,1,MATCH(Parametres!$B$3,G$1:R$1,0)-1)*IF(OR(F67="L",F67="S",F67="I"),-1,1),"")</f>
        <v>1482.1</v>
      </c>
      <c r="AM67" s="905">
        <f t="shared" si="2"/>
        <v>183.91000000000008</v>
      </c>
      <c r="AN67" s="905">
        <f>INDEX(G67:R67,1,MATCH(Parametres!$B$3,G$1:R$1,0))*IF(OR(F67="L",F67="S",F67="I"),-1,1)</f>
        <v>1666.01</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3"/>
        <v>G0296</v>
      </c>
      <c r="AU67" s="488" t="str">
        <f t="shared" si="4"/>
        <v>FONDS PENSION PCE AUTO</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G0297</v>
      </c>
      <c r="AK68" s="905" t="str">
        <f t="shared" ref="AK68:AK131" si="7">D68</f>
        <v>INDEMNITE RETRAITE-PCS</v>
      </c>
      <c r="AL68" s="905">
        <f>IFERROR(INDEX(G68:R68,1,MATCH(Parametres!$B$3,G$1:R$1,0)-1)*IF(OR(F68="L",F68="S",F68="I"),-1,1),"")</f>
        <v>0</v>
      </c>
      <c r="AM68" s="905">
        <f t="shared" ref="AM68:AM131" si="8">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T131" si="9">C68</f>
        <v>G0297</v>
      </c>
      <c r="AU68" s="488" t="str">
        <f t="shared" ref="AU68:AU131" si="10">D68</f>
        <v>INDEMNITE RETRAITE-PCS</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G0299</v>
      </c>
      <c r="AK69" s="905" t="str">
        <f t="shared" si="7"/>
        <v>FONDS PENSION ADMIN</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G0299</v>
      </c>
      <c r="AU69" s="488" t="str">
        <f t="shared" si="10"/>
        <v>FONDS PENSION ADMIN</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G0330</v>
      </c>
      <c r="AK70" s="905" t="str">
        <f t="shared" si="7"/>
        <v>FRAIS POSTE-TRANSPORT REP</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G0330</v>
      </c>
      <c r="AU70" s="488" t="str">
        <f t="shared" si="10"/>
        <v>FRAIS POSTE-TRANSPORT REP</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G0331</v>
      </c>
      <c r="AK71" s="905" t="str">
        <f t="shared" si="7"/>
        <v>FRAIS POSTE-TRANSP NEUF</v>
      </c>
      <c r="AL71" s="905">
        <f>IFERROR(INDEX(G71:R71,1,MATCH(Parametres!$B$3,G$1:R$1,0)-1)*IF(OR(F71="L",F71="S",F71="I"),-1,1),"")</f>
        <v>5948.56</v>
      </c>
      <c r="AM71" s="905">
        <f t="shared" si="8"/>
        <v>916.48999999999978</v>
      </c>
      <c r="AN71" s="905">
        <f>INDEX(G71:R71,1,MATCH(Parametres!$B$3,G$1:R$1,0))*IF(OR(F71="L",F71="S",F71="I"),-1,1)</f>
        <v>6865.05</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9"/>
        <v>G0331</v>
      </c>
      <c r="AU71" s="488" t="str">
        <f t="shared" si="10"/>
        <v>FRAIS POSTE-TRANSP NEUF</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G0332</v>
      </c>
      <c r="AK72" s="905" t="str">
        <f t="shared" si="7"/>
        <v>FRAIS POSTE-TRANSP.USAGE</v>
      </c>
      <c r="AL72" s="905">
        <f>IFERROR(INDEX(G72:R72,1,MATCH(Parametres!$B$3,G$1:R$1,0)-1)*IF(OR(F72="L",F72="S",F72="I"),-1,1),"")</f>
        <v>6693.81</v>
      </c>
      <c r="AM72" s="905">
        <f t="shared" si="8"/>
        <v>1339.9899999999998</v>
      </c>
      <c r="AN72" s="905">
        <f>INDEX(G72:R72,1,MATCH(Parametres!$B$3,G$1:R$1,0))*IF(OR(F72="L",F72="S",F72="I"),-1,1)</f>
        <v>8033.8</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9"/>
        <v>G0332</v>
      </c>
      <c r="AU72" s="488" t="str">
        <f t="shared" si="10"/>
        <v>FRAIS POSTE-TRANSP.USAGE</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hidden="1"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G0333</v>
      </c>
      <c r="AK73" s="905" t="str">
        <f t="shared" si="7"/>
        <v>FRAIS POSTE-TRANSP U.S.A</v>
      </c>
      <c r="AL73" s="905">
        <f>IFERROR(INDEX(G73:R73,1,MATCH(Parametres!$B$3,G$1:R$1,0)-1)*IF(OR(F73="L",F73="S",F73="I"),-1,1),"")</f>
        <v>5086.6000000000004</v>
      </c>
      <c r="AM73" s="905">
        <f t="shared" si="8"/>
        <v>43.029999999999745</v>
      </c>
      <c r="AN73" s="905">
        <f>INDEX(G73:R73,1,MATCH(Parametres!$B$3,G$1:R$1,0))*IF(OR(F73="L",F73="S",F73="I"),-1,1)</f>
        <v>5129.63</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9"/>
        <v>G0333</v>
      </c>
      <c r="AU73" s="488" t="str">
        <f t="shared" si="10"/>
        <v>FRAIS POSTE-TRANSP U.S.A</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G0334</v>
      </c>
      <c r="AK74" s="905" t="str">
        <f t="shared" si="7"/>
        <v>FRAIS POSTE-TRANSP.SER.</v>
      </c>
      <c r="AL74" s="905">
        <f>IFERROR(INDEX(G74:R74,1,MATCH(Parametres!$B$3,G$1:R$1,0)-1)*IF(OR(F74="L",F74="S",F74="I"),-1,1),"")</f>
        <v>4036.58</v>
      </c>
      <c r="AM74" s="905">
        <f t="shared" si="8"/>
        <v>834.39999999999964</v>
      </c>
      <c r="AN74" s="905">
        <f>INDEX(G74:R74,1,MATCH(Parametres!$B$3,G$1:R$1,0))*IF(OR(F74="L",F74="S",F74="I"),-1,1)</f>
        <v>4870.9799999999996</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9"/>
        <v>G0334</v>
      </c>
      <c r="AU74" s="488" t="str">
        <f t="shared" si="10"/>
        <v>FRAIS POSTE-TRANSP.SER.</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G0335</v>
      </c>
      <c r="AK75" s="905" t="str">
        <f t="shared" si="7"/>
        <v>FRAIS POSTE-TRANSP. CARR.</v>
      </c>
      <c r="AL75" s="905">
        <f>IFERROR(INDEX(G75:R75,1,MATCH(Parametres!$B$3,G$1:R$1,0)-1)*IF(OR(F75="L",F75="S",F75="I"),-1,1),"")</f>
        <v>1728.28</v>
      </c>
      <c r="AM75" s="905">
        <f t="shared" si="8"/>
        <v>271.79999999999995</v>
      </c>
      <c r="AN75" s="905">
        <f>INDEX(G75:R75,1,MATCH(Parametres!$B$3,G$1:R$1,0))*IF(OR(F75="L",F75="S",F75="I"),-1,1)</f>
        <v>2000.08</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9"/>
        <v>G0335</v>
      </c>
      <c r="AU75" s="488" t="str">
        <f t="shared" si="10"/>
        <v>FRAIS POSTE-TRANSP. CARR.</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G0336</v>
      </c>
      <c r="AK76" s="905" t="str">
        <f t="shared" si="7"/>
        <v>FRAIS POSTE-TRANSP PIECE</v>
      </c>
      <c r="AL76" s="905">
        <f>IFERROR(INDEX(G76:R76,1,MATCH(Parametres!$B$3,G$1:R$1,0)-1)*IF(OR(F76="L",F76="S",F76="I"),-1,1),"")</f>
        <v>3860.03</v>
      </c>
      <c r="AM76" s="905">
        <f t="shared" si="8"/>
        <v>1583.3200000000002</v>
      </c>
      <c r="AN76" s="905">
        <f>INDEX(G76:R76,1,MATCH(Parametres!$B$3,G$1:R$1,0))*IF(OR(F76="L",F76="S",F76="I"),-1,1)</f>
        <v>5443.35</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9"/>
        <v>G0336</v>
      </c>
      <c r="AU76" s="488" t="str">
        <f t="shared" si="10"/>
        <v>FRAIS POSTE-TRANSP PIECE</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G0510</v>
      </c>
      <c r="AK77" s="905" t="str">
        <f t="shared" si="7"/>
        <v>ENT. DEMOS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G0510</v>
      </c>
      <c r="AU77" s="488" t="str">
        <f t="shared" si="10"/>
        <v>ENT. DEMOS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hidden="1"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G0511</v>
      </c>
      <c r="AK78" s="905" t="str">
        <f t="shared" si="7"/>
        <v>ENT. DEMOS NEUFS</v>
      </c>
      <c r="AL78" s="905">
        <f>IFERROR(INDEX(G78:R78,1,MATCH(Parametres!$B$3,G$1:R$1,0)-1)*IF(OR(F78="L",F78="S",F78="I"),-1,1),"")</f>
        <v>91532.42</v>
      </c>
      <c r="AM78" s="905">
        <f t="shared" si="8"/>
        <v>8310.1300000000047</v>
      </c>
      <c r="AN78" s="905">
        <f>INDEX(G78:R78,1,MATCH(Parametres!$B$3,G$1:R$1,0))*IF(OR(F78="L",F78="S",F78="I"),-1,1)</f>
        <v>99842.55</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9"/>
        <v>G0511</v>
      </c>
      <c r="AU78" s="488" t="str">
        <f t="shared" si="10"/>
        <v>ENT. DEMOS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G0512</v>
      </c>
      <c r="AK79" s="905" t="str">
        <f t="shared" si="7"/>
        <v>ENT. DEMOS USAGES</v>
      </c>
      <c r="AL79" s="905">
        <f>IFERROR(INDEX(G79:R79,1,MATCH(Parametres!$B$3,G$1:R$1,0)-1)*IF(OR(F79="L",F79="S",F79="I"),-1,1),"")</f>
        <v>14068.99</v>
      </c>
      <c r="AM79" s="905">
        <f t="shared" si="8"/>
        <v>1215.6599999999999</v>
      </c>
      <c r="AN79" s="905">
        <f>INDEX(G79:R79,1,MATCH(Parametres!$B$3,G$1:R$1,0))*IF(OR(F79="L",F79="S",F79="I"),-1,1)</f>
        <v>15284.65</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9"/>
        <v>G0512</v>
      </c>
      <c r="AU79" s="488" t="str">
        <f t="shared" si="10"/>
        <v>ENT. DEMOS USAGES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hidden="1"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G0513</v>
      </c>
      <c r="AK80" s="905" t="str">
        <f t="shared" si="7"/>
        <v>ENT. DEMOS U.S.A</v>
      </c>
      <c r="AL80" s="905">
        <f>IFERROR(INDEX(G80:R80,1,MATCH(Parametres!$B$3,G$1:R$1,0)-1)*IF(OR(F80="L",F80="S",F80="I"),-1,1),"")</f>
        <v>0</v>
      </c>
      <c r="AM80" s="905">
        <f t="shared" si="8"/>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9"/>
        <v>G0513</v>
      </c>
      <c r="AU80" s="488" t="str">
        <f t="shared" si="10"/>
        <v>ENT. DEMOS U.S.A</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hidden="1"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G0514</v>
      </c>
      <c r="AK81" s="905" t="str">
        <f t="shared" si="7"/>
        <v>ENT. DEMOS SERVICE</v>
      </c>
      <c r="AL81" s="905">
        <f>IFERROR(INDEX(G81:R81,1,MATCH(Parametres!$B$3,G$1:R$1,0)-1)*IF(OR(F81="L",F81="S",F81="I"),-1,1),"")</f>
        <v>-45213.94</v>
      </c>
      <c r="AM81" s="905">
        <f t="shared" si="8"/>
        <v>-8070.07</v>
      </c>
      <c r="AN81" s="905">
        <f>INDEX(G81:R81,1,MATCH(Parametres!$B$3,G$1:R$1,0))*IF(OR(F81="L",F81="S",F81="I"),-1,1)</f>
        <v>-53284.01</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9"/>
        <v>G0514</v>
      </c>
      <c r="AU81" s="488" t="str">
        <f t="shared" si="10"/>
        <v>ENT. DEMOS SERVICE</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G0515</v>
      </c>
      <c r="AK82" s="905" t="str">
        <f t="shared" si="7"/>
        <v>ENT. DEMOS CARROSSERIE</v>
      </c>
      <c r="AL82" s="905">
        <f>IFERROR(INDEX(G82:R82,1,MATCH(Parametres!$B$3,G$1:R$1,0)-1)*IF(OR(F82="L",F82="S",F82="I"),-1,1),"")</f>
        <v>-4728.47</v>
      </c>
      <c r="AM82" s="905">
        <f t="shared" si="8"/>
        <v>-6003.14</v>
      </c>
      <c r="AN82" s="905">
        <f>INDEX(G82:R82,1,MATCH(Parametres!$B$3,G$1:R$1,0))*IF(OR(F82="L",F82="S",F82="I"),-1,1)</f>
        <v>-10731.61</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9"/>
        <v>G0515</v>
      </c>
      <c r="AU82" s="488" t="str">
        <f t="shared" si="10"/>
        <v>ENT. DEMOS CARROSSERIE</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hidden="1"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G0516</v>
      </c>
      <c r="AK83" s="905" t="str">
        <f t="shared" si="7"/>
        <v>ENT. DEMOS PIECES</v>
      </c>
      <c r="AL83" s="905">
        <f>IFERROR(INDEX(G83:R83,1,MATCH(Parametres!$B$3,G$1:R$1,0)-1)*IF(OR(F83="L",F83="S",F83="I"),-1,1),"")</f>
        <v>19522.59</v>
      </c>
      <c r="AM83" s="905">
        <f t="shared" si="8"/>
        <v>2359.1100000000006</v>
      </c>
      <c r="AN83" s="905">
        <f>INDEX(G83:R83,1,MATCH(Parametres!$B$3,G$1:R$1,0))*IF(OR(F83="L",F83="S",F83="I"),-1,1)</f>
        <v>21881.7</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9"/>
        <v>G0516</v>
      </c>
      <c r="AU83" s="488" t="str">
        <f t="shared" si="10"/>
        <v>ENT. DEMOS PIECES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G0560</v>
      </c>
      <c r="AK84" s="905" t="str">
        <f t="shared" si="7"/>
        <v>ASSURANCES STOCK REP.</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G0560</v>
      </c>
      <c r="AU84" s="488" t="str">
        <f t="shared" si="10"/>
        <v>ASSURANCES STOCK REP.</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G0561</v>
      </c>
      <c r="AK85" s="905" t="str">
        <f t="shared" si="7"/>
        <v>ASSURANCE STOCK VEH.NEUF</v>
      </c>
      <c r="AL85" s="905">
        <f>IFERROR(INDEX(G85:R85,1,MATCH(Parametres!$B$3,G$1:R$1,0)-1)*IF(OR(F85="L",F85="S",F85="I"),-1,1),"")</f>
        <v>0</v>
      </c>
      <c r="AM85" s="905">
        <f t="shared" si="8"/>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9"/>
        <v>G0561</v>
      </c>
      <c r="AU85" s="488" t="str">
        <f t="shared" si="10"/>
        <v>ASSURANCE STOCK VEH.NEUF</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G0562</v>
      </c>
      <c r="AK86" s="905" t="str">
        <f t="shared" si="7"/>
        <v>ASSURANCE STOCK VEH USAGE</v>
      </c>
      <c r="AL86" s="905">
        <f>IFERROR(INDEX(G86:R86,1,MATCH(Parametres!$B$3,G$1:R$1,0)-1)*IF(OR(F86="L",F86="S",F86="I"),-1,1),"")</f>
        <v>0</v>
      </c>
      <c r="AM86" s="905">
        <f t="shared" si="8"/>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9"/>
        <v>G0562</v>
      </c>
      <c r="AU86" s="488" t="str">
        <f t="shared" si="10"/>
        <v>ASSURANCE STOCK VEH USAGE</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G0563</v>
      </c>
      <c r="AK87" s="905" t="str">
        <f t="shared" si="7"/>
        <v>ASSURANCES STOCK U.S.A</v>
      </c>
      <c r="AL87" s="905">
        <f>IFERROR(INDEX(G87:R87,1,MATCH(Parametres!$B$3,G$1:R$1,0)-1)*IF(OR(F87="L",F87="S",F87="I"),-1,1),"")</f>
        <v>0</v>
      </c>
      <c r="AM87" s="905">
        <f t="shared" si="8"/>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9"/>
        <v>G0563</v>
      </c>
      <c r="AU87" s="488" t="str">
        <f t="shared" si="10"/>
        <v>ASSURANCES STOCK U.S.A</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G0571</v>
      </c>
      <c r="AK88" s="905" t="str">
        <f t="shared" si="7"/>
        <v>MAUVAISE CREANCES NEUF</v>
      </c>
      <c r="AL88" s="905">
        <f>IFERROR(INDEX(G88:R88,1,MATCH(Parametres!$B$3,G$1:R$1,0)-1)*IF(OR(F88="L",F88="S",F88="I"),-1,1),"")</f>
        <v>0</v>
      </c>
      <c r="AM88" s="905">
        <f t="shared" si="8"/>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9"/>
        <v>G0571</v>
      </c>
      <c r="AU88" s="488" t="str">
        <f t="shared" si="10"/>
        <v>MAUVAISE CREANCES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G0572</v>
      </c>
      <c r="AK89" s="905" t="str">
        <f t="shared" si="7"/>
        <v>MAUVAISES CREANCES USAGÉS</v>
      </c>
      <c r="AL89" s="905">
        <f>IFERROR(INDEX(G89:R89,1,MATCH(Parametres!$B$3,G$1:R$1,0)-1)*IF(OR(F89="L",F89="S",F89="I"),-1,1),"")</f>
        <v>0</v>
      </c>
      <c r="AM89" s="905">
        <f t="shared" si="8"/>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9"/>
        <v>G0572</v>
      </c>
      <c r="AU89" s="488" t="str">
        <f t="shared" si="10"/>
        <v>MAUVAISES CREANCES USAGÉS</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hidden="1"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G0574</v>
      </c>
      <c r="AK90" s="905" t="str">
        <f t="shared" si="7"/>
        <v>MAUVAISES CRÉANCES SERVIC</v>
      </c>
      <c r="AL90" s="905">
        <f>IFERROR(INDEX(G90:R90,1,MATCH(Parametres!$B$3,G$1:R$1,0)-1)*IF(OR(F90="L",F90="S",F90="I"),-1,1),"")</f>
        <v>0</v>
      </c>
      <c r="AM90" s="905">
        <f t="shared" si="8"/>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9"/>
        <v>G0574</v>
      </c>
      <c r="AU90" s="488" t="str">
        <f t="shared" si="10"/>
        <v>MAUVAISES CRÉANCES SERVIC</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hidden="1"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G0576</v>
      </c>
      <c r="AK91" s="905" t="str">
        <f t="shared" si="7"/>
        <v>MAUVAISES CRÉANCES PIÈCES</v>
      </c>
      <c r="AL91" s="905">
        <f>IFERROR(INDEX(G91:R91,1,MATCH(Parametres!$B$3,G$1:R$1,0)-1)*IF(OR(F91="L",F91="S",F91="I"),-1,1),"")</f>
        <v>0</v>
      </c>
      <c r="AM91" s="905">
        <f t="shared" si="8"/>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9"/>
        <v>G0576</v>
      </c>
      <c r="AU91" s="488" t="str">
        <f t="shared" si="10"/>
        <v>MAUVAISES CRÉANCES PIÈCES</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G0580</v>
      </c>
      <c r="AK92" s="905" t="str">
        <f t="shared" si="7"/>
        <v>FRAIS DE BANQUE</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G0580</v>
      </c>
      <c r="AU92" s="488" t="str">
        <f t="shared" si="10"/>
        <v>FRAIS DE BANQUE</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hidden="1"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G0581</v>
      </c>
      <c r="AK93" s="905" t="str">
        <f t="shared" si="7"/>
        <v>FRAIS DE BANQUE NEUF</v>
      </c>
      <c r="AL93" s="905">
        <f>IFERROR(INDEX(G93:R93,1,MATCH(Parametres!$B$3,G$1:R$1,0)-1)*IF(OR(F93="L",F93="S",F93="I"),-1,1),"")</f>
        <v>2542.61</v>
      </c>
      <c r="AM93" s="905">
        <f t="shared" si="8"/>
        <v>299.37999999999965</v>
      </c>
      <c r="AN93" s="905">
        <f>INDEX(G93:R93,1,MATCH(Parametres!$B$3,G$1:R$1,0))*IF(OR(F93="L",F93="S",F93="I"),-1,1)</f>
        <v>2841.99</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9"/>
        <v>G0581</v>
      </c>
      <c r="AU93" s="488" t="str">
        <f t="shared" si="10"/>
        <v>FRAIS DE BANQUE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hidden="1"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G0582</v>
      </c>
      <c r="AK94" s="905" t="str">
        <f t="shared" si="7"/>
        <v>FRAIS DE BANQUE USAGE</v>
      </c>
      <c r="AL94" s="905">
        <f>IFERROR(INDEX(G94:R94,1,MATCH(Parametres!$B$3,G$1:R$1,0)-1)*IF(OR(F94="L",F94="S",F94="I"),-1,1),"")</f>
        <v>1729.91</v>
      </c>
      <c r="AM94" s="905">
        <f t="shared" si="8"/>
        <v>191.58999999999992</v>
      </c>
      <c r="AN94" s="905">
        <f>INDEX(G94:R94,1,MATCH(Parametres!$B$3,G$1:R$1,0))*IF(OR(F94="L",F94="S",F94="I"),-1,1)</f>
        <v>1921.5</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9"/>
        <v>G0582</v>
      </c>
      <c r="AU94" s="488" t="str">
        <f t="shared" si="10"/>
        <v>FRAIS DE BANQUE 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G0583</v>
      </c>
      <c r="AK95" s="905" t="str">
        <f t="shared" si="7"/>
        <v>FRAIS DE BANQUE U.S.A</v>
      </c>
      <c r="AL95" s="905">
        <f>IFERROR(INDEX(G95:R95,1,MATCH(Parametres!$B$3,G$1:R$1,0)-1)*IF(OR(F95="L",F95="S",F95="I"),-1,1),"")</f>
        <v>2134.59</v>
      </c>
      <c r="AM95" s="905">
        <f t="shared" si="8"/>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9"/>
        <v>G0583</v>
      </c>
      <c r="AU95" s="488" t="str">
        <f t="shared" si="10"/>
        <v>FRAIS DE BANQUE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G0584</v>
      </c>
      <c r="AK96" s="905" t="str">
        <f t="shared" si="7"/>
        <v>FRAIS DE BANQUE SERVICE</v>
      </c>
      <c r="AL96" s="905">
        <f>IFERROR(INDEX(G96:R96,1,MATCH(Parametres!$B$3,G$1:R$1,0)-1)*IF(OR(F96="L",F96="S",F96="I"),-1,1),"")</f>
        <v>2498.2800000000002</v>
      </c>
      <c r="AM96" s="905">
        <f t="shared" si="8"/>
        <v>312.42999999999984</v>
      </c>
      <c r="AN96" s="905">
        <f>INDEX(G96:R96,1,MATCH(Parametres!$B$3,G$1:R$1,0))*IF(OR(F96="L",F96="S",F96="I"),-1,1)</f>
        <v>2810.71</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9"/>
        <v>G0584</v>
      </c>
      <c r="AU96" s="488" t="str">
        <f t="shared" si="10"/>
        <v>FRAIS DE BANQUE SERVICE</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G0585</v>
      </c>
      <c r="AK97" s="905" t="str">
        <f t="shared" si="7"/>
        <v>FRAIS DE BANQUE CARROSERI</v>
      </c>
      <c r="AL97" s="905">
        <f>IFERROR(INDEX(G97:R97,1,MATCH(Parametres!$B$3,G$1:R$1,0)-1)*IF(OR(F97="L",F97="S",F97="I"),-1,1),"")</f>
        <v>786.2</v>
      </c>
      <c r="AM97" s="905">
        <f t="shared" si="8"/>
        <v>95.789999999999964</v>
      </c>
      <c r="AN97" s="905">
        <f>INDEX(G97:R97,1,MATCH(Parametres!$B$3,G$1:R$1,0))*IF(OR(F97="L",F97="S",F97="I"),-1,1)</f>
        <v>881.99</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9"/>
        <v>G0585</v>
      </c>
      <c r="AU97" s="488" t="str">
        <f t="shared" si="10"/>
        <v>FRAIS DE BANQUE CARROSERI</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G0586</v>
      </c>
      <c r="AK98" s="905" t="str">
        <f t="shared" si="7"/>
        <v>FRAIS DE BANQUE PIECES</v>
      </c>
      <c r="AL98" s="905">
        <f>IFERROR(INDEX(G98:R98,1,MATCH(Parametres!$B$3,G$1:R$1,0)-1)*IF(OR(F98="L",F98="S",F98="I"),-1,1),"")</f>
        <v>786.2</v>
      </c>
      <c r="AM98" s="905">
        <f t="shared" si="8"/>
        <v>95.799999999999955</v>
      </c>
      <c r="AN98" s="905">
        <f>INDEX(G98:R98,1,MATCH(Parametres!$B$3,G$1:R$1,0))*IF(OR(F98="L",F98="S",F98="I"),-1,1)</f>
        <v>882</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9"/>
        <v>G0586</v>
      </c>
      <c r="AU98" s="488" t="str">
        <f t="shared" si="10"/>
        <v>FRAIS DE BANQUE PIECES</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G0600</v>
      </c>
      <c r="AK99" s="905" t="str">
        <f t="shared" si="7"/>
        <v>FRAIS BUREAU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G0600</v>
      </c>
      <c r="AU99" s="488" t="str">
        <f t="shared" si="10"/>
        <v>FRAIS BUREAU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hidden="1"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G0601</v>
      </c>
      <c r="AK100" s="905" t="str">
        <f t="shared" si="7"/>
        <v>FRAIS BUREAU NEUFS</v>
      </c>
      <c r="AL100" s="905">
        <f>IFERROR(INDEX(G100:R100,1,MATCH(Parametres!$B$3,G$1:R$1,0)-1)*IF(OR(F100="L",F100="S",F100="I"),-1,1),"")</f>
        <v>14891.58</v>
      </c>
      <c r="AM100" s="905">
        <f t="shared" si="8"/>
        <v>1513.0300000000007</v>
      </c>
      <c r="AN100" s="905">
        <f>INDEX(G100:R100,1,MATCH(Parametres!$B$3,G$1:R$1,0))*IF(OR(F100="L",F100="S",F100="I"),-1,1)</f>
        <v>16404.61</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9"/>
        <v>G0601</v>
      </c>
      <c r="AU100" s="488" t="str">
        <f t="shared" si="10"/>
        <v>FRAIS BUREAU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hidden="1"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G0602</v>
      </c>
      <c r="AK101" s="905" t="str">
        <f t="shared" si="7"/>
        <v>FRAIS BUREAU USAGES</v>
      </c>
      <c r="AL101" s="905">
        <f>IFERROR(INDEX(G101:R101,1,MATCH(Parametres!$B$3,G$1:R$1,0)-1)*IF(OR(F101="L",F101="S",F101="I"),-1,1),"")</f>
        <v>4860.9399999999996</v>
      </c>
      <c r="AM101" s="905">
        <f t="shared" si="8"/>
        <v>670.91000000000076</v>
      </c>
      <c r="AN101" s="905">
        <f>INDEX(G101:R101,1,MATCH(Parametres!$B$3,G$1:R$1,0))*IF(OR(F101="L",F101="S",F101="I"),-1,1)</f>
        <v>5531.85</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9"/>
        <v>G0602</v>
      </c>
      <c r="AU101" s="488" t="str">
        <f t="shared" si="10"/>
        <v>FRAIS BUREAU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hidden="1"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G0603</v>
      </c>
      <c r="AK102" s="905" t="str">
        <f t="shared" si="7"/>
        <v>FRAIS BUREAU U.S.A</v>
      </c>
      <c r="AL102" s="905">
        <f>IFERROR(INDEX(G102:R102,1,MATCH(Parametres!$B$3,G$1:R$1,0)-1)*IF(OR(F102="L",F102="S",F102="I"),-1,1),"")</f>
        <v>1647.37</v>
      </c>
      <c r="AM102" s="905">
        <f t="shared" si="8"/>
        <v>80</v>
      </c>
      <c r="AN102" s="905">
        <f>INDEX(G102:R102,1,MATCH(Parametres!$B$3,G$1:R$1,0))*IF(OR(F102="L",F102="S",F102="I"),-1,1)</f>
        <v>1727.37</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9"/>
        <v>G0603</v>
      </c>
      <c r="AU102" s="488" t="str">
        <f t="shared" si="10"/>
        <v>FRAIS BUREAU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G0604</v>
      </c>
      <c r="AK103" s="905" t="str">
        <f t="shared" si="7"/>
        <v>FRAIS BUREAU SERVICE</v>
      </c>
      <c r="AL103" s="905">
        <f>IFERROR(INDEX(G103:R103,1,MATCH(Parametres!$B$3,G$1:R$1,0)-1)*IF(OR(F103="L",F103="S",F103="I"),-1,1),"")</f>
        <v>10114.56</v>
      </c>
      <c r="AM103" s="905">
        <f t="shared" si="8"/>
        <v>2013.92</v>
      </c>
      <c r="AN103" s="905">
        <f>INDEX(G103:R103,1,MATCH(Parametres!$B$3,G$1:R$1,0))*IF(OR(F103="L",F103="S",F103="I"),-1,1)</f>
        <v>12128.48</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9"/>
        <v>G0604</v>
      </c>
      <c r="AU103" s="488" t="str">
        <f t="shared" si="10"/>
        <v>FRAIS BUREAU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G0605</v>
      </c>
      <c r="AK104" s="905" t="str">
        <f t="shared" si="7"/>
        <v>FRAIS BUREAU CARROSS.</v>
      </c>
      <c r="AL104" s="905">
        <f>IFERROR(INDEX(G104:R104,1,MATCH(Parametres!$B$3,G$1:R$1,0)-1)*IF(OR(F104="L",F104="S",F104="I"),-1,1),"")</f>
        <v>3885.14</v>
      </c>
      <c r="AM104" s="905">
        <f t="shared" si="8"/>
        <v>335.48</v>
      </c>
      <c r="AN104" s="905">
        <f>INDEX(G104:R104,1,MATCH(Parametres!$B$3,G$1:R$1,0))*IF(OR(F104="L",F104="S",F104="I"),-1,1)</f>
        <v>4220.62</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9"/>
        <v>G0605</v>
      </c>
      <c r="AU104" s="488" t="str">
        <f t="shared" si="10"/>
        <v>FRAIS BUREAU CARROSS.</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G0606</v>
      </c>
      <c r="AK105" s="905" t="str">
        <f t="shared" si="7"/>
        <v>FRAIS BUREAU PIECES</v>
      </c>
      <c r="AL105" s="905">
        <f>IFERROR(INDEX(G105:R105,1,MATCH(Parametres!$B$3,G$1:R$1,0)-1)*IF(OR(F105="L",F105="S",F105="I"),-1,1),"")</f>
        <v>3141.24</v>
      </c>
      <c r="AM105" s="905">
        <f t="shared" si="8"/>
        <v>1021.8500000000004</v>
      </c>
      <c r="AN105" s="905">
        <f>INDEX(G105:R105,1,MATCH(Parametres!$B$3,G$1:R$1,0))*IF(OR(F105="L",F105="S",F105="I"),-1,1)</f>
        <v>4163.09</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9"/>
        <v>G0606</v>
      </c>
      <c r="AU105" s="488" t="str">
        <f t="shared" si="10"/>
        <v>FRAIS BUREAU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G0610</v>
      </c>
      <c r="AK106" s="905" t="str">
        <f t="shared" si="7"/>
        <v>AUTRES FOURNITURES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G0610</v>
      </c>
      <c r="AU106" s="488" t="str">
        <f t="shared" si="10"/>
        <v>AUTRES FOURNITURES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hidden="1"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G0611</v>
      </c>
      <c r="AK107" s="905" t="str">
        <f t="shared" si="7"/>
        <v>AUTRES FOURNITURES-NEUF</v>
      </c>
      <c r="AL107" s="905">
        <f>IFERROR(INDEX(G107:R107,1,MATCH(Parametres!$B$3,G$1:R$1,0)-1)*IF(OR(F107="L",F107="S",F107="I"),-1,1),"")</f>
        <v>4953.75</v>
      </c>
      <c r="AM107" s="905">
        <f t="shared" si="8"/>
        <v>982.8100000000004</v>
      </c>
      <c r="AN107" s="905">
        <f>INDEX(G107:R107,1,MATCH(Parametres!$B$3,G$1:R$1,0))*IF(OR(F107="L",F107="S",F107="I"),-1,1)</f>
        <v>5936.56</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9"/>
        <v>G0611</v>
      </c>
      <c r="AU107" s="488" t="str">
        <f t="shared" si="10"/>
        <v>AUTRES FOURNITURES-NEUF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G0612</v>
      </c>
      <c r="AK108" s="905" t="str">
        <f t="shared" si="7"/>
        <v>AUTRES FOURNITURES-USAG</v>
      </c>
      <c r="AL108" s="905">
        <f>IFERROR(INDEX(G108:R108,1,MATCH(Parametres!$B$3,G$1:R$1,0)-1)*IF(OR(F108="L",F108="S",F108="I"),-1,1),"")</f>
        <v>909.21</v>
      </c>
      <c r="AM108" s="905">
        <f t="shared" si="8"/>
        <v>159.18000000000006</v>
      </c>
      <c r="AN108" s="905">
        <f>INDEX(G108:R108,1,MATCH(Parametres!$B$3,G$1:R$1,0))*IF(OR(F108="L",F108="S",F108="I"),-1,1)</f>
        <v>1068.3900000000001</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9"/>
        <v>G0612</v>
      </c>
      <c r="AU108" s="488" t="str">
        <f t="shared" si="10"/>
        <v>AUTRES FOURNITURES-USAG</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hidden="1"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G0613</v>
      </c>
      <c r="AK109" s="905" t="str">
        <f t="shared" si="7"/>
        <v>AUTRES FOURNITURES U.S.A</v>
      </c>
      <c r="AL109" s="905">
        <f>IFERROR(INDEX(G109:R109,1,MATCH(Parametres!$B$3,G$1:R$1,0)-1)*IF(OR(F109="L",F109="S",F109="I"),-1,1),"")</f>
        <v>0</v>
      </c>
      <c r="AM109" s="905">
        <f t="shared" si="8"/>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9"/>
        <v>G0613</v>
      </c>
      <c r="AU109" s="488" t="str">
        <f t="shared" si="10"/>
        <v>AUTRES FOURNITURES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G0614</v>
      </c>
      <c r="AK110" s="905" t="str">
        <f t="shared" si="7"/>
        <v>AUTRES FOURNITURES SERV.</v>
      </c>
      <c r="AL110" s="905">
        <f>IFERROR(INDEX(G110:R110,1,MATCH(Parametres!$B$3,G$1:R$1,0)-1)*IF(OR(F110="L",F110="S",F110="I"),-1,1),"")</f>
        <v>32195.040000000001</v>
      </c>
      <c r="AM110" s="905">
        <f t="shared" si="8"/>
        <v>339.97999999999956</v>
      </c>
      <c r="AN110" s="905">
        <f>INDEX(G110:R110,1,MATCH(Parametres!$B$3,G$1:R$1,0))*IF(OR(F110="L",F110="S",F110="I"),-1,1)</f>
        <v>32535.02</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9"/>
        <v>G0614</v>
      </c>
      <c r="AU110" s="488" t="str">
        <f t="shared" si="10"/>
        <v>AUTRES FOURNITURES SERV.</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G0615</v>
      </c>
      <c r="AK111" s="905" t="str">
        <f t="shared" si="7"/>
        <v>AUTRES FOURNITURES-CARR.</v>
      </c>
      <c r="AL111" s="905">
        <f>IFERROR(INDEX(G111:R111,1,MATCH(Parametres!$B$3,G$1:R$1,0)-1)*IF(OR(F111="L",F111="S",F111="I"),-1,1),"")</f>
        <v>17577.79</v>
      </c>
      <c r="AM111" s="905">
        <f t="shared" si="8"/>
        <v>5904.1499999999978</v>
      </c>
      <c r="AN111" s="905">
        <f>INDEX(G111:R111,1,MATCH(Parametres!$B$3,G$1:R$1,0))*IF(OR(F111="L",F111="S",F111="I"),-1,1)</f>
        <v>23481.94</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9"/>
        <v>G0615</v>
      </c>
      <c r="AU111" s="488" t="str">
        <f t="shared" si="10"/>
        <v>AUTRES FOURNITURES-CARR.</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G0616</v>
      </c>
      <c r="AK112" s="905" t="str">
        <f t="shared" si="7"/>
        <v>AUTRES FOURNITURES-PCES</v>
      </c>
      <c r="AL112" s="905">
        <f>IFERROR(INDEX(G112:R112,1,MATCH(Parametres!$B$3,G$1:R$1,0)-1)*IF(OR(F112="L",F112="S",F112="I"),-1,1),"")</f>
        <v>871.93</v>
      </c>
      <c r="AM112" s="905">
        <f t="shared" si="8"/>
        <v>129.60000000000002</v>
      </c>
      <c r="AN112" s="905">
        <f>INDEX(G112:R112,1,MATCH(Parametres!$B$3,G$1:R$1,0))*IF(OR(F112="L",F112="S",F112="I"),-1,1)</f>
        <v>1001.53</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9"/>
        <v>G0616</v>
      </c>
      <c r="AU112" s="488" t="str">
        <f t="shared" si="10"/>
        <v>AUTRES FOURNITURES-PCES</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G0624</v>
      </c>
      <c r="AK113" s="905" t="str">
        <f t="shared" si="7"/>
        <v>PETIT OUTILLAGE</v>
      </c>
      <c r="AL113" s="905">
        <f>IFERROR(INDEX(G113:R113,1,MATCH(Parametres!$B$3,G$1:R$1,0)-1)*IF(OR(F113="L",F113="S",F113="I"),-1,1),"")</f>
        <v>0</v>
      </c>
      <c r="AM113" s="905">
        <f t="shared" si="8"/>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9"/>
        <v>G0624</v>
      </c>
      <c r="AU113" s="488" t="str">
        <f t="shared" si="10"/>
        <v>PETIT OUTILLAGE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G0630</v>
      </c>
      <c r="AK114" s="905" t="str">
        <f t="shared" si="7"/>
        <v>COMMERCE ELECTRON. REP</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G0630</v>
      </c>
      <c r="AU114" s="488" t="str">
        <f t="shared" si="10"/>
        <v>COMMERCE ELECTRON. REP</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hidden="1"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G0631</v>
      </c>
      <c r="AK115" s="905" t="str">
        <f t="shared" si="7"/>
        <v>COMMERCE ELECTRONIQUE-PUB</v>
      </c>
      <c r="AL115" s="905">
        <f>IFERROR(INDEX(G115:R115,1,MATCH(Parametres!$B$3,G$1:R$1,0)-1)*IF(OR(F115="L",F115="S",F115="I"),-1,1),"")</f>
        <v>7261.23</v>
      </c>
      <c r="AM115" s="905">
        <f t="shared" si="8"/>
        <v>1134.0200000000004</v>
      </c>
      <c r="AN115" s="905">
        <f>INDEX(G115:R115,1,MATCH(Parametres!$B$3,G$1:R$1,0))*IF(OR(F115="L",F115="S",F115="I"),-1,1)</f>
        <v>8395.25</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9"/>
        <v>G0631</v>
      </c>
      <c r="AU115" s="488" t="str">
        <f t="shared" si="10"/>
        <v>COMMERCE ELECTRONIQUE-PUB</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hidden="1"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G0632</v>
      </c>
      <c r="AK116" s="905" t="str">
        <f t="shared" si="7"/>
        <v>COMMERCE ELECTRONIQUE-PUB</v>
      </c>
      <c r="AL116" s="905">
        <f>IFERROR(INDEX(G116:R116,1,MATCH(Parametres!$B$3,G$1:R$1,0)-1)*IF(OR(F116="L",F116="S",F116="I"),-1,1),"")</f>
        <v>138.6</v>
      </c>
      <c r="AM116" s="905">
        <f t="shared" si="8"/>
        <v>19.800000000000011</v>
      </c>
      <c r="AN116" s="905">
        <f>INDEX(G116:R116,1,MATCH(Parametres!$B$3,G$1:R$1,0))*IF(OR(F116="L",F116="S",F116="I"),-1,1)</f>
        <v>158.4</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9"/>
        <v>G0632</v>
      </c>
      <c r="AU116" s="488" t="str">
        <f t="shared" si="10"/>
        <v>COMMERCE ELECTRONIQUE-PUB</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G0633</v>
      </c>
      <c r="AK117" s="905" t="str">
        <f t="shared" si="7"/>
        <v>COMMERCE ELECTRONIQ U.S.A</v>
      </c>
      <c r="AL117" s="905">
        <f>IFERROR(INDEX(G117:R117,1,MATCH(Parametres!$B$3,G$1:R$1,0)-1)*IF(OR(F117="L",F117="S",F117="I"),-1,1),"")</f>
        <v>0</v>
      </c>
      <c r="AM117" s="905">
        <f t="shared" si="8"/>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9"/>
        <v>G0633</v>
      </c>
      <c r="AU117" s="488" t="str">
        <f t="shared" si="10"/>
        <v>COMMERCE ELECTRONIQ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G0634</v>
      </c>
      <c r="AK118" s="905" t="str">
        <f t="shared" si="7"/>
        <v>COMMERCE ELECTRONIQUE-PUB</v>
      </c>
      <c r="AL118" s="905">
        <f>IFERROR(INDEX(G118:R118,1,MATCH(Parametres!$B$3,G$1:R$1,0)-1)*IF(OR(F118="L",F118="S",F118="I"),-1,1),"")</f>
        <v>6800.7</v>
      </c>
      <c r="AM118" s="905">
        <f t="shared" si="8"/>
        <v>1074.6199999999999</v>
      </c>
      <c r="AN118" s="905">
        <f>INDEX(G118:R118,1,MATCH(Parametres!$B$3,G$1:R$1,0))*IF(OR(F118="L",F118="S",F118="I"),-1,1)</f>
        <v>7875.32</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9"/>
        <v>G0634</v>
      </c>
      <c r="AU118" s="488" t="str">
        <f t="shared" si="10"/>
        <v>COMMERCE ELECTRONIQUE-PUB</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G0635</v>
      </c>
      <c r="AK119" s="905" t="str">
        <f t="shared" si="7"/>
        <v>COMMERCE ELECTRONIQUE-PUB</v>
      </c>
      <c r="AL119" s="905">
        <f>IFERROR(INDEX(G119:R119,1,MATCH(Parametres!$B$3,G$1:R$1,0)-1)*IF(OR(F119="L",F119="S",F119="I"),-1,1),"")</f>
        <v>34.65</v>
      </c>
      <c r="AM119" s="905">
        <f t="shared" si="8"/>
        <v>4.9500000000000028</v>
      </c>
      <c r="AN119" s="905">
        <f>INDEX(G119:R119,1,MATCH(Parametres!$B$3,G$1:R$1,0))*IF(OR(F119="L",F119="S",F119="I"),-1,1)</f>
        <v>39.6</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9"/>
        <v>G0635</v>
      </c>
      <c r="AU119" s="488" t="str">
        <f t="shared" si="10"/>
        <v>COMMERCE ELECTRONIQUE-PUB</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G0636</v>
      </c>
      <c r="AK120" s="905" t="str">
        <f t="shared" si="7"/>
        <v>COMMERCE ELECTRONIQUE-PUB</v>
      </c>
      <c r="AL120" s="905">
        <f>IFERROR(INDEX(G120:R120,1,MATCH(Parametres!$B$3,G$1:R$1,0)-1)*IF(OR(F120="L",F120="S",F120="I"),-1,1),"")</f>
        <v>6800.66</v>
      </c>
      <c r="AM120" s="905">
        <f t="shared" si="8"/>
        <v>1074.6100000000006</v>
      </c>
      <c r="AN120" s="905">
        <f>INDEX(G120:R120,1,MATCH(Parametres!$B$3,G$1:R$1,0))*IF(OR(F120="L",F120="S",F120="I"),-1,1)</f>
        <v>7875.27</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9"/>
        <v>G0636</v>
      </c>
      <c r="AU120" s="488" t="str">
        <f t="shared" si="10"/>
        <v>COMMERCE ELECTRONIQUE-PUB</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G0641</v>
      </c>
      <c r="AK121" s="905" t="str">
        <f t="shared" si="7"/>
        <v>RISTOURNES DE PUBLICITE</v>
      </c>
      <c r="AL121" s="905">
        <f>IFERROR(INDEX(G121:R121,1,MATCH(Parametres!$B$3,G$1:R$1,0)-1)*IF(OR(F121="L",F121="S",F121="I"),-1,1),"")</f>
        <v>-243328</v>
      </c>
      <c r="AM121" s="905">
        <f t="shared" si="8"/>
        <v>0</v>
      </c>
      <c r="AN121" s="905">
        <f>INDEX(G121:R121,1,MATCH(Parametres!$B$3,G$1:R$1,0))*IF(OR(F121="L",F121="S",F121="I"),-1,1)</f>
        <v>-243328</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9"/>
        <v>G0641</v>
      </c>
      <c r="AU121" s="488" t="str">
        <f t="shared" si="10"/>
        <v>RISTOURNES DE PUBLICITE</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G0642</v>
      </c>
      <c r="AK122" s="905" t="str">
        <f t="shared" si="7"/>
        <v>RISTOURNES DE PUBLICITE</v>
      </c>
      <c r="AL122" s="905">
        <f>IFERROR(INDEX(G122:R122,1,MATCH(Parametres!$B$3,G$1:R$1,0)-1)*IF(OR(F122="L",F122="S",F122="I"),-1,1),"")</f>
        <v>0</v>
      </c>
      <c r="AM122" s="905">
        <f t="shared" si="8"/>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9"/>
        <v>G0642</v>
      </c>
      <c r="AU122" s="488" t="str">
        <f t="shared" si="10"/>
        <v>RISTOURNES DE PUBLICITE</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G0644</v>
      </c>
      <c r="AK123" s="905" t="str">
        <f t="shared" si="7"/>
        <v>RISTOURNES DE PUBLICITE</v>
      </c>
      <c r="AL123" s="905">
        <f>IFERROR(INDEX(G123:R123,1,MATCH(Parametres!$B$3,G$1:R$1,0)-1)*IF(OR(F123="L",F123="S",F123="I"),-1,1),"")</f>
        <v>0</v>
      </c>
      <c r="AM123" s="905">
        <f t="shared" si="8"/>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9"/>
        <v>G0644</v>
      </c>
      <c r="AU123" s="488" t="str">
        <f t="shared" si="10"/>
        <v>RISTOURNES DE PUBLICITE</v>
      </c>
      <c r="AV123" s="899">
        <f>IFERROR(INDEX(V123:AG123,1,MATCH(Parametres!$B$3,V$1:AG$1,0)-1)*IF(OR(C123="L",C123="S",C123="I"),-1,1),"")</f>
        <v>0</v>
      </c>
      <c r="AW123" s="899">
        <f t="shared" si="11"/>
        <v>0</v>
      </c>
      <c r="AX123" s="899">
        <f>INDEX(V123:AG123,1,MATCH(Parametres!$B$3,V$1:AG$1,0))*IF(OR(C123="L",C123="S",C123="I"),-1,1)</f>
        <v>0</v>
      </c>
      <c r="AY123" s="487" t="s">
        <v>337</v>
      </c>
      <c r="AZ123" s="487">
        <f>+VLOOKUP($AJ123,Data_Validation!$A:$E,5,0)</f>
        <v>0</v>
      </c>
    </row>
    <row r="124" spans="1:52" ht="15" hidden="1"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G0645</v>
      </c>
      <c r="AK124" s="905" t="str">
        <f t="shared" si="7"/>
        <v>RABAIS PUBLICITE-SERVIC</v>
      </c>
      <c r="AL124" s="905">
        <f>IFERROR(INDEX(G124:R124,1,MATCH(Parametres!$B$3,G$1:R$1,0)-1)*IF(OR(F124="L",F124="S",F124="I"),-1,1),"")</f>
        <v>0</v>
      </c>
      <c r="AM124" s="905">
        <f t="shared" si="8"/>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9"/>
        <v>G0645</v>
      </c>
      <c r="AU124" s="488" t="str">
        <f t="shared" si="10"/>
        <v>RABAIS PUBLICITE-SERVIC</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G0646</v>
      </c>
      <c r="AK125" s="905" t="str">
        <f t="shared" si="7"/>
        <v>RISTOURNES DE PUBLICITE</v>
      </c>
      <c r="AL125" s="905">
        <f>IFERROR(INDEX(G125:R125,1,MATCH(Parametres!$B$3,G$1:R$1,0)-1)*IF(OR(F125="L",F125="S",F125="I"),-1,1),"")</f>
        <v>0</v>
      </c>
      <c r="AM125" s="905">
        <f t="shared" si="8"/>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9"/>
        <v>G0646</v>
      </c>
      <c r="AU125" s="488" t="str">
        <f t="shared" si="10"/>
        <v>RISTOURNES DE PUBLICITE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G0647</v>
      </c>
      <c r="AK126" s="905" t="str">
        <f t="shared" si="7"/>
        <v>RABAIS PUBLICITE-PIECE</v>
      </c>
      <c r="AL126" s="905">
        <f>IFERROR(INDEX(G126:R126,1,MATCH(Parametres!$B$3,G$1:R$1,0)-1)*IF(OR(F126="L",F126="S",F126="I"),-1,1),"")</f>
        <v>0</v>
      </c>
      <c r="AM126" s="905">
        <f t="shared" si="8"/>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9"/>
        <v>G0647</v>
      </c>
      <c r="AU126" s="488" t="str">
        <f t="shared" si="10"/>
        <v>RABAIS PUBLICITE-PIECE</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G0649</v>
      </c>
      <c r="AK127" s="905" t="str">
        <f t="shared" si="7"/>
        <v>RABAIS PUBLICITE-ADMIN</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G0649</v>
      </c>
      <c r="AU127" s="488" t="str">
        <f t="shared" si="10"/>
        <v>RABAIS PUBLICITE-ADMIN</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G0650</v>
      </c>
      <c r="AK128" s="905" t="str">
        <f t="shared" si="7"/>
        <v>PUBLICITE REP.</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G0650</v>
      </c>
      <c r="AU128" s="488" t="str">
        <f t="shared" si="10"/>
        <v>PUBLICITE REP.</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hidden="1"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G0651</v>
      </c>
      <c r="AK129" s="905" t="str">
        <f t="shared" si="7"/>
        <v>PUBLICITE-NEUFS</v>
      </c>
      <c r="AL129" s="905">
        <f>IFERROR(INDEX(G129:R129,1,MATCH(Parametres!$B$3,G$1:R$1,0)-1)*IF(OR(F129="L",F129="S",F129="I"),-1,1),"")</f>
        <v>73093.94</v>
      </c>
      <c r="AM129" s="905">
        <f t="shared" si="8"/>
        <v>13598.770000000004</v>
      </c>
      <c r="AN129" s="905">
        <f>INDEX(G129:R129,1,MATCH(Parametres!$B$3,G$1:R$1,0))*IF(OR(F129="L",F129="S",F129="I"),-1,1)</f>
        <v>86692.71</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9"/>
        <v>G0651</v>
      </c>
      <c r="AU129" s="488" t="str">
        <f t="shared" si="10"/>
        <v>PUBLICITE-NEUFS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G0652</v>
      </c>
      <c r="AK130" s="905" t="str">
        <f t="shared" si="7"/>
        <v>PUBLICITE-USAGE</v>
      </c>
      <c r="AL130" s="905">
        <f>IFERROR(INDEX(G130:R130,1,MATCH(Parametres!$B$3,G$1:R$1,0)-1)*IF(OR(F130="L",F130="S",F130="I"),-1,1),"")</f>
        <v>26089.62</v>
      </c>
      <c r="AM130" s="905">
        <f t="shared" si="8"/>
        <v>3363.3500000000022</v>
      </c>
      <c r="AN130" s="905">
        <f>INDEX(G130:R130,1,MATCH(Parametres!$B$3,G$1:R$1,0))*IF(OR(F130="L",F130="S",F130="I"),-1,1)</f>
        <v>29452.97</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9"/>
        <v>G0652</v>
      </c>
      <c r="AU130" s="488" t="str">
        <f t="shared" si="10"/>
        <v>PUBLICITE-USAGE</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hidden="1"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G0653</v>
      </c>
      <c r="AK131" s="905" t="str">
        <f t="shared" si="7"/>
        <v>PUBLICITE U.S.A</v>
      </c>
      <c r="AL131" s="905">
        <f>IFERROR(INDEX(G131:R131,1,MATCH(Parametres!$B$3,G$1:R$1,0)-1)*IF(OR(F131="L",F131="S",F131="I"),-1,1),"")</f>
        <v>0</v>
      </c>
      <c r="AM131" s="905">
        <f t="shared" si="8"/>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9"/>
        <v>G0653</v>
      </c>
      <c r="AU131" s="488" t="str">
        <f t="shared" si="10"/>
        <v>PUBLICITE U.S.A</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hidden="1"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G0654</v>
      </c>
      <c r="AK132" s="905" t="str">
        <f t="shared" ref="AK132:AK195" si="13">D132</f>
        <v>PUBLICITE-SERVICE</v>
      </c>
      <c r="AL132" s="905">
        <f>IFERROR(INDEX(G132:R132,1,MATCH(Parametres!$B$3,G$1:R$1,0)-1)*IF(OR(F132="L",F132="S",F132="I"),-1,1),"")</f>
        <v>7433.35</v>
      </c>
      <c r="AM132" s="905">
        <f t="shared" ref="AM132:AM195" si="14">AN132-AL132</f>
        <v>66</v>
      </c>
      <c r="AN132" s="905">
        <f>INDEX(G132:R132,1,MATCH(Parametres!$B$3,G$1:R$1,0))*IF(OR(F132="L",F132="S",F132="I"),-1,1)</f>
        <v>7499.35</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T195" si="15">C132</f>
        <v>G0654</v>
      </c>
      <c r="AU132" s="488" t="str">
        <f t="shared" ref="AU132:AU195" si="16">D132</f>
        <v>PUBLICITE-SERVICE</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hidden="1"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G0655</v>
      </c>
      <c r="AK133" s="905" t="str">
        <f t="shared" si="13"/>
        <v>PUBLICITE-CARROSSERIE</v>
      </c>
      <c r="AL133" s="905">
        <f>IFERROR(INDEX(G133:R133,1,MATCH(Parametres!$B$3,G$1:R$1,0)-1)*IF(OR(F133="L",F133="S",F133="I"),-1,1),"")</f>
        <v>1628.96</v>
      </c>
      <c r="AM133" s="905">
        <f t="shared" si="14"/>
        <v>951</v>
      </c>
      <c r="AN133" s="905">
        <f>INDEX(G133:R133,1,MATCH(Parametres!$B$3,G$1:R$1,0))*IF(OR(F133="L",F133="S",F133="I"),-1,1)</f>
        <v>2579.96</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5"/>
        <v>G0655</v>
      </c>
      <c r="AU133" s="488" t="str">
        <f t="shared" si="16"/>
        <v>PUBLICITE-CARROSSERIE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hidden="1"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G0656</v>
      </c>
      <c r="AK134" s="905" t="str">
        <f t="shared" si="13"/>
        <v>PUBLICITE-PIECES</v>
      </c>
      <c r="AL134" s="905">
        <f>IFERROR(INDEX(G134:R134,1,MATCH(Parametres!$B$3,G$1:R$1,0)-1)*IF(OR(F134="L",F134="S",F134="I"),-1,1),"")</f>
        <v>1628.88</v>
      </c>
      <c r="AM134" s="905">
        <f t="shared" si="14"/>
        <v>-130</v>
      </c>
      <c r="AN134" s="905">
        <f>INDEX(G134:R134,1,MATCH(Parametres!$B$3,G$1:R$1,0))*IF(OR(F134="L",F134="S",F134="I"),-1,1)</f>
        <v>1498.88</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5"/>
        <v>G0656</v>
      </c>
      <c r="AU134" s="488" t="str">
        <f t="shared" si="16"/>
        <v>PUBLICITE-PIECES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G0660</v>
      </c>
      <c r="AK135" s="905" t="str">
        <f t="shared" si="13"/>
        <v>CONTRIBUTION - DONS</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G0660</v>
      </c>
      <c r="AU135" s="488" t="str">
        <f t="shared" si="16"/>
        <v>CONTRIBUTION - DONS</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G0661</v>
      </c>
      <c r="AK136" s="905" t="str">
        <f t="shared" si="13"/>
        <v>CONTRIBUTIONS-NEUF</v>
      </c>
      <c r="AL136" s="905">
        <f>IFERROR(INDEX(G136:R136,1,MATCH(Parametres!$B$3,G$1:R$1,0)-1)*IF(OR(F136="L",F136="S",F136="I"),-1,1),"")</f>
        <v>0</v>
      </c>
      <c r="AM136" s="905">
        <f t="shared" si="14"/>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5"/>
        <v>G0661</v>
      </c>
      <c r="AU136" s="488" t="str">
        <f t="shared" si="16"/>
        <v>CONTRIBUTIONS-NEUF</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hidden="1"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G0662</v>
      </c>
      <c r="AK137" s="905" t="str">
        <f t="shared" si="13"/>
        <v>CONTRIBUTIONS-USAGE</v>
      </c>
      <c r="AL137" s="905">
        <f>IFERROR(INDEX(G137:R137,1,MATCH(Parametres!$B$3,G$1:R$1,0)-1)*IF(OR(F137="L",F137="S",F137="I"),-1,1),"")</f>
        <v>0</v>
      </c>
      <c r="AM137" s="905">
        <f t="shared" si="14"/>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5"/>
        <v>G0662</v>
      </c>
      <c r="AU137" s="488" t="str">
        <f t="shared" si="16"/>
        <v>CONTRIBUTIONS-USAGE</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hidden="1"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G0664</v>
      </c>
      <c r="AK138" s="905" t="str">
        <f t="shared" si="13"/>
        <v>CONTRIBUTIONS-SERVICE</v>
      </c>
      <c r="AL138" s="905">
        <f>IFERROR(INDEX(G138:R138,1,MATCH(Parametres!$B$3,G$1:R$1,0)-1)*IF(OR(F138="L",F138="S",F138="I"),-1,1),"")</f>
        <v>250</v>
      </c>
      <c r="AM138" s="905">
        <f t="shared" si="14"/>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5"/>
        <v>G0664</v>
      </c>
      <c r="AU138" s="488" t="str">
        <f t="shared" si="16"/>
        <v>CONTRIBUTIONS-SERVICE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hidden="1"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G0665</v>
      </c>
      <c r="AK139" s="905" t="str">
        <f t="shared" si="13"/>
        <v>CONTRIBUTIONS-B/S</v>
      </c>
      <c r="AL139" s="905">
        <f>IFERROR(INDEX(G139:R139,1,MATCH(Parametres!$B$3,G$1:R$1,0)-1)*IF(OR(F139="L",F139="S",F139="I"),-1,1),"")</f>
        <v>0</v>
      </c>
      <c r="AM139" s="905">
        <f t="shared" si="14"/>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5"/>
        <v>G0665</v>
      </c>
      <c r="AU139" s="488" t="str">
        <f t="shared" si="16"/>
        <v>CONTRIBUTIONS-B/S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G0666</v>
      </c>
      <c r="AK140" s="905" t="str">
        <f t="shared" si="13"/>
        <v>PROFIT PIECES VOLVO BODY</v>
      </c>
      <c r="AL140" s="905">
        <f>IFERROR(INDEX(G140:R140,1,MATCH(Parametres!$B$3,G$1:R$1,0)-1)*IF(OR(F140="L",F140="S",F140="I"),-1,1),"")</f>
        <v>0</v>
      </c>
      <c r="AM140" s="905">
        <f t="shared" si="14"/>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5"/>
        <v>G0666</v>
      </c>
      <c r="AU140" s="488" t="str">
        <f t="shared" si="16"/>
        <v>PROFIT PIECES VOLVO BODY</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G0674</v>
      </c>
      <c r="AK141" s="905" t="str">
        <f t="shared" si="13"/>
        <v>REPRISE TRAVAIL SERVICE</v>
      </c>
      <c r="AL141" s="905">
        <f>IFERROR(INDEX(G141:R141,1,MATCH(Parametres!$B$3,G$1:R$1,0)-1)*IF(OR(F141="L",F141="S",F141="I"),-1,1),"")</f>
        <v>13854.53</v>
      </c>
      <c r="AM141" s="905">
        <f t="shared" si="14"/>
        <v>104.22999999999956</v>
      </c>
      <c r="AN141" s="905">
        <f>INDEX(G141:R141,1,MATCH(Parametres!$B$3,G$1:R$1,0))*IF(OR(F141="L",F141="S",F141="I"),-1,1)</f>
        <v>13958.76</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5"/>
        <v>G0674</v>
      </c>
      <c r="AU141" s="488" t="str">
        <f t="shared" si="16"/>
        <v>REPRISE TRAVAIL SERVICE</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G0675</v>
      </c>
      <c r="AK142" s="905" t="str">
        <f t="shared" si="13"/>
        <v>REPRISE TRAVAIL-CARROSS.</v>
      </c>
      <c r="AL142" s="905">
        <f>IFERROR(INDEX(G142:R142,1,MATCH(Parametres!$B$3,G$1:R$1,0)-1)*IF(OR(F142="L",F142="S",F142="I"),-1,1),"")</f>
        <v>11819.38</v>
      </c>
      <c r="AM142" s="905">
        <f t="shared" si="14"/>
        <v>483.31000000000131</v>
      </c>
      <c r="AN142" s="905">
        <f>INDEX(G142:R142,1,MATCH(Parametres!$B$3,G$1:R$1,0))*IF(OR(F142="L",F142="S",F142="I"),-1,1)</f>
        <v>12302.69</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5"/>
        <v>G0675</v>
      </c>
      <c r="AU142" s="488" t="str">
        <f t="shared" si="16"/>
        <v>REPRISE TRAVAIL-CARROSS.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G0676</v>
      </c>
      <c r="AK143" s="905" t="str">
        <f t="shared" si="13"/>
        <v>REPRISE TRAVAIL-PIECES</v>
      </c>
      <c r="AL143" s="905">
        <f>IFERROR(INDEX(G143:R143,1,MATCH(Parametres!$B$3,G$1:R$1,0)-1)*IF(OR(F143="L",F143="S",F143="I"),-1,1),"")</f>
        <v>1083.03</v>
      </c>
      <c r="AM143" s="905">
        <f t="shared" si="14"/>
        <v>0</v>
      </c>
      <c r="AN143" s="905">
        <f>INDEX(G143:R143,1,MATCH(Parametres!$B$3,G$1:R$1,0))*IF(OR(F143="L",F143="S",F143="I"),-1,1)</f>
        <v>1083.03</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5"/>
        <v>G0676</v>
      </c>
      <c r="AU143" s="488" t="str">
        <f t="shared" si="16"/>
        <v>REPRISE TRAVAIL-PIECES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G0680</v>
      </c>
      <c r="AK144" s="905" t="str">
        <f t="shared" si="13"/>
        <v>SERV INFORMATIQUE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G0680</v>
      </c>
      <c r="AU144" s="488" t="str">
        <f t="shared" si="16"/>
        <v>SERV INFORMATIQUE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hidden="1"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G0681</v>
      </c>
      <c r="AK145" s="905" t="str">
        <f t="shared" si="13"/>
        <v>SERV.INFORMATIQUE-NEUF</v>
      </c>
      <c r="AL145" s="905">
        <f>IFERROR(INDEX(G145:R145,1,MATCH(Parametres!$B$3,G$1:R$1,0)-1)*IF(OR(F145="L",F145="S",F145="I"),-1,1),"")</f>
        <v>29338.47</v>
      </c>
      <c r="AM145" s="905">
        <f t="shared" si="14"/>
        <v>5512.4599999999991</v>
      </c>
      <c r="AN145" s="905">
        <f>INDEX(G145:R145,1,MATCH(Parametres!$B$3,G$1:R$1,0))*IF(OR(F145="L",F145="S",F145="I"),-1,1)</f>
        <v>34850.93</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5"/>
        <v>G0681</v>
      </c>
      <c r="AU145" s="488" t="str">
        <f t="shared" si="16"/>
        <v>SERV.INFORMATIQUE-NEUF</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hidden="1"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G0682</v>
      </c>
      <c r="AK146" s="905" t="str">
        <f t="shared" si="13"/>
        <v>SERV.INFORMATIQUE-USAGE</v>
      </c>
      <c r="AL146" s="905">
        <f>IFERROR(INDEX(G146:R146,1,MATCH(Parametres!$B$3,G$1:R$1,0)-1)*IF(OR(F146="L",F146="S",F146="I"),-1,1),"")</f>
        <v>13199.25</v>
      </c>
      <c r="AM146" s="905">
        <f t="shared" si="14"/>
        <v>2486.8500000000004</v>
      </c>
      <c r="AN146" s="905">
        <f>INDEX(G146:R146,1,MATCH(Parametres!$B$3,G$1:R$1,0))*IF(OR(F146="L",F146="S",F146="I"),-1,1)</f>
        <v>15686.1</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5"/>
        <v>G0682</v>
      </c>
      <c r="AU146" s="488" t="str">
        <f t="shared" si="16"/>
        <v>SERV.INFORMATIQUE-USAGE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G0683</v>
      </c>
      <c r="AK147" s="905" t="str">
        <f t="shared" si="13"/>
        <v>SERV. INFORMAT. U.S.A</v>
      </c>
      <c r="AL147" s="905">
        <f>IFERROR(INDEX(G147:R147,1,MATCH(Parametres!$B$3,G$1:R$1,0)-1)*IF(OR(F147="L",F147="S",F147="I"),-1,1),"")</f>
        <v>0</v>
      </c>
      <c r="AM147" s="905">
        <f t="shared" si="14"/>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5"/>
        <v>G0683</v>
      </c>
      <c r="AU147" s="488" t="str">
        <f t="shared" si="16"/>
        <v>SERV. INFORMAT.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G0684</v>
      </c>
      <c r="AK148" s="905" t="str">
        <f t="shared" si="13"/>
        <v>SERV.INFORMATIQUE-SERV.</v>
      </c>
      <c r="AL148" s="905">
        <f>IFERROR(INDEX(G148:R148,1,MATCH(Parametres!$B$3,G$1:R$1,0)-1)*IF(OR(F148="L",F148="S",F148="I"),-1,1),"")</f>
        <v>17915.28</v>
      </c>
      <c r="AM148" s="905">
        <f t="shared" si="14"/>
        <v>2846.3300000000017</v>
      </c>
      <c r="AN148" s="905">
        <f>INDEX(G148:R148,1,MATCH(Parametres!$B$3,G$1:R$1,0))*IF(OR(F148="L",F148="S",F148="I"),-1,1)</f>
        <v>20761.61</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5"/>
        <v>G0684</v>
      </c>
      <c r="AU148" s="488" t="str">
        <f t="shared" si="16"/>
        <v>SERV.INFORMATIQUE-SERV.</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G0685</v>
      </c>
      <c r="AK149" s="905" t="str">
        <f t="shared" si="13"/>
        <v>SERV.INFORMATIQUE-CARR.</v>
      </c>
      <c r="AL149" s="905">
        <f>IFERROR(INDEX(G149:R149,1,MATCH(Parametres!$B$3,G$1:R$1,0)-1)*IF(OR(F149="L",F149="S",F149="I"),-1,1),"")</f>
        <v>11038.8</v>
      </c>
      <c r="AM149" s="905">
        <f t="shared" si="14"/>
        <v>1609.2700000000004</v>
      </c>
      <c r="AN149" s="905">
        <f>INDEX(G149:R149,1,MATCH(Parametres!$B$3,G$1:R$1,0))*IF(OR(F149="L",F149="S",F149="I"),-1,1)</f>
        <v>12648.07</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5"/>
        <v>G0685</v>
      </c>
      <c r="AU149" s="488" t="str">
        <f t="shared" si="16"/>
        <v>SERV.INFORMATIQUE-CARR.</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G0686</v>
      </c>
      <c r="AK150" s="905" t="str">
        <f t="shared" si="13"/>
        <v>SERV.INFORMATIQUE-PIECES</v>
      </c>
      <c r="AL150" s="905">
        <f>IFERROR(INDEX(G150:R150,1,MATCH(Parametres!$B$3,G$1:R$1,0)-1)*IF(OR(F150="L",F150="S",F150="I"),-1,1),"")</f>
        <v>11858.76</v>
      </c>
      <c r="AM150" s="905">
        <f t="shared" si="14"/>
        <v>1828.7899999999991</v>
      </c>
      <c r="AN150" s="905">
        <f>INDEX(G150:R150,1,MATCH(Parametres!$B$3,G$1:R$1,0))*IF(OR(F150="L",F150="S",F150="I"),-1,1)</f>
        <v>13687.55</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5"/>
        <v>G0686</v>
      </c>
      <c r="AU150" s="488" t="str">
        <f t="shared" si="16"/>
        <v>SERV.INFORMATIQUE-PIECES</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G0687</v>
      </c>
      <c r="AK151" s="905" t="str">
        <f t="shared" si="13"/>
        <v>SERV.INFORMATIQUE-PIECE</v>
      </c>
      <c r="AL151" s="905">
        <f>IFERROR(INDEX(G151:R151,1,MATCH(Parametres!$B$3,G$1:R$1,0)-1)*IF(OR(F151="L",F151="S",F151="I"),-1,1),"")</f>
        <v>0</v>
      </c>
      <c r="AM151" s="905">
        <f t="shared" si="14"/>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5"/>
        <v>G0687</v>
      </c>
      <c r="AU151" s="488" t="str">
        <f t="shared" si="16"/>
        <v>SERV.INFORMATIQUE-PIECE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G0689</v>
      </c>
      <c r="AK152" s="905" t="str">
        <f t="shared" si="13"/>
        <v>SERV.INFORMATIQUE-ADMIN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G0689</v>
      </c>
      <c r="AU152" s="488" t="str">
        <f t="shared" si="16"/>
        <v>SERV.INFORMATIQUE-ADMIN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G0690</v>
      </c>
      <c r="AK153" s="905" t="str">
        <f t="shared" si="13"/>
        <v>SERV EXTERIEUR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G0690</v>
      </c>
      <c r="AU153" s="488" t="str">
        <f t="shared" si="16"/>
        <v>SERV EXTERIEUR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G0691</v>
      </c>
      <c r="AK154" s="905" t="str">
        <f t="shared" si="13"/>
        <v>SERV. EXTERIEUR-NEUF</v>
      </c>
      <c r="AL154" s="905">
        <f>IFERROR(INDEX(G154:R154,1,MATCH(Parametres!$B$3,G$1:R$1,0)-1)*IF(OR(F154="L",F154="S",F154="I"),-1,1),"")</f>
        <v>31192.66</v>
      </c>
      <c r="AM154" s="905">
        <f t="shared" si="14"/>
        <v>5333.5399999999972</v>
      </c>
      <c r="AN154" s="905">
        <f>INDEX(G154:R154,1,MATCH(Parametres!$B$3,G$1:R$1,0))*IF(OR(F154="L",F154="S",F154="I"),-1,1)</f>
        <v>36526.199999999997</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5"/>
        <v>G0691</v>
      </c>
      <c r="AU154" s="488" t="str">
        <f t="shared" si="16"/>
        <v>SERV. EXTERIEUR-NEUF</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G0692</v>
      </c>
      <c r="AK155" s="905" t="str">
        <f t="shared" si="13"/>
        <v>SERV. EXTERIEUR-USAGES</v>
      </c>
      <c r="AL155" s="905">
        <f>IFERROR(INDEX(G155:R155,1,MATCH(Parametres!$B$3,G$1:R$1,0)-1)*IF(OR(F155="L",F155="S",F155="I"),-1,1),"")</f>
        <v>15850.13</v>
      </c>
      <c r="AM155" s="905">
        <f t="shared" si="14"/>
        <v>3172.4300000000021</v>
      </c>
      <c r="AN155" s="905">
        <f>INDEX(G155:R155,1,MATCH(Parametres!$B$3,G$1:R$1,0))*IF(OR(F155="L",F155="S",F155="I"),-1,1)</f>
        <v>19022.560000000001</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5"/>
        <v>G0692</v>
      </c>
      <c r="AU155" s="488" t="str">
        <f t="shared" si="16"/>
        <v>SERV. EXTERIEUR-USAGES</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G0693</v>
      </c>
      <c r="AK156" s="905" t="str">
        <f t="shared" si="13"/>
        <v>SERV. EXTERIEURS U.S.A</v>
      </c>
      <c r="AL156" s="905">
        <f>IFERROR(INDEX(G156:R156,1,MATCH(Parametres!$B$3,G$1:R$1,0)-1)*IF(OR(F156="L",F156="S",F156="I"),-1,1),"")</f>
        <v>9.1999999999999993</v>
      </c>
      <c r="AM156" s="905">
        <f t="shared" si="14"/>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5"/>
        <v>G0693</v>
      </c>
      <c r="AU156" s="488" t="str">
        <f t="shared" si="16"/>
        <v>SERV. EXTERIEURS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G0694</v>
      </c>
      <c r="AK157" s="905" t="str">
        <f t="shared" si="13"/>
        <v>SERV. EXTERIEUR-SERV.</v>
      </c>
      <c r="AL157" s="905">
        <f>IFERROR(INDEX(G157:R157,1,MATCH(Parametres!$B$3,G$1:R$1,0)-1)*IF(OR(F157="L",F157="S",F157="I"),-1,1),"")</f>
        <v>62432</v>
      </c>
      <c r="AM157" s="905">
        <f t="shared" si="14"/>
        <v>7051.5099999999948</v>
      </c>
      <c r="AN157" s="905">
        <f>INDEX(G157:R157,1,MATCH(Parametres!$B$3,G$1:R$1,0))*IF(OR(F157="L",F157="S",F157="I"),-1,1)</f>
        <v>69483.509999999995</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5"/>
        <v>G0694</v>
      </c>
      <c r="AU157" s="488" t="str">
        <f t="shared" si="16"/>
        <v>SERV. EXTERIEUR-SERV.</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G0695</v>
      </c>
      <c r="AK158" s="905" t="str">
        <f t="shared" si="13"/>
        <v>SERV. EXTERIEUR-CARR.</v>
      </c>
      <c r="AL158" s="905">
        <f>IFERROR(INDEX(G158:R158,1,MATCH(Parametres!$B$3,G$1:R$1,0)-1)*IF(OR(F158="L",F158="S",F158="I"),-1,1),"")</f>
        <v>23135.38</v>
      </c>
      <c r="AM158" s="905">
        <f t="shared" si="14"/>
        <v>2181.0299999999988</v>
      </c>
      <c r="AN158" s="905">
        <f>INDEX(G158:R158,1,MATCH(Parametres!$B$3,G$1:R$1,0))*IF(OR(F158="L",F158="S",F158="I"),-1,1)</f>
        <v>25316.41</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5"/>
        <v>G0695</v>
      </c>
      <c r="AU158" s="488" t="str">
        <f t="shared" si="16"/>
        <v>SERV. EXTERIEUR-CARR.</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G0696</v>
      </c>
      <c r="AK159" s="905" t="str">
        <f t="shared" si="13"/>
        <v>SERV. EXTERIEUR-PIECES</v>
      </c>
      <c r="AL159" s="905">
        <f>IFERROR(INDEX(G159:R159,1,MATCH(Parametres!$B$3,G$1:R$1,0)-1)*IF(OR(F159="L",F159="S",F159="I"),-1,1),"")</f>
        <v>11408.18</v>
      </c>
      <c r="AM159" s="905">
        <f t="shared" si="14"/>
        <v>1544.25</v>
      </c>
      <c r="AN159" s="905">
        <f>INDEX(G159:R159,1,MATCH(Parametres!$B$3,G$1:R$1,0))*IF(OR(F159="L",F159="S",F159="I"),-1,1)</f>
        <v>12952.43</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5"/>
        <v>G0696</v>
      </c>
      <c r="AU159" s="488" t="str">
        <f t="shared" si="16"/>
        <v>SERV. EXTERIEUR-PIECES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G0697</v>
      </c>
      <c r="AK160" s="905" t="str">
        <f t="shared" si="13"/>
        <v>SERV. EXTER.AUTRES-PIECE</v>
      </c>
      <c r="AL160" s="905">
        <f>IFERROR(INDEX(G160:R160,1,MATCH(Parametres!$B$3,G$1:R$1,0)-1)*IF(OR(F160="L",F160="S",F160="I"),-1,1),"")</f>
        <v>0</v>
      </c>
      <c r="AM160" s="905">
        <f t="shared" si="14"/>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5"/>
        <v>G0697</v>
      </c>
      <c r="AU160" s="488" t="str">
        <f t="shared" si="16"/>
        <v>SERV. EXTER.AUTRES-PIECE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G0699</v>
      </c>
      <c r="AK161" s="905" t="str">
        <f t="shared" si="13"/>
        <v>SERV. EXTERIEUR-ADMIN</v>
      </c>
      <c r="AL161" s="905">
        <f>IFERROR(INDEX(G161:R161,1,MATCH(Parametres!$B$3,G$1:R$1,0)-1)*IF(OR(F161="L",F161="S",F161="I"),-1,1),"")</f>
        <v>0</v>
      </c>
      <c r="AM161" s="905">
        <f t="shared" si="14"/>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5"/>
        <v>G0699</v>
      </c>
      <c r="AU161" s="488" t="str">
        <f t="shared" si="16"/>
        <v>SERV. EXTERIEUR-ADMIN</v>
      </c>
      <c r="AV161" s="899">
        <f>IFERROR(INDEX(V161:AG161,1,MATCH(Parametres!$B$3,V$1:AG$1,0)-1)*IF(OR(C161="L",C161="S",C161="I"),-1,1),"")</f>
        <v>0</v>
      </c>
      <c r="AW161" s="899">
        <f t="shared" si="17"/>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G0700</v>
      </c>
      <c r="AK162" s="905" t="str">
        <f t="shared" si="13"/>
        <v>FRAIS REPRESENT. REP</v>
      </c>
      <c r="AL162" s="905">
        <f>IFERROR(INDEX(G162:R162,1,MATCH(Parametres!$B$3,G$1:R$1,0)-1)*IF(OR(F162="L",F162="S",F162="I"),-1,1),"")</f>
        <v>0</v>
      </c>
      <c r="AM162" s="905">
        <f t="shared" si="14"/>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5"/>
        <v>G0700</v>
      </c>
      <c r="AU162" s="488" t="str">
        <f t="shared" si="16"/>
        <v>FRAIS REPRESENT. REP</v>
      </c>
      <c r="AV162" s="899">
        <f>IFERROR(INDEX(V162:AG162,1,MATCH(Parametres!$B$3,V$1:AG$1,0)-1)*IF(OR(C162="L",C162="S",C162="I"),-1,1),"")</f>
        <v>0</v>
      </c>
      <c r="AW162" s="899">
        <f t="shared" si="17"/>
        <v>0</v>
      </c>
      <c r="AX162" s="899">
        <f>INDEX(V162:AG162,1,MATCH(Parametres!$B$3,V$1:AG$1,0))*IF(OR(C162="L",C162="S",C162="I"),-1,1)</f>
        <v>0</v>
      </c>
      <c r="AY162" s="487" t="s">
        <v>337</v>
      </c>
      <c r="AZ162" s="487" t="e">
        <f>+VLOOKUP($AJ162,Data_Validation!$A:$E,5,0)</f>
        <v>#N/A</v>
      </c>
    </row>
    <row r="163" spans="1:52" ht="15.75" hidden="1"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G07000</v>
      </c>
      <c r="AK163" s="905" t="str">
        <f t="shared" si="13"/>
        <v>FR. REPRES. 50%- REPART.</v>
      </c>
      <c r="AL163" s="905">
        <f>IFERROR(INDEX(G163:R163,1,MATCH(Parametres!$B$3,G$1:R$1,0)-1)*IF(OR(F163="L",F163="S",F163="I"),-1,1),"")</f>
        <v>5153.84</v>
      </c>
      <c r="AM163" s="905">
        <f t="shared" si="14"/>
        <v>616.76999999999953</v>
      </c>
      <c r="AN163" s="905">
        <f>INDEX(G163:R163,1,MATCH(Parametres!$B$3,G$1:R$1,0))*IF(OR(F163="L",F163="S",F163="I"),-1,1)</f>
        <v>5770.61</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5"/>
        <v>G07000</v>
      </c>
      <c r="AU163" s="488" t="str">
        <f t="shared" si="16"/>
        <v>FR. REPRES. 50%- REPART.</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G0701</v>
      </c>
      <c r="AK164" s="905" t="str">
        <f t="shared" si="13"/>
        <v>FRAIS REPRES.-NEUFS</v>
      </c>
      <c r="AL164" s="905">
        <f>IFERROR(INDEX(G164:R164,1,MATCH(Parametres!$B$3,G$1:R$1,0)-1)*IF(OR(F164="L",F164="S",F164="I"),-1,1),"")</f>
        <v>22485.3</v>
      </c>
      <c r="AM164" s="905">
        <f t="shared" si="14"/>
        <v>506.25</v>
      </c>
      <c r="AN164" s="905">
        <f>INDEX(G164:R164,1,MATCH(Parametres!$B$3,G$1:R$1,0))*IF(OR(F164="L",F164="S",F164="I"),-1,1)</f>
        <v>22991.55</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5"/>
        <v>G0701</v>
      </c>
      <c r="AU164" s="488" t="str">
        <f t="shared" si="16"/>
        <v>FRAIS REPRES.-NEUFS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G07011</v>
      </c>
      <c r="AK165" s="905" t="str">
        <f t="shared" si="13"/>
        <v>FR.REPRES 50% NEUF</v>
      </c>
      <c r="AL165" s="905">
        <f>IFERROR(INDEX(G165:R165,1,MATCH(Parametres!$B$3,G$1:R$1,0)-1)*IF(OR(F165="L",F165="S",F165="I"),-1,1),"")</f>
        <v>2207.58</v>
      </c>
      <c r="AM165" s="905">
        <f t="shared" si="14"/>
        <v>135</v>
      </c>
      <c r="AN165" s="905">
        <f>INDEX(G165:R165,1,MATCH(Parametres!$B$3,G$1:R$1,0))*IF(OR(F165="L",F165="S",F165="I"),-1,1)</f>
        <v>2342.58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5"/>
        <v>G07011</v>
      </c>
      <c r="AU165" s="488" t="str">
        <f t="shared" si="16"/>
        <v>FR.REPRES 50% NEUF</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G0702</v>
      </c>
      <c r="AK166" s="905" t="str">
        <f t="shared" si="13"/>
        <v>FRAIS REPRES.-USAGES</v>
      </c>
      <c r="AL166" s="905">
        <f>IFERROR(INDEX(G166:R166,1,MATCH(Parametres!$B$3,G$1:R$1,0)-1)*IF(OR(F166="L",F166="S",F166="I"),-1,1),"")</f>
        <v>14177.29</v>
      </c>
      <c r="AM166" s="905">
        <f t="shared" si="14"/>
        <v>300</v>
      </c>
      <c r="AN166" s="905">
        <f>INDEX(G166:R166,1,MATCH(Parametres!$B$3,G$1:R$1,0))*IF(OR(F166="L",F166="S",F166="I"),-1,1)</f>
        <v>14477.29</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5"/>
        <v>G0702</v>
      </c>
      <c r="AU166" s="488" t="str">
        <f t="shared" si="16"/>
        <v>FRAIS REPRES.-USAGES</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hidden="1"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G07022</v>
      </c>
      <c r="AK167" s="905" t="str">
        <f t="shared" si="13"/>
        <v>FR.REPRES 50% USAGE</v>
      </c>
      <c r="AL167" s="905">
        <f>IFERROR(INDEX(G167:R167,1,MATCH(Parametres!$B$3,G$1:R$1,0)-1)*IF(OR(F167="L",F167="S",F167="I"),-1,1),"")</f>
        <v>390.72</v>
      </c>
      <c r="AM167" s="905">
        <f t="shared" si="14"/>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5"/>
        <v>G07022</v>
      </c>
      <c r="AU167" s="488" t="str">
        <f t="shared" si="16"/>
        <v>FR.REPRES 50% 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hidden="1"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G0703</v>
      </c>
      <c r="AK168" s="905" t="str">
        <f t="shared" si="13"/>
        <v>FRAIS REPRESENT. U.S.A</v>
      </c>
      <c r="AL168" s="905">
        <f>IFERROR(INDEX(G168:R168,1,MATCH(Parametres!$B$3,G$1:R$1,0)-1)*IF(OR(F168="L",F168="S",F168="I"),-1,1),"")</f>
        <v>0</v>
      </c>
      <c r="AM168" s="905">
        <f t="shared" si="14"/>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5"/>
        <v>G0703</v>
      </c>
      <c r="AU168" s="488" t="str">
        <f t="shared" si="16"/>
        <v>FRAIS REPRESENT. U.S.A</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G07033</v>
      </c>
      <c r="AK169" s="905" t="str">
        <f t="shared" si="13"/>
        <v>FR. REPRES. 50%- U.S.A</v>
      </c>
      <c r="AL169" s="905">
        <f>IFERROR(INDEX(G169:R169,1,MATCH(Parametres!$B$3,G$1:R$1,0)-1)*IF(OR(F169="L",F169="S",F169="I"),-1,1),"")</f>
        <v>0</v>
      </c>
      <c r="AM169" s="905">
        <f t="shared" si="14"/>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5"/>
        <v>G07033</v>
      </c>
      <c r="AU169" s="488" t="str">
        <f t="shared" si="16"/>
        <v>FR. REPRES. 50%- U.S.A</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G0704</v>
      </c>
      <c r="AK170" s="905" t="str">
        <f t="shared" si="13"/>
        <v>FRAIS REPRES.-SERVICE</v>
      </c>
      <c r="AL170" s="905">
        <f>IFERROR(INDEX(G170:R170,1,MATCH(Parametres!$B$3,G$1:R$1,0)-1)*IF(OR(F170="L",F170="S",F170="I"),-1,1),"")</f>
        <v>21730.63</v>
      </c>
      <c r="AM170" s="905">
        <f t="shared" si="14"/>
        <v>450</v>
      </c>
      <c r="AN170" s="905">
        <f>INDEX(G170:R170,1,MATCH(Parametres!$B$3,G$1:R$1,0))*IF(OR(F170="L",F170="S",F170="I"),-1,1)</f>
        <v>22180.63</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5"/>
        <v>G0704</v>
      </c>
      <c r="AU170" s="488" t="str">
        <f t="shared" si="16"/>
        <v>FRAIS REPRES.-SERVICE</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G07044</v>
      </c>
      <c r="AK171" s="905" t="str">
        <f t="shared" si="13"/>
        <v>FR.REPRES 50% SERVICE</v>
      </c>
      <c r="AL171" s="905">
        <f>IFERROR(INDEX(G171:R171,1,MATCH(Parametres!$B$3,G$1:R$1,0)-1)*IF(OR(F171="L",F171="S",F171="I"),-1,1),"")</f>
        <v>487.21</v>
      </c>
      <c r="AM171" s="905">
        <f t="shared" si="14"/>
        <v>30.54000000000002</v>
      </c>
      <c r="AN171" s="905">
        <f>INDEX(G171:R171,1,MATCH(Parametres!$B$3,G$1:R$1,0))*IF(OR(F171="L",F171="S",F171="I"),-1,1)</f>
        <v>517.75</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5"/>
        <v>G07044</v>
      </c>
      <c r="AU171" s="488" t="str">
        <f t="shared" si="16"/>
        <v>FR.REPRES 50%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G0705</v>
      </c>
      <c r="AK172" s="905" t="str">
        <f t="shared" si="13"/>
        <v>FRAIS REPRES.-CARROSS.</v>
      </c>
      <c r="AL172" s="905">
        <f>IFERROR(INDEX(G172:R172,1,MATCH(Parametres!$B$3,G$1:R$1,0)-1)*IF(OR(F172="L",F172="S",F172="I"),-1,1),"")</f>
        <v>7088.64</v>
      </c>
      <c r="AM172" s="905">
        <f t="shared" si="14"/>
        <v>150</v>
      </c>
      <c r="AN172" s="905">
        <f>INDEX(G172:R172,1,MATCH(Parametres!$B$3,G$1:R$1,0))*IF(OR(F172="L",F172="S",F172="I"),-1,1)</f>
        <v>7238.64</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5"/>
        <v>G0705</v>
      </c>
      <c r="AU172" s="488" t="str">
        <f t="shared" si="16"/>
        <v>FRAIS REPRES.-CARROSS.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G07055</v>
      </c>
      <c r="AK173" s="905" t="str">
        <f t="shared" si="13"/>
        <v>FR.REPRES 50% CARROSSERIE</v>
      </c>
      <c r="AL173" s="905">
        <f>IFERROR(INDEX(G173:R173,1,MATCH(Parametres!$B$3,G$1:R$1,0)-1)*IF(OR(F173="L",F173="S",F173="I"),-1,1),"")</f>
        <v>0</v>
      </c>
      <c r="AM173" s="905">
        <f t="shared" si="14"/>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5"/>
        <v>G07055</v>
      </c>
      <c r="AU173" s="488" t="str">
        <f t="shared" si="16"/>
        <v>FR.REPRES 50% CARROSSERIE</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G0706</v>
      </c>
      <c r="AK174" s="905" t="str">
        <f t="shared" si="13"/>
        <v>FRAIS REPRES.-PIECE</v>
      </c>
      <c r="AL174" s="905">
        <f>IFERROR(INDEX(G174:R174,1,MATCH(Parametres!$B$3,G$1:R$1,0)-1)*IF(OR(F174="L",F174="S",F174="I"),-1,1),"")</f>
        <v>8007.04</v>
      </c>
      <c r="AM174" s="905">
        <f t="shared" si="14"/>
        <v>150</v>
      </c>
      <c r="AN174" s="905">
        <f>INDEX(G174:R174,1,MATCH(Parametres!$B$3,G$1:R$1,0))*IF(OR(F174="L",F174="S",F174="I"),-1,1)</f>
        <v>8157.04</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5"/>
        <v>G0706</v>
      </c>
      <c r="AU174" s="488" t="str">
        <f t="shared" si="16"/>
        <v>FRAIS REPRES.-PIECE</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hidden="1"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G07066</v>
      </c>
      <c r="AK175" s="905" t="str">
        <f t="shared" si="13"/>
        <v>FR.REPRES 50% PIECES</v>
      </c>
      <c r="AL175" s="905">
        <f>IFERROR(INDEX(G175:R175,1,MATCH(Parametres!$B$3,G$1:R$1,0)-1)*IF(OR(F175="L",F175="S",F175="I"),-1,1),"")</f>
        <v>159.38999999999999</v>
      </c>
      <c r="AM175" s="905">
        <f t="shared" si="14"/>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5"/>
        <v>G07066</v>
      </c>
      <c r="AU175" s="488" t="str">
        <f t="shared" si="16"/>
        <v>FR.REPRES 50% 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G0710</v>
      </c>
      <c r="AK176" s="905" t="str">
        <f t="shared" si="13"/>
        <v>COTISATIONS REP.</v>
      </c>
      <c r="AL176" s="905">
        <f>IFERROR(INDEX(G176:R176,1,MATCH(Parametres!$B$3,G$1:R$1,0)-1)*IF(OR(F176="L",F176="S",F176="I"),-1,1),"")</f>
        <v>0</v>
      </c>
      <c r="AM176" s="905">
        <f t="shared" si="14"/>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5"/>
        <v>G0710</v>
      </c>
      <c r="AU176" s="488" t="str">
        <f t="shared" si="16"/>
        <v>COTISATIONS REP.</v>
      </c>
      <c r="AV176" s="899">
        <f>IFERROR(INDEX(V176:AG176,1,MATCH(Parametres!$B$3,V$1:AG$1,0)-1)*IF(OR(C176="L",C176="S",C176="I"),-1,1),"")</f>
        <v>0</v>
      </c>
      <c r="AW176" s="899">
        <f t="shared" si="17"/>
        <v>0</v>
      </c>
      <c r="AX176" s="899">
        <f>INDEX(V176:AG176,1,MATCH(Parametres!$B$3,V$1:AG$1,0))*IF(OR(C176="L",C176="S",C176="I"),-1,1)</f>
        <v>0</v>
      </c>
      <c r="AY176" s="487" t="s">
        <v>337</v>
      </c>
      <c r="AZ176" s="487" t="e">
        <f>+VLOOKUP($AJ176,Data_Validation!$A:$E,5,0)</f>
        <v>#N/A</v>
      </c>
    </row>
    <row r="177" spans="1:52" ht="15" hidden="1"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G0711</v>
      </c>
      <c r="AK177" s="905" t="str">
        <f t="shared" si="13"/>
        <v>COTISATIONS-NEUFS</v>
      </c>
      <c r="AL177" s="905">
        <f>IFERROR(INDEX(G177:R177,1,MATCH(Parametres!$B$3,G$1:R$1,0)-1)*IF(OR(F177="L",F177="S",F177="I"),-1,1),"")</f>
        <v>9565.09</v>
      </c>
      <c r="AM177" s="905">
        <f t="shared" si="14"/>
        <v>1638.42</v>
      </c>
      <c r="AN177" s="905">
        <f>INDEX(G177:R177,1,MATCH(Parametres!$B$3,G$1:R$1,0))*IF(OR(F177="L",F177="S",F177="I"),-1,1)</f>
        <v>11203.51</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5"/>
        <v>G0711</v>
      </c>
      <c r="AU177" s="488" t="str">
        <f t="shared" si="16"/>
        <v>COTISATIONS-NEUFS</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G0712</v>
      </c>
      <c r="AK178" s="905" t="str">
        <f t="shared" si="13"/>
        <v>COTISATIONS-USAGES</v>
      </c>
      <c r="AL178" s="905">
        <f>IFERROR(INDEX(G178:R178,1,MATCH(Parametres!$B$3,G$1:R$1,0)-1)*IF(OR(F178="L",F178="S",F178="I"),-1,1),"")</f>
        <v>14029.81</v>
      </c>
      <c r="AM178" s="905">
        <f t="shared" si="14"/>
        <v>1238.33</v>
      </c>
      <c r="AN178" s="905">
        <f>INDEX(G178:R178,1,MATCH(Parametres!$B$3,G$1:R$1,0))*IF(OR(F178="L",F178="S",F178="I"),-1,1)</f>
        <v>15268.14</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5"/>
        <v>G0712</v>
      </c>
      <c r="AU178" s="488" t="str">
        <f t="shared" si="16"/>
        <v>COTISATIONS-USAGES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G0714</v>
      </c>
      <c r="AK179" s="905" t="str">
        <f t="shared" si="13"/>
        <v>COTISATIONS-SERVICE</v>
      </c>
      <c r="AL179" s="905">
        <f>IFERROR(INDEX(G179:R179,1,MATCH(Parametres!$B$3,G$1:R$1,0)-1)*IF(OR(F179="L",F179="S",F179="I"),-1,1),"")</f>
        <v>3402</v>
      </c>
      <c r="AM179" s="905">
        <f t="shared" si="14"/>
        <v>621</v>
      </c>
      <c r="AN179" s="905">
        <f>INDEX(G179:R179,1,MATCH(Parametres!$B$3,G$1:R$1,0))*IF(OR(F179="L",F179="S",F179="I"),-1,1)</f>
        <v>4023</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5"/>
        <v>G0714</v>
      </c>
      <c r="AU179" s="488" t="str">
        <f t="shared" si="16"/>
        <v>COTISATIONS-SERVICE</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G0715</v>
      </c>
      <c r="AK180" s="905" t="str">
        <f t="shared" si="13"/>
        <v>COTISATIONS-CARROSS.</v>
      </c>
      <c r="AL180" s="905">
        <f>IFERROR(INDEX(G180:R180,1,MATCH(Parametres!$B$3,G$1:R$1,0)-1)*IF(OR(F180="L",F180="S",F180="I"),-1,1),"")</f>
        <v>10356</v>
      </c>
      <c r="AM180" s="905">
        <f t="shared" si="14"/>
        <v>1073.7399999999998</v>
      </c>
      <c r="AN180" s="905">
        <f>INDEX(G180:R180,1,MATCH(Parametres!$B$3,G$1:R$1,0))*IF(OR(F180="L",F180="S",F180="I"),-1,1)</f>
        <v>11429.74</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5"/>
        <v>G0715</v>
      </c>
      <c r="AU180" s="488" t="str">
        <f t="shared" si="16"/>
        <v>COTISATIONS-CARROSS.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G0716</v>
      </c>
      <c r="AK181" s="905" t="str">
        <f t="shared" si="13"/>
        <v>COTISATIONS-PIECES</v>
      </c>
      <c r="AL181" s="905">
        <f>IFERROR(INDEX(G181:R181,1,MATCH(Parametres!$B$3,G$1:R$1,0)-1)*IF(OR(F181="L",F181="S",F181="I"),-1,1),"")</f>
        <v>6171.63</v>
      </c>
      <c r="AM181" s="905">
        <f t="shared" si="14"/>
        <v>1237.3800000000001</v>
      </c>
      <c r="AN181" s="905">
        <f>INDEX(G181:R181,1,MATCH(Parametres!$B$3,G$1:R$1,0))*IF(OR(F181="L",F181="S",F181="I"),-1,1)</f>
        <v>7409.01</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5"/>
        <v>G0716</v>
      </c>
      <c r="AU181" s="488" t="str">
        <f t="shared" si="16"/>
        <v>COTISATIONS-PIECES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G0720</v>
      </c>
      <c r="AK182" s="905" t="str">
        <f t="shared" si="13"/>
        <v>HONORAIRES PROF. REP</v>
      </c>
      <c r="AL182" s="905">
        <f>IFERROR(INDEX(G182:R182,1,MATCH(Parametres!$B$3,G$1:R$1,0)-1)*IF(OR(F182="L",F182="S",F182="I"),-1,1),"")</f>
        <v>0</v>
      </c>
      <c r="AM182" s="905">
        <f t="shared" si="14"/>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5"/>
        <v>G0720</v>
      </c>
      <c r="AU182" s="488" t="str">
        <f t="shared" si="16"/>
        <v>HONORAIRES PROF. REP</v>
      </c>
      <c r="AV182" s="899">
        <f>IFERROR(INDEX(V182:AG182,1,MATCH(Parametres!$B$3,V$1:AG$1,0)-1)*IF(OR(C182="L",C182="S",C182="I"),-1,1),"")</f>
        <v>0</v>
      </c>
      <c r="AW182" s="899">
        <f t="shared" si="17"/>
        <v>0</v>
      </c>
      <c r="AX182" s="899">
        <f>INDEX(V182:AG182,1,MATCH(Parametres!$B$3,V$1:AG$1,0))*IF(OR(C182="L",C182="S",C182="I"),-1,1)</f>
        <v>0</v>
      </c>
      <c r="AY182" s="487" t="s">
        <v>337</v>
      </c>
      <c r="AZ182" s="487" t="e">
        <f>+VLOOKUP($AJ182,Data_Validation!$A:$E,5,0)</f>
        <v>#N/A</v>
      </c>
    </row>
    <row r="183" spans="1:52" ht="15.75" hidden="1"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G0721</v>
      </c>
      <c r="AK183" s="905" t="str">
        <f t="shared" si="13"/>
        <v>HONORAIRES PROF.-NEUFS</v>
      </c>
      <c r="AL183" s="905">
        <f>IFERROR(INDEX(G183:R183,1,MATCH(Parametres!$B$3,G$1:R$1,0)-1)*IF(OR(F183="L",F183="S",F183="I"),-1,1),"")</f>
        <v>3103.73</v>
      </c>
      <c r="AM183" s="905">
        <f t="shared" si="14"/>
        <v>1499.9999999999995</v>
      </c>
      <c r="AN183" s="905">
        <f>INDEX(G183:R183,1,MATCH(Parametres!$B$3,G$1:R$1,0))*IF(OR(F183="L",F183="S",F183="I"),-1,1)</f>
        <v>4603.7299999999996</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5"/>
        <v>G0721</v>
      </c>
      <c r="AU183" s="488" t="str">
        <f t="shared" si="16"/>
        <v>HONORAIRES PROF.-NEUFS</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G0722</v>
      </c>
      <c r="AK184" s="905" t="str">
        <f t="shared" si="13"/>
        <v>HONORAIRES PROF.-USAGES</v>
      </c>
      <c r="AL184" s="905">
        <f>IFERROR(INDEX(G184:R184,1,MATCH(Parametres!$B$3,G$1:R$1,0)-1)*IF(OR(F184="L",F184="S",F184="I"),-1,1),"")</f>
        <v>2069.15</v>
      </c>
      <c r="AM184" s="905">
        <f t="shared" si="14"/>
        <v>1000</v>
      </c>
      <c r="AN184" s="905">
        <f>INDEX(G184:R184,1,MATCH(Parametres!$B$3,G$1:R$1,0))*IF(OR(F184="L",F184="S",F184="I"),-1,1)</f>
        <v>3069.15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5"/>
        <v>G0722</v>
      </c>
      <c r="AU184" s="488" t="str">
        <f t="shared" si="16"/>
        <v>HONORAIRES PROF.-USAGES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hidden="1"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G0723</v>
      </c>
      <c r="AK185" s="905" t="str">
        <f t="shared" si="13"/>
        <v>HONORAIRES PROF. U.S.A</v>
      </c>
      <c r="AL185" s="905">
        <f>IFERROR(INDEX(G185:R185,1,MATCH(Parametres!$B$3,G$1:R$1,0)-1)*IF(OR(F185="L",F185="S",F185="I"),-1,1),"")</f>
        <v>0</v>
      </c>
      <c r="AM185" s="905">
        <f t="shared" si="14"/>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5"/>
        <v>G0723</v>
      </c>
      <c r="AU185" s="488" t="str">
        <f t="shared" si="16"/>
        <v>HONORAIRES PROF. U.S.A</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G0724</v>
      </c>
      <c r="AK186" s="905" t="str">
        <f t="shared" si="13"/>
        <v>HONORAIRES PROF.-SERVICE</v>
      </c>
      <c r="AL186" s="905">
        <f>IFERROR(INDEX(G186:R186,1,MATCH(Parametres!$B$3,G$1:R$1,0)-1)*IF(OR(F186="L",F186="S",F186="I"),-1,1),"")</f>
        <v>4131.67</v>
      </c>
      <c r="AM186" s="905">
        <f t="shared" si="14"/>
        <v>1566</v>
      </c>
      <c r="AN186" s="905">
        <f>INDEX(G186:R186,1,MATCH(Parametres!$B$3,G$1:R$1,0))*IF(OR(F186="L",F186="S",F186="I"),-1,1)</f>
        <v>5697.67</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5"/>
        <v>G0724</v>
      </c>
      <c r="AU186" s="488" t="str">
        <f t="shared" si="16"/>
        <v>HONORAIRES PROF.-SERVICE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G0725</v>
      </c>
      <c r="AK187" s="905" t="str">
        <f t="shared" si="13"/>
        <v>HONORAIRES PORF.-CARROSS.</v>
      </c>
      <c r="AL187" s="905">
        <f>IFERROR(INDEX(G187:R187,1,MATCH(Parametres!$B$3,G$1:R$1,0)-1)*IF(OR(F187="L",F187="S",F187="I"),-1,1),"")</f>
        <v>1765.52</v>
      </c>
      <c r="AM187" s="905">
        <f t="shared" si="14"/>
        <v>500</v>
      </c>
      <c r="AN187" s="905">
        <f>INDEX(G187:R187,1,MATCH(Parametres!$B$3,G$1:R$1,0))*IF(OR(F187="L",F187="S",F187="I"),-1,1)</f>
        <v>2265.52</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5"/>
        <v>G0725</v>
      </c>
      <c r="AU187" s="488" t="str">
        <f t="shared" si="16"/>
        <v>HONORAIRES PORF.-CARROSS.</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G0726</v>
      </c>
      <c r="AK188" s="905" t="str">
        <f t="shared" si="13"/>
        <v>HONORAIRES PROF.-PIECES</v>
      </c>
      <c r="AL188" s="905">
        <f>IFERROR(INDEX(G188:R188,1,MATCH(Parametres!$B$3,G$1:R$1,0)-1)*IF(OR(F188="L",F188="S",F188="I"),-1,1),"")</f>
        <v>1400.03</v>
      </c>
      <c r="AM188" s="905">
        <f t="shared" si="14"/>
        <v>500</v>
      </c>
      <c r="AN188" s="905">
        <f>INDEX(G188:R188,1,MATCH(Parametres!$B$3,G$1:R$1,0))*IF(OR(F188="L",F188="S",F188="I"),-1,1)</f>
        <v>1900.03</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5"/>
        <v>G0726</v>
      </c>
      <c r="AU188" s="488" t="str">
        <f t="shared" si="16"/>
        <v>HONORAIRES PROF.-PIECES</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G0740</v>
      </c>
      <c r="AK189" s="905" t="str">
        <f t="shared" si="13"/>
        <v>TELEPHONE REP.</v>
      </c>
      <c r="AL189" s="905">
        <f>IFERROR(INDEX(G189:R189,1,MATCH(Parametres!$B$3,G$1:R$1,0)-1)*IF(OR(F189="L",F189="S",F189="I"),-1,1),"")</f>
        <v>0</v>
      </c>
      <c r="AM189" s="905">
        <f t="shared" si="14"/>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5"/>
        <v>G0740</v>
      </c>
      <c r="AU189" s="488" t="str">
        <f t="shared" si="16"/>
        <v>TELEPHONE REP.</v>
      </c>
      <c r="AV189" s="899">
        <f>IFERROR(INDEX(V189:AG189,1,MATCH(Parametres!$B$3,V$1:AG$1,0)-1)*IF(OR(C189="L",C189="S",C189="I"),-1,1),"")</f>
        <v>0</v>
      </c>
      <c r="AW189" s="899">
        <f t="shared" si="17"/>
        <v>0</v>
      </c>
      <c r="AX189" s="899">
        <f>INDEX(V189:AG189,1,MATCH(Parametres!$B$3,V$1:AG$1,0))*IF(OR(C189="L",C189="S",C189="I"),-1,1)</f>
        <v>0</v>
      </c>
      <c r="AY189" s="487" t="s">
        <v>337</v>
      </c>
      <c r="AZ189" s="487" t="e">
        <f>+VLOOKUP($AJ189,Data_Validation!$A:$E,5,0)</f>
        <v>#N/A</v>
      </c>
    </row>
    <row r="190" spans="1:52" ht="15" hidden="1"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G0741</v>
      </c>
      <c r="AK190" s="905" t="str">
        <f t="shared" si="13"/>
        <v>TELEPHONE-NEUFS</v>
      </c>
      <c r="AL190" s="905">
        <f>IFERROR(INDEX(G190:R190,1,MATCH(Parametres!$B$3,G$1:R$1,0)-1)*IF(OR(F190="L",F190="S",F190="I"),-1,1),"")</f>
        <v>7613.38</v>
      </c>
      <c r="AM190" s="905">
        <f t="shared" si="14"/>
        <v>969.77999999999975</v>
      </c>
      <c r="AN190" s="905">
        <f>INDEX(G190:R190,1,MATCH(Parametres!$B$3,G$1:R$1,0))*IF(OR(F190="L",F190="S",F190="I"),-1,1)</f>
        <v>8583.16</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5"/>
        <v>G0741</v>
      </c>
      <c r="AU190" s="488" t="str">
        <f t="shared" si="16"/>
        <v>TELEPHONE-NEUFS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G0742</v>
      </c>
      <c r="AK191" s="905" t="str">
        <f t="shared" si="13"/>
        <v>TELEPHONE-USAGES</v>
      </c>
      <c r="AL191" s="905">
        <f>IFERROR(INDEX(G191:R191,1,MATCH(Parametres!$B$3,G$1:R$1,0)-1)*IF(OR(F191="L",F191="S",F191="I"),-1,1),"")</f>
        <v>4803.93</v>
      </c>
      <c r="AM191" s="905">
        <f t="shared" si="14"/>
        <v>646.51999999999953</v>
      </c>
      <c r="AN191" s="905">
        <f>INDEX(G191:R191,1,MATCH(Parametres!$B$3,G$1:R$1,0))*IF(OR(F191="L",F191="S",F191="I"),-1,1)</f>
        <v>5450.45</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5"/>
        <v>G0742</v>
      </c>
      <c r="AU191" s="488" t="str">
        <f t="shared" si="16"/>
        <v>TELEPHONE-USAGES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G0743</v>
      </c>
      <c r="AK192" s="905" t="str">
        <f t="shared" si="13"/>
        <v>TELEPHONE U.S.A</v>
      </c>
      <c r="AL192" s="905">
        <f>IFERROR(INDEX(G192:R192,1,MATCH(Parametres!$B$3,G$1:R$1,0)-1)*IF(OR(F192="L",F192="S",F192="I"),-1,1),"")</f>
        <v>525.91</v>
      </c>
      <c r="AM192" s="905">
        <f t="shared" si="14"/>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5"/>
        <v>G0743</v>
      </c>
      <c r="AU192" s="488" t="str">
        <f t="shared" si="16"/>
        <v>TELEPHONE U.S.A</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hidden="1"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G0744</v>
      </c>
      <c r="AK193" s="905" t="str">
        <f t="shared" si="13"/>
        <v>TELEPHONE-SERVICE</v>
      </c>
      <c r="AL193" s="905">
        <f>IFERROR(INDEX(G193:R193,1,MATCH(Parametres!$B$3,G$1:R$1,0)-1)*IF(OR(F193="L",F193="S",F193="I"),-1,1),"")</f>
        <v>8115.79</v>
      </c>
      <c r="AM193" s="905">
        <f t="shared" si="14"/>
        <v>1024.7799999999997</v>
      </c>
      <c r="AN193" s="905">
        <f>INDEX(G193:R193,1,MATCH(Parametres!$B$3,G$1:R$1,0))*IF(OR(F193="L",F193="S",F193="I"),-1,1)</f>
        <v>9140.57</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5"/>
        <v>G0744</v>
      </c>
      <c r="AU193" s="488" t="str">
        <f t="shared" si="16"/>
        <v>TELEPHONE-SERVICE</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hidden="1"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G0745</v>
      </c>
      <c r="AK194" s="905" t="str">
        <f t="shared" si="13"/>
        <v>TELEPHONE-CARROSSERIE</v>
      </c>
      <c r="AL194" s="905">
        <f>IFERROR(INDEX(G194:R194,1,MATCH(Parametres!$B$3,G$1:R$1,0)-1)*IF(OR(F194="L",F194="S",F194="I"),-1,1),"")</f>
        <v>2401.98</v>
      </c>
      <c r="AM194" s="905">
        <f t="shared" si="14"/>
        <v>323.25</v>
      </c>
      <c r="AN194" s="905">
        <f>INDEX(G194:R194,1,MATCH(Parametres!$B$3,G$1:R$1,0))*IF(OR(F194="L",F194="S",F194="I"),-1,1)</f>
        <v>2725.23</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5"/>
        <v>G0745</v>
      </c>
      <c r="AU194" s="488" t="str">
        <f t="shared" si="16"/>
        <v>TELEPHONE-CARROSSERIE</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G0746</v>
      </c>
      <c r="AK195" s="905" t="str">
        <f t="shared" si="13"/>
        <v>TELEPHONE-PIECES</v>
      </c>
      <c r="AL195" s="905">
        <f>IFERROR(INDEX(G195:R195,1,MATCH(Parametres!$B$3,G$1:R$1,0)-1)*IF(OR(F195="L",F195="S",F195="I"),-1,1),"")</f>
        <v>2471.9</v>
      </c>
      <c r="AM195" s="905">
        <f t="shared" si="14"/>
        <v>323.27</v>
      </c>
      <c r="AN195" s="905">
        <f>INDEX(G195:R195,1,MATCH(Parametres!$B$3,G$1:R$1,0))*IF(OR(F195="L",F195="S",F195="I"),-1,1)</f>
        <v>2795.17</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5"/>
        <v>G0746</v>
      </c>
      <c r="AU195" s="488" t="str">
        <f t="shared" si="16"/>
        <v>TELEPHONE-PIECES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G0750</v>
      </c>
      <c r="AK196" s="905" t="str">
        <f t="shared" ref="AK196:AK259" si="19">D196</f>
        <v>FORMATION REP</v>
      </c>
      <c r="AL196" s="905">
        <f>IFERROR(INDEX(G196:R196,1,MATCH(Parametres!$B$3,G$1:R$1,0)-1)*IF(OR(F196="L",F196="S",F196="I"),-1,1),"")</f>
        <v>0</v>
      </c>
      <c r="AM196" s="905">
        <f t="shared" ref="AM196:AM259" si="20">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T259" si="21">C196</f>
        <v>G0750</v>
      </c>
      <c r="AU196" s="488" t="str">
        <f t="shared" ref="AU196:AU259" si="22">D196</f>
        <v>FORMATION REP</v>
      </c>
      <c r="AV196" s="899">
        <f>IFERROR(INDEX(V196:AG196,1,MATCH(Parametres!$B$3,V$1:AG$1,0)-1)*IF(OR(C196="L",C196="S",C196="I"),-1,1),"")</f>
        <v>0</v>
      </c>
      <c r="AW196" s="899">
        <f t="shared" ref="AW196:AW259" si="23">AX196-AV196</f>
        <v>0</v>
      </c>
      <c r="AX196" s="899">
        <f>INDEX(V196:AG196,1,MATCH(Parametres!$B$3,V$1:AG$1,0))*IF(OR(C196="L",C196="S",C196="I"),-1,1)</f>
        <v>0</v>
      </c>
      <c r="AY196" s="487" t="s">
        <v>337</v>
      </c>
      <c r="AZ196" s="487" t="e">
        <f>+VLOOKUP($AJ196,Data_Validation!$A:$E,5,0)</f>
        <v>#N/A</v>
      </c>
    </row>
    <row r="197" spans="1:52" ht="15" hidden="1"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G0751</v>
      </c>
      <c r="AK197" s="905" t="str">
        <f t="shared" si="19"/>
        <v>FORMATION-NEUFS</v>
      </c>
      <c r="AL197" s="905">
        <f>IFERROR(INDEX(G197:R197,1,MATCH(Parametres!$B$3,G$1:R$1,0)-1)*IF(OR(F197="L",F197="S",F197="I"),-1,1),"")</f>
        <v>5081.03</v>
      </c>
      <c r="AM197" s="905">
        <f t="shared" si="20"/>
        <v>665</v>
      </c>
      <c r="AN197" s="905">
        <f>INDEX(G197:R197,1,MATCH(Parametres!$B$3,G$1:R$1,0))*IF(OR(F197="L",F197="S",F197="I"),-1,1)</f>
        <v>5746.03</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21"/>
        <v>G0751</v>
      </c>
      <c r="AU197" s="488" t="str">
        <f t="shared" si="22"/>
        <v>FORMATION-NEUFS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G0752</v>
      </c>
      <c r="AK198" s="905" t="str">
        <f t="shared" si="19"/>
        <v>FORMATION-USAGES</v>
      </c>
      <c r="AL198" s="905">
        <f>IFERROR(INDEX(G198:R198,1,MATCH(Parametres!$B$3,G$1:R$1,0)-1)*IF(OR(F198="L",F198="S",F198="I"),-1,1),"")</f>
        <v>464</v>
      </c>
      <c r="AM198" s="905">
        <f t="shared" si="20"/>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21"/>
        <v>G0752</v>
      </c>
      <c r="AU198" s="488" t="str">
        <f t="shared" si="22"/>
        <v>FORMATION-USAGES</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G0753</v>
      </c>
      <c r="AK199" s="905" t="str">
        <f t="shared" si="19"/>
        <v>FORMATION U.S.A.</v>
      </c>
      <c r="AL199" s="905">
        <f>IFERROR(INDEX(G199:R199,1,MATCH(Parametres!$B$3,G$1:R$1,0)-1)*IF(OR(F199="L",F199="S",F199="I"),-1,1),"")</f>
        <v>0</v>
      </c>
      <c r="AM199" s="905">
        <f t="shared" si="20"/>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21"/>
        <v>G0753</v>
      </c>
      <c r="AU199" s="488" t="str">
        <f t="shared" si="22"/>
        <v>FORMATION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G0754</v>
      </c>
      <c r="AK200" s="905" t="str">
        <f t="shared" si="19"/>
        <v>FORMATION-SERVICE</v>
      </c>
      <c r="AL200" s="905">
        <f>IFERROR(INDEX(G200:R200,1,MATCH(Parametres!$B$3,G$1:R$1,0)-1)*IF(OR(F200="L",F200="S",F200="I"),-1,1),"")</f>
        <v>15727.73</v>
      </c>
      <c r="AM200" s="905">
        <f t="shared" si="20"/>
        <v>700.59000000000015</v>
      </c>
      <c r="AN200" s="905">
        <f>INDEX(G200:R200,1,MATCH(Parametres!$B$3,G$1:R$1,0))*IF(OR(F200="L",F200="S",F200="I"),-1,1)</f>
        <v>16428.32</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21"/>
        <v>G0754</v>
      </c>
      <c r="AU200" s="488" t="str">
        <f t="shared" si="22"/>
        <v>FORMATION-SERVICE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G0755</v>
      </c>
      <c r="AK201" s="905" t="str">
        <f t="shared" si="19"/>
        <v>FORMATION-CARROSSERIE</v>
      </c>
      <c r="AL201" s="905">
        <f>IFERROR(INDEX(G201:R201,1,MATCH(Parametres!$B$3,G$1:R$1,0)-1)*IF(OR(F201="L",F201="S",F201="I"),-1,1),"")</f>
        <v>1310.4000000000001</v>
      </c>
      <c r="AM201" s="905">
        <f t="shared" si="20"/>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21"/>
        <v>G0755</v>
      </c>
      <c r="AU201" s="488" t="str">
        <f t="shared" si="22"/>
        <v>FORMATION-CARROSSERIE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hidden="1"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G0756</v>
      </c>
      <c r="AK202" s="905" t="str">
        <f t="shared" si="19"/>
        <v>FORMATION-PIECES</v>
      </c>
      <c r="AL202" s="905">
        <f>IFERROR(INDEX(G202:R202,1,MATCH(Parametres!$B$3,G$1:R$1,0)-1)*IF(OR(F202="L",F202="S",F202="I"),-1,1),"")</f>
        <v>7025</v>
      </c>
      <c r="AM202" s="905">
        <f t="shared" si="20"/>
        <v>0</v>
      </c>
      <c r="AN202" s="905">
        <f>INDEX(G202:R202,1,MATCH(Parametres!$B$3,G$1:R$1,0))*IF(OR(F202="L",F202="S",F202="I"),-1,1)</f>
        <v>7025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21"/>
        <v>G0756</v>
      </c>
      <c r="AU202" s="488" t="str">
        <f t="shared" si="22"/>
        <v>FORMATION-PIECES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hidden="1"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G0760</v>
      </c>
      <c r="AK203" s="905" t="str">
        <f t="shared" si="19"/>
        <v>INTERET VEH. REP 4</v>
      </c>
      <c r="AL203" s="905">
        <f>IFERROR(INDEX(G203:R203,1,MATCH(Parametres!$B$3,G$1:R$1,0)-1)*IF(OR(F203="L",F203="S",F203="I"),-1,1),"")</f>
        <v>0</v>
      </c>
      <c r="AM203" s="905">
        <f t="shared" si="20"/>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21"/>
        <v>G0760</v>
      </c>
      <c r="AU203" s="488" t="str">
        <f t="shared" si="22"/>
        <v>INTERET VEH. REP 4</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G0761</v>
      </c>
      <c r="AK204" s="905" t="str">
        <f t="shared" si="19"/>
        <v>INTERETS VEHICULES-NEUFS</v>
      </c>
      <c r="AL204" s="905">
        <f>IFERROR(INDEX(G204:R204,1,MATCH(Parametres!$B$3,G$1:R$1,0)-1)*IF(OR(F204="L",F204="S",F204="I"),-1,1),"")</f>
        <v>689864.51</v>
      </c>
      <c r="AM204" s="905">
        <f t="shared" si="20"/>
        <v>75549.5</v>
      </c>
      <c r="AN204" s="905">
        <f>INDEX(G204:R204,1,MATCH(Parametres!$B$3,G$1:R$1,0))*IF(OR(F204="L",F204="S",F204="I"),-1,1)</f>
        <v>765414.01</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21"/>
        <v>G0761</v>
      </c>
      <c r="AU204" s="488" t="str">
        <f t="shared" si="22"/>
        <v>INTERETS VEHICULES-NEUFS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G0762</v>
      </c>
      <c r="AK205" s="905" t="str">
        <f t="shared" si="19"/>
        <v>INTERETS VEHICULES-USAGES</v>
      </c>
      <c r="AL205" s="905">
        <f>IFERROR(INDEX(G205:R205,1,MATCH(Parametres!$B$3,G$1:R$1,0)-1)*IF(OR(F205="L",F205="S",F205="I"),-1,1),"")</f>
        <v>166816.95999999999</v>
      </c>
      <c r="AM205" s="905">
        <f t="shared" si="20"/>
        <v>15500.380000000005</v>
      </c>
      <c r="AN205" s="905">
        <f>INDEX(G205:R205,1,MATCH(Parametres!$B$3,G$1:R$1,0))*IF(OR(F205="L",F205="S",F205="I"),-1,1)</f>
        <v>182317.34</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21"/>
        <v>G0762</v>
      </c>
      <c r="AU205" s="488" t="str">
        <f t="shared" si="22"/>
        <v>INTERETS VEHICULES-USAGES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G0763</v>
      </c>
      <c r="AK206" s="905" t="str">
        <f t="shared" si="19"/>
        <v>INTERETS VEHICULES U.S.A</v>
      </c>
      <c r="AL206" s="905">
        <f>IFERROR(INDEX(G206:R206,1,MATCH(Parametres!$B$3,G$1:R$1,0)-1)*IF(OR(F206="L",F206="S",F206="I"),-1,1),"")</f>
        <v>150278.73000000001</v>
      </c>
      <c r="AM206" s="905">
        <f t="shared" si="20"/>
        <v>6163.25</v>
      </c>
      <c r="AN206" s="905">
        <f>INDEX(G206:R206,1,MATCH(Parametres!$B$3,G$1:R$1,0))*IF(OR(F206="L",F206="S",F206="I"),-1,1)</f>
        <v>156441.98000000001</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21"/>
        <v>G0763</v>
      </c>
      <c r="AU206" s="488" t="str">
        <f t="shared" si="22"/>
        <v>INTERETS VEHICULES U.S.A</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G0764</v>
      </c>
      <c r="AK207" s="905" t="str">
        <f t="shared" si="19"/>
        <v>INTERETS SERVICE</v>
      </c>
      <c r="AL207" s="905">
        <f>IFERROR(INDEX(G207:R207,1,MATCH(Parametres!$B$3,G$1:R$1,0)-1)*IF(OR(F207="L",F207="S",F207="I"),-1,1),"")</f>
        <v>0.05</v>
      </c>
      <c r="AM207" s="905">
        <f t="shared" si="20"/>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21"/>
        <v>G0764</v>
      </c>
      <c r="AU207" s="488" t="str">
        <f t="shared" si="22"/>
        <v>INTERETS SERVICE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G0766</v>
      </c>
      <c r="AK208" s="905" t="str">
        <f t="shared" si="19"/>
        <v>INTERETS PIECES</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G0766</v>
      </c>
      <c r="AU208" s="488" t="str">
        <f t="shared" si="22"/>
        <v>INTERETS PIECES</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G0770</v>
      </c>
      <c r="AK209" s="905" t="str">
        <f t="shared" si="19"/>
        <v>DEPENSES DIVERS REP.</v>
      </c>
      <c r="AL209" s="905">
        <f>IFERROR(INDEX(G209:R209,1,MATCH(Parametres!$B$3,G$1:R$1,0)-1)*IF(OR(F209="L",F209="S",F209="I"),-1,1),"")</f>
        <v>0</v>
      </c>
      <c r="AM209" s="905">
        <f t="shared" si="20"/>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21"/>
        <v>G0770</v>
      </c>
      <c r="AU209" s="488" t="str">
        <f t="shared" si="22"/>
        <v>DEPENSES DIVERS REP.</v>
      </c>
      <c r="AV209" s="899">
        <f>IFERROR(INDEX(V209:AG209,1,MATCH(Parametres!$B$3,V$1:AG$1,0)-1)*IF(OR(C209="L",C209="S",C209="I"),-1,1),"")</f>
        <v>0</v>
      </c>
      <c r="AW209" s="899">
        <f t="shared" si="23"/>
        <v>0</v>
      </c>
      <c r="AX209" s="899">
        <f>INDEX(V209:AG209,1,MATCH(Parametres!$B$3,V$1:AG$1,0))*IF(OR(C209="L",C209="S",C209="I"),-1,1)</f>
        <v>0</v>
      </c>
      <c r="AY209" s="487" t="s">
        <v>337</v>
      </c>
      <c r="AZ209" s="487" t="e">
        <f>+VLOOKUP($AJ209,Data_Validation!$A:$E,5,0)</f>
        <v>#N/A</v>
      </c>
    </row>
    <row r="210" spans="1:52" ht="15" hidden="1"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G0771</v>
      </c>
      <c r="AK210" s="905" t="str">
        <f t="shared" si="19"/>
        <v>DEPENSES DIVERSES-NEUFS</v>
      </c>
      <c r="AL210" s="905">
        <f>IFERROR(INDEX(G210:R210,1,MATCH(Parametres!$B$3,G$1:R$1,0)-1)*IF(OR(F210="L",F210="S",F210="I"),-1,1),"")</f>
        <v>9030.56</v>
      </c>
      <c r="AM210" s="905">
        <f t="shared" si="20"/>
        <v>1892.8199999999997</v>
      </c>
      <c r="AN210" s="905">
        <f>INDEX(G210:R210,1,MATCH(Parametres!$B$3,G$1:R$1,0))*IF(OR(F210="L",F210="S",F210="I"),-1,1)</f>
        <v>10923.38</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21"/>
        <v>G0771</v>
      </c>
      <c r="AU210" s="488" t="str">
        <f t="shared" si="22"/>
        <v>DEPENSES DIVERSES-NEUFS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G0772</v>
      </c>
      <c r="AK211" s="905" t="str">
        <f t="shared" si="19"/>
        <v>DEPENSES DIVERSES-USAGES</v>
      </c>
      <c r="AL211" s="905">
        <f>IFERROR(INDEX(G211:R211,1,MATCH(Parametres!$B$3,G$1:R$1,0)-1)*IF(OR(F211="L",F211="S",F211="I"),-1,1),"")</f>
        <v>5886.92</v>
      </c>
      <c r="AM211" s="905">
        <f t="shared" si="20"/>
        <v>1261.8500000000004</v>
      </c>
      <c r="AN211" s="905">
        <f>INDEX(G211:R211,1,MATCH(Parametres!$B$3,G$1:R$1,0))*IF(OR(F211="L",F211="S",F211="I"),-1,1)</f>
        <v>7148.77</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21"/>
        <v>G0772</v>
      </c>
      <c r="AU211" s="488" t="str">
        <f t="shared" si="22"/>
        <v>DEPENSES DIVERSES-USAGES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G0773</v>
      </c>
      <c r="AK212" s="905" t="str">
        <f t="shared" si="19"/>
        <v>DEPENSES DIVERSES U.S.A</v>
      </c>
      <c r="AL212" s="905">
        <f>IFERROR(INDEX(G212:R212,1,MATCH(Parametres!$B$3,G$1:R$1,0)-1)*IF(OR(F212="L",F212="S",F212="I"),-1,1),"")</f>
        <v>79.900000000000006</v>
      </c>
      <c r="AM212" s="905">
        <f t="shared" si="20"/>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21"/>
        <v>G0773</v>
      </c>
      <c r="AU212" s="488" t="str">
        <f t="shared" si="22"/>
        <v>DEPENSES DIVERSES U.S.A</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G0774</v>
      </c>
      <c r="AK213" s="905" t="str">
        <f t="shared" si="19"/>
        <v>DEPENSES DIVERSES-SERVICE</v>
      </c>
      <c r="AL213" s="905">
        <f>IFERROR(INDEX(G213:R213,1,MATCH(Parametres!$B$3,G$1:R$1,0)-1)*IF(OR(F213="L",F213="S",F213="I"),-1,1),"")</f>
        <v>1325.47</v>
      </c>
      <c r="AM213" s="905">
        <f t="shared" si="20"/>
        <v>1892.82</v>
      </c>
      <c r="AN213" s="905">
        <f>INDEX(G213:R213,1,MATCH(Parametres!$B$3,G$1:R$1,0))*IF(OR(F213="L",F213="S",F213="I"),-1,1)</f>
        <v>3218.29</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21"/>
        <v>G0774</v>
      </c>
      <c r="AU213" s="488" t="str">
        <f t="shared" si="22"/>
        <v>DEPENSES DIVERSES-SERVICE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G0775</v>
      </c>
      <c r="AK214" s="905" t="str">
        <f t="shared" si="19"/>
        <v>DEPENSES DIVERSES-CARROSS</v>
      </c>
      <c r="AL214" s="905">
        <f>IFERROR(INDEX(G214:R214,1,MATCH(Parametres!$B$3,G$1:R$1,0)-1)*IF(OR(F214="L",F214="S",F214="I"),-1,1),"")</f>
        <v>2943.48</v>
      </c>
      <c r="AM214" s="905">
        <f t="shared" si="20"/>
        <v>700.94</v>
      </c>
      <c r="AN214" s="905">
        <f>INDEX(G214:R214,1,MATCH(Parametres!$B$3,G$1:R$1,0))*IF(OR(F214="L",F214="S",F214="I"),-1,1)</f>
        <v>3644.42</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21"/>
        <v>G0775</v>
      </c>
      <c r="AU214" s="488" t="str">
        <f t="shared" si="22"/>
        <v>DEPENSES DIVERSES-CARROSS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G0776</v>
      </c>
      <c r="AK215" s="905" t="str">
        <f t="shared" si="19"/>
        <v>DEPENSES DIVERSES-PCES</v>
      </c>
      <c r="AL215" s="905">
        <f>IFERROR(INDEX(G215:R215,1,MATCH(Parametres!$B$3,G$1:R$1,0)-1)*IF(OR(F215="L",F215="S",F215="I"),-1,1),"")</f>
        <v>2943.42</v>
      </c>
      <c r="AM215" s="905">
        <f t="shared" si="20"/>
        <v>630.92000000000007</v>
      </c>
      <c r="AN215" s="905">
        <f>INDEX(G215:R215,1,MATCH(Parametres!$B$3,G$1:R$1,0))*IF(OR(F215="L",F215="S",F215="I"),-1,1)</f>
        <v>3574.34</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21"/>
        <v>G0776</v>
      </c>
      <c r="AU215" s="488" t="str">
        <f t="shared" si="22"/>
        <v>DEPENSES DIVERSES-PCES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G0777</v>
      </c>
      <c r="AK216" s="905" t="str">
        <f t="shared" si="19"/>
        <v>FRAIS DIVERS-PIECE</v>
      </c>
      <c r="AL216" s="905">
        <f>IFERROR(INDEX(G216:R216,1,MATCH(Parametres!$B$3,G$1:R$1,0)-1)*IF(OR(F216="L",F216="S",F216="I"),-1,1),"")</f>
        <v>0</v>
      </c>
      <c r="AM216" s="905">
        <f t="shared" si="20"/>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21"/>
        <v>G0777</v>
      </c>
      <c r="AU216" s="488" t="str">
        <f t="shared" si="22"/>
        <v>FRAIS DIVERS-PIECE</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G0779</v>
      </c>
      <c r="AK217" s="905" t="str">
        <f t="shared" si="19"/>
        <v>DEPENSES DIVERSES-ADMIN</v>
      </c>
      <c r="AL217" s="905">
        <f>IFERROR(INDEX(G217:R217,1,MATCH(Parametres!$B$3,G$1:R$1,0)-1)*IF(OR(F217="L",F217="S",F217="I"),-1,1),"")</f>
        <v>0</v>
      </c>
      <c r="AM217" s="905">
        <f t="shared" si="20"/>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21"/>
        <v>G0779</v>
      </c>
      <c r="AU217" s="488" t="str">
        <f t="shared" si="22"/>
        <v>DEPENSES DIVERSES-ADMIN</v>
      </c>
      <c r="AV217" s="899">
        <f>IFERROR(INDEX(V217:AG217,1,MATCH(Parametres!$B$3,V$1:AG$1,0)-1)*IF(OR(C217="L",C217="S",C217="I"),-1,1),"")</f>
        <v>0</v>
      </c>
      <c r="AW217" s="899">
        <f t="shared" si="23"/>
        <v>0</v>
      </c>
      <c r="AX217" s="899">
        <f>INDEX(V217:AG217,1,MATCH(Parametres!$B$3,V$1:AG$1,0))*IF(OR(C217="L",C217="S",C217="I"),-1,1)</f>
        <v>0</v>
      </c>
      <c r="AY217" s="487" t="s">
        <v>337</v>
      </c>
      <c r="AZ217" s="487" t="e">
        <f>+VLOOKUP($AJ217,Data_Validation!$A:$E,5,0)</f>
        <v>#N/A</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G0780</v>
      </c>
      <c r="AK218" s="905" t="str">
        <f t="shared" si="19"/>
        <v>FRAIS DE BANQUE</v>
      </c>
      <c r="AL218" s="905">
        <f>IFERROR(INDEX(G218:R218,1,MATCH(Parametres!$B$3,G$1:R$1,0)-1)*IF(OR(F218="L",F218="S",F218="I"),-1,1),"")</f>
        <v>0</v>
      </c>
      <c r="AM218" s="905">
        <f t="shared" si="20"/>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21"/>
        <v>G0780</v>
      </c>
      <c r="AU218" s="488" t="str">
        <f t="shared" si="22"/>
        <v>FRAIS DE BANQUE</v>
      </c>
      <c r="AV218" s="899">
        <f>IFERROR(INDEX(V218:AG218,1,MATCH(Parametres!$B$3,V$1:AG$1,0)-1)*IF(OR(C218="L",C218="S",C218="I"),-1,1),"")</f>
        <v>0</v>
      </c>
      <c r="AW218" s="899">
        <f t="shared" si="23"/>
        <v>0</v>
      </c>
      <c r="AX218" s="899">
        <f>INDEX(V218:AG218,1,MATCH(Parametres!$B$3,V$1:AG$1,0))*IF(OR(C218="L",C218="S",C218="I"),-1,1)</f>
        <v>0</v>
      </c>
      <c r="AY218" s="487" t="s">
        <v>337</v>
      </c>
      <c r="AZ218" s="487" t="e">
        <f>+VLOOKUP($AJ218,Data_Validation!$A:$E,5,0)</f>
        <v>#N/A</v>
      </c>
    </row>
    <row r="219" spans="1:52" ht="15.75" hidden="1"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G0781</v>
      </c>
      <c r="AK219" s="905" t="str">
        <f t="shared" si="19"/>
        <v>INTERET-CREDIT FIN.STOCKS</v>
      </c>
      <c r="AL219" s="905">
        <f>IFERROR(INDEX(G219:R219,1,MATCH(Parametres!$B$3,G$1:R$1,0)-1)*IF(OR(F219="L",F219="S",F219="I"),-1,1),"")</f>
        <v>-1909833.07</v>
      </c>
      <c r="AM219" s="905">
        <f t="shared" si="20"/>
        <v>-107566.08999999985</v>
      </c>
      <c r="AN219" s="905">
        <f>INDEX(G219:R219,1,MATCH(Parametres!$B$3,G$1:R$1,0))*IF(OR(F219="L",F219="S",F219="I"),-1,1)</f>
        <v>-2017399.16</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21"/>
        <v>G0781</v>
      </c>
      <c r="AU219" s="488" t="str">
        <f t="shared" si="22"/>
        <v>INTERET-CREDIT FIN.STOCKS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G0782</v>
      </c>
      <c r="AK220" s="905" t="str">
        <f t="shared" si="19"/>
        <v>CREDIT INT.FINANC.-USAGE</v>
      </c>
      <c r="AL220" s="905">
        <f>IFERROR(INDEX(G220:R220,1,MATCH(Parametres!$B$3,G$1:R$1,0)-1)*IF(OR(F220="L",F220="S",F220="I"),-1,1),"")</f>
        <v>0</v>
      </c>
      <c r="AM220" s="905">
        <f t="shared" si="20"/>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21"/>
        <v>G0782</v>
      </c>
      <c r="AU220" s="488" t="str">
        <f t="shared" si="22"/>
        <v>CREDIT INT.FINANC.-USAGE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G0783</v>
      </c>
      <c r="AK221" s="905" t="str">
        <f t="shared" si="19"/>
        <v>CREDIT INT.FINANC.-LOC.</v>
      </c>
      <c r="AL221" s="905">
        <f>IFERROR(INDEX(G221:R221,1,MATCH(Parametres!$B$3,G$1:R$1,0)-1)*IF(OR(F221="L",F221="S",F221="I"),-1,1),"")</f>
        <v>0</v>
      </c>
      <c r="AM221" s="905">
        <f t="shared" si="20"/>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21"/>
        <v>G0783</v>
      </c>
      <c r="AU221" s="488" t="str">
        <f t="shared" si="22"/>
        <v>CREDIT INT.FINANC.-LOC.</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G0790</v>
      </c>
      <c r="AK222" s="905" t="str">
        <f t="shared" si="19"/>
        <v>INTERETS MARGE CREDIT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G0790</v>
      </c>
      <c r="AU222" s="488" t="str">
        <f t="shared" si="22"/>
        <v>INTERETS MARGE CREDIT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hidden="1"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G0791</v>
      </c>
      <c r="AK223" s="905" t="str">
        <f t="shared" si="19"/>
        <v>INTÉRETS MARGE CRÉDIT</v>
      </c>
      <c r="AL223" s="905">
        <f>IFERROR(INDEX(G223:R223,1,MATCH(Parametres!$B$3,G$1:R$1,0)-1)*IF(OR(F223="L",F223="S",F223="I"),-1,1),"")</f>
        <v>0</v>
      </c>
      <c r="AM223" s="905">
        <f t="shared" si="20"/>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21"/>
        <v>G0791</v>
      </c>
      <c r="AU223" s="488" t="str">
        <f t="shared" si="22"/>
        <v>INTÉRETS MARGE CRÉDIT</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hidden="1"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G0792</v>
      </c>
      <c r="AK224" s="905" t="str">
        <f t="shared" si="19"/>
        <v>INTÉRETS MARGE CREDIT</v>
      </c>
      <c r="AL224" s="905">
        <f>IFERROR(INDEX(G224:R224,1,MATCH(Parametres!$B$3,G$1:R$1,0)-1)*IF(OR(F224="L",F224="S",F224="I"),-1,1),"")</f>
        <v>0</v>
      </c>
      <c r="AM224" s="905">
        <f t="shared" si="20"/>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21"/>
        <v>G0792</v>
      </c>
      <c r="AU224" s="488" t="str">
        <f t="shared" si="22"/>
        <v>INTÉRETS MARGE CREDIT</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G0794</v>
      </c>
      <c r="AK225" s="905" t="str">
        <f t="shared" si="19"/>
        <v>INTERETS MARGE DE CREDIT</v>
      </c>
      <c r="AL225" s="905">
        <f>IFERROR(INDEX(G225:R225,1,MATCH(Parametres!$B$3,G$1:R$1,0)-1)*IF(OR(F225="L",F225="S",F225="I"),-1,1),"")</f>
        <v>0</v>
      </c>
      <c r="AM225" s="905">
        <f t="shared" si="20"/>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21"/>
        <v>G0794</v>
      </c>
      <c r="AU225" s="488" t="str">
        <f t="shared" si="22"/>
        <v>INTERETS MARGE DE CREDIT</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G0795</v>
      </c>
      <c r="AK226" s="905" t="str">
        <f t="shared" si="19"/>
        <v>INTERETS MARGE DE CREDIT</v>
      </c>
      <c r="AL226" s="905">
        <f>IFERROR(INDEX(G226:R226,1,MATCH(Parametres!$B$3,G$1:R$1,0)-1)*IF(OR(F226="L",F226="S",F226="I"),-1,1),"")</f>
        <v>0</v>
      </c>
      <c r="AM226" s="905">
        <f t="shared" si="20"/>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21"/>
        <v>G0795</v>
      </c>
      <c r="AU226" s="488" t="str">
        <f t="shared" si="22"/>
        <v>INTERETS MARGE DE CREDIT</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G0796</v>
      </c>
      <c r="AK227" s="905" t="str">
        <f t="shared" si="19"/>
        <v>INTÉRETS MARGE DE CRÉDIT</v>
      </c>
      <c r="AL227" s="905">
        <f>IFERROR(INDEX(G227:R227,1,MATCH(Parametres!$B$3,G$1:R$1,0)-1)*IF(OR(F227="L",F227="S",F227="I"),-1,1),"")</f>
        <v>0</v>
      </c>
      <c r="AM227" s="905">
        <f t="shared" si="20"/>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21"/>
        <v>G0796</v>
      </c>
      <c r="AU227" s="488" t="str">
        <f t="shared" si="22"/>
        <v>INTÉRETS MARGE DE CRÉDIT</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G0800</v>
      </c>
      <c r="AK228" s="905" t="str">
        <f t="shared" si="19"/>
        <v>LOCATION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G0800</v>
      </c>
      <c r="AU228" s="488" t="str">
        <f t="shared" si="22"/>
        <v>LOCATION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hidden="1"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G0801</v>
      </c>
      <c r="AK229" s="905" t="str">
        <f t="shared" si="19"/>
        <v>LOCATION-NEUFS</v>
      </c>
      <c r="AL229" s="905">
        <f>IFERROR(INDEX(G229:R229,1,MATCH(Parametres!$B$3,G$1:R$1,0)-1)*IF(OR(F229="L",F229="S",F229="I"),-1,1),"")</f>
        <v>148750</v>
      </c>
      <c r="AM229" s="905">
        <f t="shared" si="20"/>
        <v>21000</v>
      </c>
      <c r="AN229" s="905">
        <f>INDEX(G229:R229,1,MATCH(Parametres!$B$3,G$1:R$1,0))*IF(OR(F229="L",F229="S",F229="I"),-1,1)</f>
        <v>169750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21"/>
        <v>G0801</v>
      </c>
      <c r="AU229" s="488" t="str">
        <f t="shared" si="22"/>
        <v>LOCATION-NEUFS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G0802</v>
      </c>
      <c r="AK230" s="905" t="str">
        <f t="shared" si="19"/>
        <v>LOCATION-USAGES</v>
      </c>
      <c r="AL230" s="905">
        <f>IFERROR(INDEX(G230:R230,1,MATCH(Parametres!$B$3,G$1:R$1,0)-1)*IF(OR(F230="L",F230="S",F230="I"),-1,1),"")</f>
        <v>97500</v>
      </c>
      <c r="AM230" s="905">
        <f t="shared" si="20"/>
        <v>14000</v>
      </c>
      <c r="AN230" s="905">
        <f>INDEX(G230:R230,1,MATCH(Parametres!$B$3,G$1:R$1,0))*IF(OR(F230="L",F230="S",F230="I"),-1,1)</f>
        <v>111500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21"/>
        <v>G0802</v>
      </c>
      <c r="AU230" s="488" t="str">
        <f t="shared" si="22"/>
        <v>LOCATION-USAGES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hidden="1"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G0803</v>
      </c>
      <c r="AK231" s="905" t="str">
        <f t="shared" si="19"/>
        <v>LOCATION U.S.A.</v>
      </c>
      <c r="AL231" s="905">
        <f>IFERROR(INDEX(G231:R231,1,MATCH(Parametres!$B$3,G$1:R$1,0)-1)*IF(OR(F231="L",F231="S",F231="I"),-1,1),"")</f>
        <v>0</v>
      </c>
      <c r="AM231" s="905">
        <f t="shared" si="20"/>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21"/>
        <v>G0803</v>
      </c>
      <c r="AU231" s="488" t="str">
        <f t="shared" si="22"/>
        <v>LOCATION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G0804</v>
      </c>
      <c r="AK232" s="905" t="str">
        <f t="shared" si="19"/>
        <v>LOCATION-SERVICE</v>
      </c>
      <c r="AL232" s="905">
        <f>IFERROR(INDEX(G232:R232,1,MATCH(Parametres!$B$3,G$1:R$1,0)-1)*IF(OR(F232="L",F232="S",F232="I"),-1,1),"")</f>
        <v>146250</v>
      </c>
      <c r="AM232" s="905">
        <f t="shared" si="20"/>
        <v>21000</v>
      </c>
      <c r="AN232" s="905">
        <f>INDEX(G232:R232,1,MATCH(Parametres!$B$3,G$1:R$1,0))*IF(OR(F232="L",F232="S",F232="I"),-1,1)</f>
        <v>167250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21"/>
        <v>G0804</v>
      </c>
      <c r="AU232" s="488" t="str">
        <f t="shared" si="22"/>
        <v>LOCATION-SERVICE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G0805</v>
      </c>
      <c r="AK233" s="905" t="str">
        <f t="shared" si="19"/>
        <v>LOCATION-CARROSSERIE</v>
      </c>
      <c r="AL233" s="905">
        <f>IFERROR(INDEX(G233:R233,1,MATCH(Parametres!$B$3,G$1:R$1,0)-1)*IF(OR(F233="L",F233="S",F233="I"),-1,1),"")</f>
        <v>48750</v>
      </c>
      <c r="AM233" s="905">
        <f t="shared" si="20"/>
        <v>7000</v>
      </c>
      <c r="AN233" s="905">
        <f>INDEX(G233:R233,1,MATCH(Parametres!$B$3,G$1:R$1,0))*IF(OR(F233="L",F233="S",F233="I"),-1,1)</f>
        <v>55750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21"/>
        <v>G0805</v>
      </c>
      <c r="AU233" s="488" t="str">
        <f t="shared" si="22"/>
        <v>LOCATION-CARROSSERIE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G0806</v>
      </c>
      <c r="AK234" s="905" t="str">
        <f t="shared" si="19"/>
        <v>LOCATION-PIECES</v>
      </c>
      <c r="AL234" s="905">
        <f>IFERROR(INDEX(G234:R234,1,MATCH(Parametres!$B$3,G$1:R$1,0)-1)*IF(OR(F234="L",F234="S",F234="I"),-1,1),"")</f>
        <v>48750</v>
      </c>
      <c r="AM234" s="905">
        <f t="shared" si="20"/>
        <v>7000</v>
      </c>
      <c r="AN234" s="905">
        <f>INDEX(G234:R234,1,MATCH(Parametres!$B$3,G$1:R$1,0))*IF(OR(F234="L",F234="S",F234="I"),-1,1)</f>
        <v>55750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21"/>
        <v>G0806</v>
      </c>
      <c r="AU234" s="488" t="str">
        <f t="shared" si="22"/>
        <v>LOCATION-PIECES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G0810</v>
      </c>
      <c r="AK235" s="905" t="str">
        <f t="shared" si="19"/>
        <v>LOYER TERRAIN</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G0810</v>
      </c>
      <c r="AU235" s="488" t="str">
        <f t="shared" si="22"/>
        <v>LOYER TERRAIN</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hidden="1"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G0811</v>
      </c>
      <c r="AK236" s="905" t="str">
        <f t="shared" si="19"/>
        <v>LOYER TERRAIN-NEUF</v>
      </c>
      <c r="AL236" s="905">
        <f>IFERROR(INDEX(G236:R236,1,MATCH(Parametres!$B$3,G$1:R$1,0)-1)*IF(OR(F236="L",F236="S",F236="I"),-1,1),"")</f>
        <v>85570.15</v>
      </c>
      <c r="AM236" s="905">
        <f t="shared" si="20"/>
        <v>22851.800000000003</v>
      </c>
      <c r="AN236" s="905">
        <f>INDEX(G236:R236,1,MATCH(Parametres!$B$3,G$1:R$1,0))*IF(OR(F236="L",F236="S",F236="I"),-1,1)</f>
        <v>108421.95</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21"/>
        <v>G0811</v>
      </c>
      <c r="AU236" s="488" t="str">
        <f t="shared" si="22"/>
        <v>LOYER TERRAIN-NEUF</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G0812</v>
      </c>
      <c r="AK237" s="905" t="str">
        <f t="shared" si="19"/>
        <v>LOYER TERRAIN-USAGES</v>
      </c>
      <c r="AL237" s="905">
        <f>IFERROR(INDEX(G237:R237,1,MATCH(Parametres!$B$3,G$1:R$1,0)-1)*IF(OR(F237="L",F237="S",F237="I"),-1,1),"")</f>
        <v>48330.1</v>
      </c>
      <c r="AM237" s="905">
        <f t="shared" si="20"/>
        <v>15234.529999999999</v>
      </c>
      <c r="AN237" s="905">
        <f>INDEX(G237:R237,1,MATCH(Parametres!$B$3,G$1:R$1,0))*IF(OR(F237="L",F237="S",F237="I"),-1,1)</f>
        <v>63564.63</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21"/>
        <v>G0812</v>
      </c>
      <c r="AU237" s="488" t="str">
        <f t="shared" si="22"/>
        <v>LOYER TERRAIN-USAGES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hidden="1"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G0813</v>
      </c>
      <c r="AK238" s="905" t="str">
        <f t="shared" si="19"/>
        <v>LOYER TERRAIN-U.S.A</v>
      </c>
      <c r="AL238" s="905">
        <f>IFERROR(INDEX(G238:R238,1,MATCH(Parametres!$B$3,G$1:R$1,0)-1)*IF(OR(F238="L",F238="S",F238="I"),-1,1),"")</f>
        <v>0</v>
      </c>
      <c r="AM238" s="905">
        <f t="shared" si="20"/>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21"/>
        <v>G0813</v>
      </c>
      <c r="AU238" s="488" t="str">
        <f t="shared" si="22"/>
        <v>LOYER TERRAIN-U.S.A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G0814</v>
      </c>
      <c r="AK239" s="905" t="str">
        <f t="shared" si="19"/>
        <v>LOYER TERRAIN-SERVICE</v>
      </c>
      <c r="AL239" s="905">
        <f>IFERROR(INDEX(G239:R239,1,MATCH(Parametres!$B$3,G$1:R$1,0)-1)*IF(OR(F239="L",F239="S",F239="I"),-1,1),"")</f>
        <v>83070.149999999994</v>
      </c>
      <c r="AM239" s="905">
        <f t="shared" si="20"/>
        <v>22851.800000000003</v>
      </c>
      <c r="AN239" s="905">
        <f>INDEX(G239:R239,1,MATCH(Parametres!$B$3,G$1:R$1,0))*IF(OR(F239="L",F239="S",F239="I"),-1,1)</f>
        <v>105921.95</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21"/>
        <v>G0814</v>
      </c>
      <c r="AU239" s="488" t="str">
        <f t="shared" si="22"/>
        <v>LOYER TERRAIN-SERVICE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G0815</v>
      </c>
      <c r="AK240" s="905" t="str">
        <f t="shared" si="19"/>
        <v>LOYER TERRAIN-CARROSSERIE</v>
      </c>
      <c r="AL240" s="905">
        <f>IFERROR(INDEX(G240:R240,1,MATCH(Parametres!$B$3,G$1:R$1,0)-1)*IF(OR(F240="L",F240="S",F240="I"),-1,1),"")</f>
        <v>27690.05</v>
      </c>
      <c r="AM240" s="905">
        <f t="shared" si="20"/>
        <v>7617.27</v>
      </c>
      <c r="AN240" s="905">
        <f>INDEX(G240:R240,1,MATCH(Parametres!$B$3,G$1:R$1,0))*IF(OR(F240="L",F240="S",F240="I"),-1,1)</f>
        <v>35307.32</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21"/>
        <v>G0815</v>
      </c>
      <c r="AU240" s="488" t="str">
        <f t="shared" si="22"/>
        <v>LOYER TERRAIN-CARROSSERIE</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G0816</v>
      </c>
      <c r="AK241" s="905" t="str">
        <f t="shared" si="19"/>
        <v>LOYER TERRAIN- PIECES</v>
      </c>
      <c r="AL241" s="905">
        <f>IFERROR(INDEX(G241:R241,1,MATCH(Parametres!$B$3,G$1:R$1,0)-1)*IF(OR(F241="L",F241="S",F241="I"),-1,1),"")</f>
        <v>27690.05</v>
      </c>
      <c r="AM241" s="905">
        <f t="shared" si="20"/>
        <v>7617.2500000000036</v>
      </c>
      <c r="AN241" s="905">
        <f>INDEX(G241:R241,1,MATCH(Parametres!$B$3,G$1:R$1,0))*IF(OR(F241="L",F241="S",F241="I"),-1,1)</f>
        <v>35307.300000000003</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21"/>
        <v>G0816</v>
      </c>
      <c r="AU241" s="488" t="str">
        <f t="shared" si="22"/>
        <v>LOYER TERRAIN- PIECES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G0820</v>
      </c>
      <c r="AK242" s="905" t="str">
        <f t="shared" si="19"/>
        <v>ENT BATIMENT REP.</v>
      </c>
      <c r="AL242" s="905">
        <f>IFERROR(INDEX(G242:R242,1,MATCH(Parametres!$B$3,G$1:R$1,0)-1)*IF(OR(F242="L",F242="S",F242="I"),-1,1),"")</f>
        <v>0</v>
      </c>
      <c r="AM242" s="905">
        <f t="shared" si="20"/>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21"/>
        <v>G0820</v>
      </c>
      <c r="AU242" s="488" t="str">
        <f t="shared" si="22"/>
        <v>ENT BATIMENT REP.</v>
      </c>
      <c r="AV242" s="899">
        <f>IFERROR(INDEX(V242:AG242,1,MATCH(Parametres!$B$3,V$1:AG$1,0)-1)*IF(OR(C242="L",C242="S",C242="I"),-1,1),"")</f>
        <v>0</v>
      </c>
      <c r="AW242" s="899">
        <f t="shared" si="23"/>
        <v>0</v>
      </c>
      <c r="AX242" s="899">
        <f>INDEX(V242:AG242,1,MATCH(Parametres!$B$3,V$1:AG$1,0))*IF(OR(C242="L",C242="S",C242="I"),-1,1)</f>
        <v>0</v>
      </c>
      <c r="AY242" s="487" t="s">
        <v>337</v>
      </c>
      <c r="AZ242" s="487" t="e">
        <f>+VLOOKUP($AJ242,Data_Validation!$A:$E,5,0)</f>
        <v>#N/A</v>
      </c>
    </row>
    <row r="243" spans="1:52" ht="15.75" hidden="1"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G0821</v>
      </c>
      <c r="AK243" s="905" t="str">
        <f t="shared" si="19"/>
        <v>ENT. REP. BATISSE-NEUFS</v>
      </c>
      <c r="AL243" s="905">
        <f>IFERROR(INDEX(G243:R243,1,MATCH(Parametres!$B$3,G$1:R$1,0)-1)*IF(OR(F243="L",F243="S",F243="I"),-1,1),"")</f>
        <v>17529.86</v>
      </c>
      <c r="AM243" s="905">
        <f t="shared" si="20"/>
        <v>2107.8099999999977</v>
      </c>
      <c r="AN243" s="905">
        <f>INDEX(G243:R243,1,MATCH(Parametres!$B$3,G$1:R$1,0))*IF(OR(F243="L",F243="S",F243="I"),-1,1)</f>
        <v>19637.669999999998</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21"/>
        <v>G0821</v>
      </c>
      <c r="AU243" s="488" t="str">
        <f t="shared" si="22"/>
        <v>ENT. REP. BATISSE-NEUFS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G0822</v>
      </c>
      <c r="AK244" s="905" t="str">
        <f t="shared" si="19"/>
        <v>ENT. REP. BATISSE-USAGES</v>
      </c>
      <c r="AL244" s="905">
        <f>IFERROR(INDEX(G244:R244,1,MATCH(Parametres!$B$3,G$1:R$1,0)-1)*IF(OR(F244="L",F244="S",F244="I"),-1,1),"")</f>
        <v>11652.01</v>
      </c>
      <c r="AM244" s="905">
        <f t="shared" si="20"/>
        <v>1405.1999999999989</v>
      </c>
      <c r="AN244" s="905">
        <f>INDEX(G244:R244,1,MATCH(Parametres!$B$3,G$1:R$1,0))*IF(OR(F244="L",F244="S",F244="I"),-1,1)</f>
        <v>13057.21</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21"/>
        <v>G0822</v>
      </c>
      <c r="AU244" s="488" t="str">
        <f t="shared" si="22"/>
        <v>ENT. REP. BATISSE-USAGES</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G0823</v>
      </c>
      <c r="AK245" s="905" t="str">
        <f t="shared" si="19"/>
        <v>ENT. REP. BATISSE U.S.A</v>
      </c>
      <c r="AL245" s="905">
        <f>IFERROR(INDEX(G245:R245,1,MATCH(Parametres!$B$3,G$1:R$1,0)-1)*IF(OR(F245="L",F245="S",F245="I"),-1,1),"")</f>
        <v>331.8</v>
      </c>
      <c r="AM245" s="905">
        <f t="shared" si="20"/>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21"/>
        <v>G0823</v>
      </c>
      <c r="AU245" s="488" t="str">
        <f t="shared" si="22"/>
        <v>ENT. REP. BATISSE U.S.A</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G0824</v>
      </c>
      <c r="AK246" s="905" t="str">
        <f t="shared" si="19"/>
        <v>ENT. REP. BATISSE-SERVICE</v>
      </c>
      <c r="AL246" s="905">
        <f>IFERROR(INDEX(G246:R246,1,MATCH(Parametres!$B$3,G$1:R$1,0)-1)*IF(OR(F246="L",F246="S",F246="I"),-1,1),"")</f>
        <v>26438.240000000002</v>
      </c>
      <c r="AM246" s="905">
        <f t="shared" si="20"/>
        <v>2541.0199999999968</v>
      </c>
      <c r="AN246" s="905">
        <f>INDEX(G246:R246,1,MATCH(Parametres!$B$3,G$1:R$1,0))*IF(OR(F246="L",F246="S",F246="I"),-1,1)</f>
        <v>28979.26</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21"/>
        <v>G0824</v>
      </c>
      <c r="AU246" s="488" t="str">
        <f t="shared" si="22"/>
        <v>ENT. REP. BATISSE-SERVICE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G0825</v>
      </c>
      <c r="AK247" s="905" t="str">
        <f t="shared" si="19"/>
        <v>ENT. REP. BATISSE-CARROSS</v>
      </c>
      <c r="AL247" s="905">
        <f>IFERROR(INDEX(G247:R247,1,MATCH(Parametres!$B$3,G$1:R$1,0)-1)*IF(OR(F247="L",F247="S",F247="I"),-1,1),"")</f>
        <v>12602.83</v>
      </c>
      <c r="AM247" s="905">
        <f t="shared" si="20"/>
        <v>702.61000000000058</v>
      </c>
      <c r="AN247" s="905">
        <f>INDEX(G247:R247,1,MATCH(Parametres!$B$3,G$1:R$1,0))*IF(OR(F247="L",F247="S",F247="I"),-1,1)</f>
        <v>13305.44</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21"/>
        <v>G0825</v>
      </c>
      <c r="AU247" s="488" t="str">
        <f t="shared" si="22"/>
        <v>ENT. REP. BATISSE-CARROSS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G0826</v>
      </c>
      <c r="AK248" s="905" t="str">
        <f t="shared" si="19"/>
        <v>ENT. REP. BATISSE-PIECES</v>
      </c>
      <c r="AL248" s="905">
        <f>IFERROR(INDEX(G248:R248,1,MATCH(Parametres!$B$3,G$1:R$1,0)-1)*IF(OR(F248="L",F248="S",F248="I"),-1,1),"")</f>
        <v>5825.91</v>
      </c>
      <c r="AM248" s="905">
        <f t="shared" si="20"/>
        <v>702.57999999999993</v>
      </c>
      <c r="AN248" s="905">
        <f>INDEX(G248:R248,1,MATCH(Parametres!$B$3,G$1:R$1,0))*IF(OR(F248="L",F248="S",F248="I"),-1,1)</f>
        <v>6528.49</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21"/>
        <v>G0826</v>
      </c>
      <c r="AU248" s="488" t="str">
        <f t="shared" si="22"/>
        <v>ENT. REP. BATISSE-PIECES</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G0830</v>
      </c>
      <c r="AK249" s="905" t="str">
        <f t="shared" si="19"/>
        <v>AMORT. BATIMENT REP</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G0830</v>
      </c>
      <c r="AU249" s="488" t="str">
        <f t="shared" si="22"/>
        <v>AMORT. BATIMENT REP</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hidden="1"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G0831</v>
      </c>
      <c r="AK250" s="905" t="str">
        <f t="shared" si="19"/>
        <v>AMORT. BATISSE-NEUFS</v>
      </c>
      <c r="AL250" s="905">
        <f>IFERROR(INDEX(G250:R250,1,MATCH(Parametres!$B$3,G$1:R$1,0)-1)*IF(OR(F250="L",F250="S",F250="I"),-1,1),"")</f>
        <v>293.44</v>
      </c>
      <c r="AM250" s="905">
        <f t="shared" si="20"/>
        <v>43.089999999999975</v>
      </c>
      <c r="AN250" s="905">
        <f>INDEX(G250:R250,1,MATCH(Parametres!$B$3,G$1:R$1,0))*IF(OR(F250="L",F250="S",F250="I"),-1,1)</f>
        <v>336.53</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21"/>
        <v>G0831</v>
      </c>
      <c r="AU250" s="488" t="str">
        <f t="shared" si="22"/>
        <v>AMORT. BATISSE-NEUFS</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hidden="1"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G0832</v>
      </c>
      <c r="AK251" s="905" t="str">
        <f t="shared" si="19"/>
        <v>AMORT. BATISSE-USAGES</v>
      </c>
      <c r="AL251" s="905">
        <f>IFERROR(INDEX(G251:R251,1,MATCH(Parametres!$B$3,G$1:R$1,0)-1)*IF(OR(F251="L",F251="S",F251="I"),-1,1),"")</f>
        <v>195.65</v>
      </c>
      <c r="AM251" s="905">
        <f t="shared" si="20"/>
        <v>28.72999999999999</v>
      </c>
      <c r="AN251" s="905">
        <f>INDEX(G251:R251,1,MATCH(Parametres!$B$3,G$1:R$1,0))*IF(OR(F251="L",F251="S",F251="I"),-1,1)</f>
        <v>224.38</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21"/>
        <v>G0832</v>
      </c>
      <c r="AU251" s="488" t="str">
        <f t="shared" si="22"/>
        <v>AMORT. BATISSE-USAGES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hidden="1"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G0834</v>
      </c>
      <c r="AK252" s="905" t="str">
        <f t="shared" si="19"/>
        <v>AMORT. BATISSE-SERVICE</v>
      </c>
      <c r="AL252" s="905">
        <f>IFERROR(INDEX(G252:R252,1,MATCH(Parametres!$B$3,G$1:R$1,0)-1)*IF(OR(F252="L",F252="S",F252="I"),-1,1),"")</f>
        <v>293.44</v>
      </c>
      <c r="AM252" s="905">
        <f t="shared" si="20"/>
        <v>43.089999999999975</v>
      </c>
      <c r="AN252" s="905">
        <f>INDEX(G252:R252,1,MATCH(Parametres!$B$3,G$1:R$1,0))*IF(OR(F252="L",F252="S",F252="I"),-1,1)</f>
        <v>336.53</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21"/>
        <v>G0834</v>
      </c>
      <c r="AU252" s="488" t="str">
        <f t="shared" si="22"/>
        <v>AMORT. BATISSE-SERVICE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G0835</v>
      </c>
      <c r="AK253" s="905" t="str">
        <f t="shared" si="19"/>
        <v>AMORT. BATISSE-CARROSS.</v>
      </c>
      <c r="AL253" s="905">
        <f>IFERROR(INDEX(G253:R253,1,MATCH(Parametres!$B$3,G$1:R$1,0)-1)*IF(OR(F253="L",F253="S",F253="I"),-1,1),"")</f>
        <v>97.79</v>
      </c>
      <c r="AM253" s="905">
        <f t="shared" si="20"/>
        <v>14.36</v>
      </c>
      <c r="AN253" s="905">
        <f>INDEX(G253:R253,1,MATCH(Parametres!$B$3,G$1:R$1,0))*IF(OR(F253="L",F253="S",F253="I"),-1,1)</f>
        <v>112.15</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21"/>
        <v>G0835</v>
      </c>
      <c r="AU253" s="488" t="str">
        <f t="shared" si="22"/>
        <v>AMORT. BATISSE-CARROSS.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G0836</v>
      </c>
      <c r="AK254" s="905" t="str">
        <f t="shared" si="19"/>
        <v>AMORT. BATISSE-PIECES</v>
      </c>
      <c r="AL254" s="905">
        <f>IFERROR(INDEX(G254:R254,1,MATCH(Parametres!$B$3,G$1:R$1,0)-1)*IF(OR(F254="L",F254="S",F254="I"),-1,1),"")</f>
        <v>97.79</v>
      </c>
      <c r="AM254" s="905">
        <f t="shared" si="20"/>
        <v>14.36</v>
      </c>
      <c r="AN254" s="905">
        <f>INDEX(G254:R254,1,MATCH(Parametres!$B$3,G$1:R$1,0))*IF(OR(F254="L",F254="S",F254="I"),-1,1)</f>
        <v>112.15</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21"/>
        <v>G0836</v>
      </c>
      <c r="AU254" s="488" t="str">
        <f t="shared" si="22"/>
        <v>AMORT. BATISSE-PIECES</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G0840</v>
      </c>
      <c r="AK255" s="905" t="str">
        <f t="shared" si="19"/>
        <v>IMPOTS FONCIERS REP.</v>
      </c>
      <c r="AL255" s="905">
        <f>IFERROR(INDEX(G255:R255,1,MATCH(Parametres!$B$3,G$1:R$1,0)-1)*IF(OR(F255="L",F255="S",F255="I"),-1,1),"")</f>
        <v>0</v>
      </c>
      <c r="AM255" s="905">
        <f t="shared" si="20"/>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21"/>
        <v>G0840</v>
      </c>
      <c r="AU255" s="488" t="str">
        <f t="shared" si="22"/>
        <v>IMPOTS FONCIERS REP.</v>
      </c>
      <c r="AV255" s="899">
        <f>IFERROR(INDEX(V255:AG255,1,MATCH(Parametres!$B$3,V$1:AG$1,0)-1)*IF(OR(C255="L",C255="S",C255="I"),-1,1),"")</f>
        <v>0</v>
      </c>
      <c r="AW255" s="899">
        <f t="shared" si="23"/>
        <v>0</v>
      </c>
      <c r="AX255" s="899">
        <f>INDEX(V255:AG255,1,MATCH(Parametres!$B$3,V$1:AG$1,0))*IF(OR(C255="L",C255="S",C255="I"),-1,1)</f>
        <v>0</v>
      </c>
      <c r="AY255" s="487" t="s">
        <v>337</v>
      </c>
      <c r="AZ255" s="487" t="e">
        <f>+VLOOKUP($AJ255,Data_Validation!$A:$E,5,0)</f>
        <v>#N/A</v>
      </c>
    </row>
    <row r="256" spans="1:52" ht="15.75" hidden="1"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G0841</v>
      </c>
      <c r="AK256" s="905" t="str">
        <f t="shared" si="19"/>
        <v>IMPOT FONCIERS-NEUFS</v>
      </c>
      <c r="AL256" s="905">
        <f>IFERROR(INDEX(G256:R256,1,MATCH(Parametres!$B$3,G$1:R$1,0)-1)*IF(OR(F256="L",F256="S",F256="I"),-1,1),"")</f>
        <v>17851.8</v>
      </c>
      <c r="AM256" s="905">
        <f t="shared" si="20"/>
        <v>3671.4000000000015</v>
      </c>
      <c r="AN256" s="905">
        <f>INDEX(G256:R256,1,MATCH(Parametres!$B$3,G$1:R$1,0))*IF(OR(F256="L",F256="S",F256="I"),-1,1)</f>
        <v>21523.200000000001</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21"/>
        <v>G0841</v>
      </c>
      <c r="AU256" s="488" t="str">
        <f t="shared" si="22"/>
        <v>IMPOT FONCIERS-NEUFS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G0842</v>
      </c>
      <c r="AK257" s="905" t="str">
        <f t="shared" si="19"/>
        <v>IMPOT FONCIERS-USAGES</v>
      </c>
      <c r="AL257" s="905">
        <f>IFERROR(INDEX(G257:R257,1,MATCH(Parametres!$B$3,G$1:R$1,0)-1)*IF(OR(F257="L",F257="S",F257="I"),-1,1),"")</f>
        <v>11901.2</v>
      </c>
      <c r="AM257" s="905">
        <f t="shared" si="20"/>
        <v>2447.5999999999985</v>
      </c>
      <c r="AN257" s="905">
        <f>INDEX(G257:R257,1,MATCH(Parametres!$B$3,G$1:R$1,0))*IF(OR(F257="L",F257="S",F257="I"),-1,1)</f>
        <v>14348.8</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21"/>
        <v>G0842</v>
      </c>
      <c r="AU257" s="488" t="str">
        <f t="shared" si="22"/>
        <v>IMPOT FONCIERS-USAGES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G0844</v>
      </c>
      <c r="AK258" s="905" t="str">
        <f t="shared" si="19"/>
        <v>IMPOT FONCIERS-SERVICE</v>
      </c>
      <c r="AL258" s="905">
        <f>IFERROR(INDEX(G258:R258,1,MATCH(Parametres!$B$3,G$1:R$1,0)-1)*IF(OR(F258="L",F258="S",F258="I"),-1,1),"")</f>
        <v>17851.8</v>
      </c>
      <c r="AM258" s="905">
        <f t="shared" si="20"/>
        <v>3671.4000000000015</v>
      </c>
      <c r="AN258" s="905">
        <f>INDEX(G258:R258,1,MATCH(Parametres!$B$3,G$1:R$1,0))*IF(OR(F258="L",F258="S",F258="I"),-1,1)</f>
        <v>21523.200000000001</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21"/>
        <v>G0844</v>
      </c>
      <c r="AU258" s="488" t="str">
        <f t="shared" si="22"/>
        <v>IMPOT FONCIERS-SERVICE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G0845</v>
      </c>
      <c r="AK259" s="905" t="str">
        <f t="shared" si="19"/>
        <v>IMPOT FONCIERS-CARROSS.</v>
      </c>
      <c r="AL259" s="905">
        <f>IFERROR(INDEX(G259:R259,1,MATCH(Parametres!$B$3,G$1:R$1,0)-1)*IF(OR(F259="L",F259="S",F259="I"),-1,1),"")</f>
        <v>5950.6</v>
      </c>
      <c r="AM259" s="905">
        <f t="shared" si="20"/>
        <v>1223.7999999999993</v>
      </c>
      <c r="AN259" s="905">
        <f>INDEX(G259:R259,1,MATCH(Parametres!$B$3,G$1:R$1,0))*IF(OR(F259="L",F259="S",F259="I"),-1,1)</f>
        <v>7174.4</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21"/>
        <v>G0845</v>
      </c>
      <c r="AU259" s="488" t="str">
        <f t="shared" si="22"/>
        <v>IMPOT FONCIERS-CARROSS.</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G0846</v>
      </c>
      <c r="AK260" s="905" t="str">
        <f t="shared" ref="AK260:AK323" si="25">D260</f>
        <v>IMPOT FONCIERS-PIECES</v>
      </c>
      <c r="AL260" s="905">
        <f>IFERROR(INDEX(G260:R260,1,MATCH(Parametres!$B$3,G$1:R$1,0)-1)*IF(OR(F260="L",F260="S",F260="I"),-1,1),"")</f>
        <v>5950.6</v>
      </c>
      <c r="AM260" s="905">
        <f t="shared" ref="AM260:AM323" si="26">AN260-AL260</f>
        <v>1223.7999999999993</v>
      </c>
      <c r="AN260" s="905">
        <f>INDEX(G260:R260,1,MATCH(Parametres!$B$3,G$1:R$1,0))*IF(OR(F260="L",F260="S",F260="I"),-1,1)</f>
        <v>7174.4</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T323" si="27">C260</f>
        <v>G0846</v>
      </c>
      <c r="AU260" s="488" t="str">
        <f t="shared" ref="AU260:AU323" si="28">D260</f>
        <v>IMPOT FONCIERS-PIECES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G0850</v>
      </c>
      <c r="AK261" s="905" t="str">
        <f t="shared" si="25"/>
        <v>ASSURANCE BATIMENT REP</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G0850</v>
      </c>
      <c r="AU261" s="488" t="str">
        <f t="shared" si="28"/>
        <v>ASSURANCE BATIMENT REP</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hidden="1"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G0851</v>
      </c>
      <c r="AK262" s="905" t="str">
        <f t="shared" si="25"/>
        <v>ASSURANCE BATISSE-NEUFS</v>
      </c>
      <c r="AL262" s="905">
        <f>IFERROR(INDEX(G262:R262,1,MATCH(Parametres!$B$3,G$1:R$1,0)-1)*IF(OR(F262="L",F262="S",F262="I"),-1,1),"")</f>
        <v>27454.560000000001</v>
      </c>
      <c r="AM262" s="905">
        <f t="shared" si="26"/>
        <v>3922.0799999999981</v>
      </c>
      <c r="AN262" s="905">
        <f>INDEX(G262:R262,1,MATCH(Parametres!$B$3,G$1:R$1,0))*IF(OR(F262="L",F262="S",F262="I"),-1,1)</f>
        <v>31376.639999999999</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27"/>
        <v>G0851</v>
      </c>
      <c r="AU262" s="488" t="str">
        <f t="shared" si="28"/>
        <v>ASSURANCE BATISSE-NEUFS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G0852</v>
      </c>
      <c r="AK263" s="905" t="str">
        <f t="shared" si="25"/>
        <v>ASSURANCE BATISSE-USAGES</v>
      </c>
      <c r="AL263" s="905">
        <f>IFERROR(INDEX(G263:R263,1,MATCH(Parametres!$B$3,G$1:R$1,0)-1)*IF(OR(F263="L",F263="S",F263="I"),-1,1),"")</f>
        <v>18303.04</v>
      </c>
      <c r="AM263" s="905">
        <f t="shared" si="26"/>
        <v>2614.7199999999975</v>
      </c>
      <c r="AN263" s="905">
        <f>INDEX(G263:R263,1,MATCH(Parametres!$B$3,G$1:R$1,0))*IF(OR(F263="L",F263="S",F263="I"),-1,1)</f>
        <v>20917.759999999998</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27"/>
        <v>G0852</v>
      </c>
      <c r="AU263" s="488" t="str">
        <f t="shared" si="28"/>
        <v>ASSURANCE BATISSE-USAGES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G0854</v>
      </c>
      <c r="AK264" s="905" t="str">
        <f t="shared" si="25"/>
        <v>ASSURANCE BATISSE-SERVICE</v>
      </c>
      <c r="AL264" s="905">
        <f>IFERROR(INDEX(G264:R264,1,MATCH(Parametres!$B$3,G$1:R$1,0)-1)*IF(OR(F264="L",F264="S",F264="I"),-1,1),"")</f>
        <v>27454.560000000001</v>
      </c>
      <c r="AM264" s="905">
        <f t="shared" si="26"/>
        <v>3922.0799999999981</v>
      </c>
      <c r="AN264" s="905">
        <f>INDEX(G264:R264,1,MATCH(Parametres!$B$3,G$1:R$1,0))*IF(OR(F264="L",F264="S",F264="I"),-1,1)</f>
        <v>31376.639999999999</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27"/>
        <v>G0854</v>
      </c>
      <c r="AU264" s="488" t="str">
        <f t="shared" si="28"/>
        <v>ASSURANCE BATISSE-SERVICE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hidden="1"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G0855</v>
      </c>
      <c r="AK265" s="905" t="str">
        <f t="shared" si="25"/>
        <v>ASSURANCE BATISSE-CARROS</v>
      </c>
      <c r="AL265" s="905">
        <f>IFERROR(INDEX(G265:R265,1,MATCH(Parametres!$B$3,G$1:R$1,0)-1)*IF(OR(F265="L",F265="S",F265="I"),-1,1),"")</f>
        <v>9151.52</v>
      </c>
      <c r="AM265" s="905">
        <f t="shared" si="26"/>
        <v>1307.3599999999988</v>
      </c>
      <c r="AN265" s="905">
        <f>INDEX(G265:R265,1,MATCH(Parametres!$B$3,G$1:R$1,0))*IF(OR(F265="L",F265="S",F265="I"),-1,1)</f>
        <v>10458.879999999999</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27"/>
        <v>G0855</v>
      </c>
      <c r="AU265" s="488" t="str">
        <f t="shared" si="28"/>
        <v>ASSURANCE BATISSE-CARROS</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G0856</v>
      </c>
      <c r="AK266" s="905" t="str">
        <f t="shared" si="25"/>
        <v>ASSURANCE BATISSE-PIECES</v>
      </c>
      <c r="AL266" s="905">
        <f>IFERROR(INDEX(G266:R266,1,MATCH(Parametres!$B$3,G$1:R$1,0)-1)*IF(OR(F266="L",F266="S",F266="I"),-1,1),"")</f>
        <v>9151.59</v>
      </c>
      <c r="AM266" s="905">
        <f t="shared" si="26"/>
        <v>1307.369999999999</v>
      </c>
      <c r="AN266" s="905">
        <f>INDEX(G266:R266,1,MATCH(Parametres!$B$3,G$1:R$1,0))*IF(OR(F266="L",F266="S",F266="I"),-1,1)</f>
        <v>10458.959999999999</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27"/>
        <v>G0856</v>
      </c>
      <c r="AU266" s="488" t="str">
        <f t="shared" si="28"/>
        <v>ASSURANCE BATISSE-PIECES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G0870</v>
      </c>
      <c r="AK267" s="905" t="str">
        <f t="shared" si="25"/>
        <v>ELECTRICITE/GAZ REP</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G0870</v>
      </c>
      <c r="AU267" s="488" t="str">
        <f t="shared" si="28"/>
        <v>ELECTRICITE/GAZ REP</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hidden="1"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G0871</v>
      </c>
      <c r="AK268" s="905" t="str">
        <f t="shared" si="25"/>
        <v>ELECTRICITE,GAZ-NEUFS</v>
      </c>
      <c r="AL268" s="905">
        <f>IFERROR(INDEX(G268:R268,1,MATCH(Parametres!$B$3,G$1:R$1,0)-1)*IF(OR(F268="L",F268="S",F268="I"),-1,1),"")</f>
        <v>14069.5</v>
      </c>
      <c r="AM268" s="905">
        <f t="shared" si="26"/>
        <v>2836.91</v>
      </c>
      <c r="AN268" s="905">
        <f>INDEX(G268:R268,1,MATCH(Parametres!$B$3,G$1:R$1,0))*IF(OR(F268="L",F268="S",F268="I"),-1,1)</f>
        <v>16906.41</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27"/>
        <v>G0871</v>
      </c>
      <c r="AU268" s="488" t="str">
        <f t="shared" si="28"/>
        <v>ELECTRICITE,GAZ-NEUFS</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G0872</v>
      </c>
      <c r="AK269" s="905" t="str">
        <f t="shared" si="25"/>
        <v>ELECTRICITE,GAZ-USAGES</v>
      </c>
      <c r="AL269" s="905">
        <f>IFERROR(INDEX(G269:R269,1,MATCH(Parametres!$B$3,G$1:R$1,0)-1)*IF(OR(F269="L",F269="S",F269="I"),-1,1),"")</f>
        <v>4813.45</v>
      </c>
      <c r="AM269" s="905">
        <f t="shared" si="26"/>
        <v>1152.7600000000002</v>
      </c>
      <c r="AN269" s="905">
        <f>INDEX(G269:R269,1,MATCH(Parametres!$B$3,G$1:R$1,0))*IF(OR(F269="L",F269="S",F269="I"),-1,1)</f>
        <v>5966.21</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27"/>
        <v>G0872</v>
      </c>
      <c r="AU269" s="488" t="str">
        <f t="shared" si="28"/>
        <v>ELECTRICITE,GAZ-USAGES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G0874</v>
      </c>
      <c r="AK270" s="905" t="str">
        <f t="shared" si="25"/>
        <v>ELECTRICITE,GAZ-SERVICE</v>
      </c>
      <c r="AL270" s="905">
        <f>IFERROR(INDEX(G270:R270,1,MATCH(Parametres!$B$3,G$1:R$1,0)-1)*IF(OR(F270="L",F270="S",F270="I"),-1,1),"")</f>
        <v>18969.169999999998</v>
      </c>
      <c r="AM270" s="905">
        <f t="shared" si="26"/>
        <v>2247.5800000000017</v>
      </c>
      <c r="AN270" s="905">
        <f>INDEX(G270:R270,1,MATCH(Parametres!$B$3,G$1:R$1,0))*IF(OR(F270="L",F270="S",F270="I"),-1,1)</f>
        <v>21216.75</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27"/>
        <v>G0874</v>
      </c>
      <c r="AU270" s="488" t="str">
        <f t="shared" si="28"/>
        <v>ELECTRICITE,GAZ-SERVICE</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hidden="1"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G0875</v>
      </c>
      <c r="AK271" s="905" t="str">
        <f t="shared" si="25"/>
        <v>ELECTRICITE,GAZ-CARROSS.</v>
      </c>
      <c r="AL271" s="905">
        <f>IFERROR(INDEX(G271:R271,1,MATCH(Parametres!$B$3,G$1:R$1,0)-1)*IF(OR(F271="L",F271="S",F271="I"),-1,1),"")</f>
        <v>14412.74</v>
      </c>
      <c r="AM271" s="905">
        <f t="shared" si="26"/>
        <v>2098.6900000000005</v>
      </c>
      <c r="AN271" s="905">
        <f>INDEX(G271:R271,1,MATCH(Parametres!$B$3,G$1:R$1,0))*IF(OR(F271="L",F271="S",F271="I"),-1,1)</f>
        <v>16511.43</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27"/>
        <v>G0875</v>
      </c>
      <c r="AU271" s="488" t="str">
        <f t="shared" si="28"/>
        <v>ELECTRICITE,GAZ-CARROSS.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G0876</v>
      </c>
      <c r="AK272" s="905" t="str">
        <f t="shared" si="25"/>
        <v>ELECTRICITE,GAZ-PIECES</v>
      </c>
      <c r="AL272" s="905">
        <f>IFERROR(INDEX(G272:R272,1,MATCH(Parametres!$B$3,G$1:R$1,0)-1)*IF(OR(F272="L",F272="S",F272="I"),-1,1),"")</f>
        <v>8156.14</v>
      </c>
      <c r="AM272" s="905">
        <f t="shared" si="26"/>
        <v>1333.5299999999997</v>
      </c>
      <c r="AN272" s="905">
        <f>INDEX(G272:R272,1,MATCH(Parametres!$B$3,G$1:R$1,0))*IF(OR(F272="L",F272="S",F272="I"),-1,1)</f>
        <v>9489.67</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27"/>
        <v>G0876</v>
      </c>
      <c r="AU272" s="488" t="str">
        <f t="shared" si="28"/>
        <v>ELECTRICITE,GAZ-PIECES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G0880</v>
      </c>
      <c r="AK273" s="905" t="str">
        <f t="shared" si="25"/>
        <v>ASSURANCES DIVERSES REP</v>
      </c>
      <c r="AL273" s="905">
        <f>IFERROR(INDEX(G273:R273,1,MATCH(Parametres!$B$3,G$1:R$1,0)-1)*IF(OR(F273="L",F273="S",F273="I"),-1,1),"")</f>
        <v>0</v>
      </c>
      <c r="AM273" s="905">
        <f t="shared" si="26"/>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27"/>
        <v>G0880</v>
      </c>
      <c r="AU273" s="488" t="str">
        <f t="shared" si="28"/>
        <v>ASSURANCES DIVERSES REP</v>
      </c>
      <c r="AV273" s="899">
        <f>IFERROR(INDEX(V273:AG273,1,MATCH(Parametres!$B$3,V$1:AG$1,0)-1)*IF(OR(C273="L",C273="S",C273="I"),-1,1),"")</f>
        <v>0</v>
      </c>
      <c r="AW273" s="899">
        <f t="shared" si="2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G0881</v>
      </c>
      <c r="AK274" s="905" t="str">
        <f t="shared" si="25"/>
        <v>ASSURANCES DIVERSES-NEUFS</v>
      </c>
      <c r="AL274" s="905">
        <f>IFERROR(INDEX(G274:R274,1,MATCH(Parametres!$B$3,G$1:R$1,0)-1)*IF(OR(F274="L",F274="S",F274="I"),-1,1),"")</f>
        <v>0</v>
      </c>
      <c r="AM274" s="905">
        <f t="shared" si="26"/>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27"/>
        <v>G0881</v>
      </c>
      <c r="AU274" s="488" t="str">
        <f t="shared" si="28"/>
        <v>ASSURANCES DIVERSES-NEUFS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G0882</v>
      </c>
      <c r="AK275" s="905" t="str">
        <f t="shared" si="25"/>
        <v>ASSURANCES DIVERSES-USAGE</v>
      </c>
      <c r="AL275" s="905">
        <f>IFERROR(INDEX(G275:R275,1,MATCH(Parametres!$B$3,G$1:R$1,0)-1)*IF(OR(F275="L",F275="S",F275="I"),-1,1),"")</f>
        <v>0</v>
      </c>
      <c r="AM275" s="905">
        <f t="shared" si="26"/>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27"/>
        <v>G0882</v>
      </c>
      <c r="AU275" s="488" t="str">
        <f t="shared" si="28"/>
        <v>ASSURANCES DIVERSES-USAGE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G0884</v>
      </c>
      <c r="AK276" s="905" t="str">
        <f t="shared" si="25"/>
        <v>ASSURANCES DIVERSES-SERV.</v>
      </c>
      <c r="AL276" s="905">
        <f>IFERROR(INDEX(G276:R276,1,MATCH(Parametres!$B$3,G$1:R$1,0)-1)*IF(OR(F276="L",F276="S",F276="I"),-1,1),"")</f>
        <v>0</v>
      </c>
      <c r="AM276" s="905">
        <f t="shared" si="26"/>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27"/>
        <v>G0884</v>
      </c>
      <c r="AU276" s="488" t="str">
        <f t="shared" si="28"/>
        <v>ASSURANCES DIVERSES-SERV.</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G0885</v>
      </c>
      <c r="AK277" s="905" t="str">
        <f t="shared" si="25"/>
        <v>ASSURANCES DIVERSES-CARR.</v>
      </c>
      <c r="AL277" s="905">
        <f>IFERROR(INDEX(G277:R277,1,MATCH(Parametres!$B$3,G$1:R$1,0)-1)*IF(OR(F277="L",F277="S",F277="I"),-1,1),"")</f>
        <v>0</v>
      </c>
      <c r="AM277" s="905">
        <f t="shared" si="26"/>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27"/>
        <v>G0885</v>
      </c>
      <c r="AU277" s="488" t="str">
        <f t="shared" si="28"/>
        <v>ASSURANCES DIVERSES-CARR.</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G0886</v>
      </c>
      <c r="AK278" s="905" t="str">
        <f t="shared" si="25"/>
        <v>ASSURANCES DIVERSES-PCES</v>
      </c>
      <c r="AL278" s="905">
        <f>IFERROR(INDEX(G278:R278,1,MATCH(Parametres!$B$3,G$1:R$1,0)-1)*IF(OR(F278="L",F278="S",F278="I"),-1,1),"")</f>
        <v>0</v>
      </c>
      <c r="AM278" s="905">
        <f t="shared" si="26"/>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27"/>
        <v>G0886</v>
      </c>
      <c r="AU278" s="488" t="str">
        <f t="shared" si="28"/>
        <v>ASSURANCES DIVERSES-PCES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G0890</v>
      </c>
      <c r="AK279" s="905" t="str">
        <f t="shared" si="25"/>
        <v>TAXES DIVERSES REP</v>
      </c>
      <c r="AL279" s="905">
        <f>IFERROR(INDEX(G279:R279,1,MATCH(Parametres!$B$3,G$1:R$1,0)-1)*IF(OR(F279="L",F279="S",F279="I"),-1,1),"")</f>
        <v>0</v>
      </c>
      <c r="AM279" s="905">
        <f t="shared" si="26"/>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27"/>
        <v>G0890</v>
      </c>
      <c r="AU279" s="488" t="str">
        <f t="shared" si="28"/>
        <v>TAXES DIVERSES REP</v>
      </c>
      <c r="AV279" s="899">
        <f>IFERROR(INDEX(V279:AG279,1,MATCH(Parametres!$B$3,V$1:AG$1,0)-1)*IF(OR(C279="L",C279="S",C279="I"),-1,1),"")</f>
        <v>0</v>
      </c>
      <c r="AW279" s="899">
        <f t="shared" si="29"/>
        <v>0</v>
      </c>
      <c r="AX279" s="899">
        <f>INDEX(V279:AG279,1,MATCH(Parametres!$B$3,V$1:AG$1,0))*IF(OR(C279="L",C279="S",C279="I"),-1,1)</f>
        <v>0</v>
      </c>
      <c r="AY279" s="487" t="s">
        <v>337</v>
      </c>
      <c r="AZ279" s="487" t="e">
        <f>+VLOOKUP($AJ279,Data_Validation!$A:$E,5,0)</f>
        <v>#N/A</v>
      </c>
    </row>
    <row r="280" spans="1:52" ht="15" hidden="1"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G0891</v>
      </c>
      <c r="AK280" s="905" t="str">
        <f t="shared" si="25"/>
        <v>TAXES DIVERSES-NEUFS</v>
      </c>
      <c r="AL280" s="905">
        <f>IFERROR(INDEX(G280:R280,1,MATCH(Parametres!$B$3,G$1:R$1,0)-1)*IF(OR(F280="L",F280="S",F280="I"),-1,1),"")</f>
        <v>23972.26</v>
      </c>
      <c r="AM280" s="905">
        <f t="shared" si="26"/>
        <v>3000</v>
      </c>
      <c r="AN280" s="905">
        <f>INDEX(G280:R280,1,MATCH(Parametres!$B$3,G$1:R$1,0))*IF(OR(F280="L",F280="S",F280="I"),-1,1)</f>
        <v>26972.26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27"/>
        <v>G0891</v>
      </c>
      <c r="AU280" s="488" t="str">
        <f t="shared" si="28"/>
        <v>TAXES DIVERSES-NEUFS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G0892</v>
      </c>
      <c r="AK281" s="905" t="str">
        <f t="shared" si="25"/>
        <v>TAXES DIVERSES-USAGES</v>
      </c>
      <c r="AL281" s="905">
        <f>IFERROR(INDEX(G281:R281,1,MATCH(Parametres!$B$3,G$1:R$1,0)-1)*IF(OR(F281="L",F281="S",F281="I"),-1,1),"")</f>
        <v>15981.5</v>
      </c>
      <c r="AM281" s="905">
        <f t="shared" si="26"/>
        <v>2000</v>
      </c>
      <c r="AN281" s="905">
        <f>INDEX(G281:R281,1,MATCH(Parametres!$B$3,G$1:R$1,0))*IF(OR(F281="L",F281="S",F281="I"),-1,1)</f>
        <v>17981.5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27"/>
        <v>G0892</v>
      </c>
      <c r="AU281" s="488" t="str">
        <f t="shared" si="28"/>
        <v>TAXES DIVERSES-USAGES</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G0893</v>
      </c>
      <c r="AK282" s="905" t="str">
        <f t="shared" si="25"/>
        <v>TAXES DIVERSES-LOCAT.</v>
      </c>
      <c r="AL282" s="905">
        <f>IFERROR(INDEX(G282:R282,1,MATCH(Parametres!$B$3,G$1:R$1,0)-1)*IF(OR(F282="L",F282="S",F282="I"),-1,1),"")</f>
        <v>0</v>
      </c>
      <c r="AM282" s="905">
        <f t="shared" si="26"/>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27"/>
        <v>G0893</v>
      </c>
      <c r="AU282" s="488" t="str">
        <f t="shared" si="28"/>
        <v>TAXES DIVERSES-LOCAT.</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G0894</v>
      </c>
      <c r="AK283" s="905" t="str">
        <f t="shared" si="25"/>
        <v>TAXES DIVERSES-SERVICE</v>
      </c>
      <c r="AL283" s="905">
        <f>IFERROR(INDEX(G283:R283,1,MATCH(Parametres!$B$3,G$1:R$1,0)-1)*IF(OR(F283="L",F283="S",F283="I"),-1,1),"")</f>
        <v>23972.26</v>
      </c>
      <c r="AM283" s="905">
        <f t="shared" si="26"/>
        <v>3000</v>
      </c>
      <c r="AN283" s="905">
        <f>INDEX(G283:R283,1,MATCH(Parametres!$B$3,G$1:R$1,0))*IF(OR(F283="L",F283="S",F283="I"),-1,1)</f>
        <v>26972.26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27"/>
        <v>G0894</v>
      </c>
      <c r="AU283" s="488" t="str">
        <f t="shared" si="28"/>
        <v>TAXES DIVERSES-SERVICE</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G0895</v>
      </c>
      <c r="AK284" s="905" t="str">
        <f t="shared" si="25"/>
        <v>TAXES DIVERSES-CARROSS.</v>
      </c>
      <c r="AL284" s="905">
        <f>IFERROR(INDEX(G284:R284,1,MATCH(Parametres!$B$3,G$1:R$1,0)-1)*IF(OR(F284="L",F284="S",F284="I"),-1,1),"")</f>
        <v>7990.75</v>
      </c>
      <c r="AM284" s="905">
        <f t="shared" si="26"/>
        <v>1000</v>
      </c>
      <c r="AN284" s="905">
        <f>INDEX(G284:R284,1,MATCH(Parametres!$B$3,G$1:R$1,0))*IF(OR(F284="L",F284="S",F284="I"),-1,1)</f>
        <v>8990.75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27"/>
        <v>G0895</v>
      </c>
      <c r="AU284" s="488" t="str">
        <f t="shared" si="28"/>
        <v>TAXES DIVERSES-CARROSS.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hidden="1"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G0896</v>
      </c>
      <c r="AK285" s="905" t="str">
        <f t="shared" si="25"/>
        <v>TAXES DIVERSES-PIECES</v>
      </c>
      <c r="AL285" s="905">
        <f>IFERROR(INDEX(G285:R285,1,MATCH(Parametres!$B$3,G$1:R$1,0)-1)*IF(OR(F285="L",F285="S",F285="I"),-1,1),"")</f>
        <v>7990.75</v>
      </c>
      <c r="AM285" s="905">
        <f t="shared" si="26"/>
        <v>1000</v>
      </c>
      <c r="AN285" s="905">
        <f>INDEX(G285:R285,1,MATCH(Parametres!$B$3,G$1:R$1,0))*IF(OR(F285="L",F285="S",F285="I"),-1,1)</f>
        <v>8990.75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27"/>
        <v>G0896</v>
      </c>
      <c r="AU285" s="488" t="str">
        <f t="shared" si="28"/>
        <v>TAXES DIVERSES-PIECES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G0900</v>
      </c>
      <c r="AK286" s="905" t="str">
        <f t="shared" si="25"/>
        <v>ENT &amp; REPAR.EQUIP. REP</v>
      </c>
      <c r="AL286" s="905">
        <f>IFERROR(INDEX(G286:R286,1,MATCH(Parametres!$B$3,G$1:R$1,0)-1)*IF(OR(F286="L",F286="S",F286="I"),-1,1),"")</f>
        <v>0</v>
      </c>
      <c r="AM286" s="905">
        <f t="shared" si="26"/>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27"/>
        <v>G0900</v>
      </c>
      <c r="AU286" s="488" t="str">
        <f t="shared" si="28"/>
        <v>ENT &amp; REPAR.EQUIP. REP</v>
      </c>
      <c r="AV286" s="899">
        <f>IFERROR(INDEX(V286:AG286,1,MATCH(Parametres!$B$3,V$1:AG$1,0)-1)*IF(OR(C286="L",C286="S",C286="I"),-1,1),"")</f>
        <v>0</v>
      </c>
      <c r="AW286" s="899">
        <f t="shared" si="29"/>
        <v>0</v>
      </c>
      <c r="AX286" s="899">
        <f>INDEX(V286:AG286,1,MATCH(Parametres!$B$3,V$1:AG$1,0))*IF(OR(C286="L",C286="S",C286="I"),-1,1)</f>
        <v>0</v>
      </c>
      <c r="AY286" s="487" t="s">
        <v>337</v>
      </c>
      <c r="AZ286" s="487" t="e">
        <f>+VLOOKUP($AJ286,Data_Validation!$A:$E,5,0)</f>
        <v>#N/A</v>
      </c>
    </row>
    <row r="287" spans="1:52" ht="15.75" hidden="1"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G0901</v>
      </c>
      <c r="AK287" s="905" t="str">
        <f t="shared" si="25"/>
        <v>ENT. REP. EQUIPEMENT-NEUF</v>
      </c>
      <c r="AL287" s="905">
        <f>IFERROR(INDEX(G287:R287,1,MATCH(Parametres!$B$3,G$1:R$1,0)-1)*IF(OR(F287="L",F287="S",F287="I"),-1,1),"")</f>
        <v>705.2</v>
      </c>
      <c r="AM287" s="905">
        <f t="shared" si="26"/>
        <v>0</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27"/>
        <v>G0901</v>
      </c>
      <c r="AU287" s="488" t="str">
        <f t="shared" si="28"/>
        <v>ENT. REP. EQUIPEMENT-NEUF</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G0902</v>
      </c>
      <c r="AK288" s="905" t="str">
        <f t="shared" si="25"/>
        <v>ENT. REP. EQUIPEMENT-USAG</v>
      </c>
      <c r="AL288" s="905">
        <f>IFERROR(INDEX(G288:R288,1,MATCH(Parametres!$B$3,G$1:R$1,0)-1)*IF(OR(F288="L",F288="S",F288="I"),-1,1),"")</f>
        <v>0</v>
      </c>
      <c r="AM288" s="905">
        <f t="shared" si="26"/>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27"/>
        <v>G0902</v>
      </c>
      <c r="AU288" s="488" t="str">
        <f t="shared" si="28"/>
        <v>ENT. REP. EQUIPEMENT-USAG</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G0904</v>
      </c>
      <c r="AK289" s="905" t="str">
        <f t="shared" si="25"/>
        <v>ENT. REP. EQUIPEMENT-SERV</v>
      </c>
      <c r="AL289" s="905">
        <f>IFERROR(INDEX(G289:R289,1,MATCH(Parametres!$B$3,G$1:R$1,0)-1)*IF(OR(F289="L",F289="S",F289="I"),-1,1),"")</f>
        <v>23008.45</v>
      </c>
      <c r="AM289" s="905">
        <f t="shared" si="26"/>
        <v>2832.8999999999978</v>
      </c>
      <c r="AN289" s="905">
        <f>INDEX(G289:R289,1,MATCH(Parametres!$B$3,G$1:R$1,0))*IF(OR(F289="L",F289="S",F289="I"),-1,1)</f>
        <v>25841.35</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27"/>
        <v>G0904</v>
      </c>
      <c r="AU289" s="488" t="str">
        <f t="shared" si="28"/>
        <v>ENT. REP. EQUIPEMENT-SERV</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G0905</v>
      </c>
      <c r="AK290" s="905" t="str">
        <f t="shared" si="25"/>
        <v>ENT. REP. EQUIPEMENT-CARR</v>
      </c>
      <c r="AL290" s="905">
        <f>IFERROR(INDEX(G290:R290,1,MATCH(Parametres!$B$3,G$1:R$1,0)-1)*IF(OR(F290="L",F290="S",F290="I"),-1,1),"")</f>
        <v>11738.77</v>
      </c>
      <c r="AM290" s="905">
        <f t="shared" si="26"/>
        <v>1634.5</v>
      </c>
      <c r="AN290" s="905">
        <f>INDEX(G290:R290,1,MATCH(Parametres!$B$3,G$1:R$1,0))*IF(OR(F290="L",F290="S",F290="I"),-1,1)</f>
        <v>13373.27</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27"/>
        <v>G0905</v>
      </c>
      <c r="AU290" s="488" t="str">
        <f t="shared" si="28"/>
        <v>ENT. REP. EQUIPEMENT-CARR</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G0906</v>
      </c>
      <c r="AK291" s="905" t="str">
        <f t="shared" si="25"/>
        <v>ENT. REP. EQUIPEMENT-PCES</v>
      </c>
      <c r="AL291" s="905">
        <f>IFERROR(INDEX(G291:R291,1,MATCH(Parametres!$B$3,G$1:R$1,0)-1)*IF(OR(F291="L",F291="S",F291="I"),-1,1),"")</f>
        <v>1615.42</v>
      </c>
      <c r="AM291" s="905">
        <f t="shared" si="26"/>
        <v>0</v>
      </c>
      <c r="AN291" s="905">
        <f>INDEX(G291:R291,1,MATCH(Parametres!$B$3,G$1:R$1,0))*IF(OR(F291="L",F291="S",F291="I"),-1,1)</f>
        <v>1615.42</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27"/>
        <v>G0906</v>
      </c>
      <c r="AU291" s="488" t="str">
        <f t="shared" si="28"/>
        <v>ENT. REP. EQUIPEMENT-PCES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G0910</v>
      </c>
      <c r="AK292" s="905" t="str">
        <f t="shared" si="25"/>
        <v>AMORT. EQUIPEMENT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G0910</v>
      </c>
      <c r="AU292" s="488" t="str">
        <f t="shared" si="28"/>
        <v>AMORT. EQUIPEMENT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hidden="1"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G0911</v>
      </c>
      <c r="AK293" s="905" t="str">
        <f t="shared" si="25"/>
        <v>AMORT. EQUIPEMENT-NEUFS</v>
      </c>
      <c r="AL293" s="905">
        <f>IFERROR(INDEX(G293:R293,1,MATCH(Parametres!$B$3,G$1:R$1,0)-1)*IF(OR(F293="L",F293="S",F293="I"),-1,1),"")</f>
        <v>23680.3</v>
      </c>
      <c r="AM293" s="905">
        <f t="shared" si="26"/>
        <v>3193.9500000000007</v>
      </c>
      <c r="AN293" s="905">
        <f>INDEX(G293:R293,1,MATCH(Parametres!$B$3,G$1:R$1,0))*IF(OR(F293="L",F293="S",F293="I"),-1,1)</f>
        <v>26874.25</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27"/>
        <v>G0911</v>
      </c>
      <c r="AU293" s="488" t="str">
        <f t="shared" si="28"/>
        <v>AMORT. EQUIPEMENT-NEUFS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G0912</v>
      </c>
      <c r="AK294" s="905" t="str">
        <f t="shared" si="25"/>
        <v>AMORT. EQUIPEMENT-USAGES</v>
      </c>
      <c r="AL294" s="905">
        <f>IFERROR(INDEX(G294:R294,1,MATCH(Parametres!$B$3,G$1:R$1,0)-1)*IF(OR(F294="L",F294="S",F294="I"),-1,1),"")</f>
        <v>15786.87</v>
      </c>
      <c r="AM294" s="905">
        <f t="shared" si="26"/>
        <v>2129.2999999999975</v>
      </c>
      <c r="AN294" s="905">
        <f>INDEX(G294:R294,1,MATCH(Parametres!$B$3,G$1:R$1,0))*IF(OR(F294="L",F294="S",F294="I"),-1,1)</f>
        <v>17916.169999999998</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27"/>
        <v>G0912</v>
      </c>
      <c r="AU294" s="488" t="str">
        <f t="shared" si="28"/>
        <v>AMORT. EQUIPEMENT-USAGES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G0914</v>
      </c>
      <c r="AK295" s="905" t="str">
        <f t="shared" si="25"/>
        <v>AMORT. EQUIPEMENT-SERVICE</v>
      </c>
      <c r="AL295" s="905">
        <f>IFERROR(INDEX(G295:R295,1,MATCH(Parametres!$B$3,G$1:R$1,0)-1)*IF(OR(F295="L",F295="S",F295="I"),-1,1),"")</f>
        <v>23680.3</v>
      </c>
      <c r="AM295" s="905">
        <f t="shared" si="26"/>
        <v>3193.9500000000007</v>
      </c>
      <c r="AN295" s="905">
        <f>INDEX(G295:R295,1,MATCH(Parametres!$B$3,G$1:R$1,0))*IF(OR(F295="L",F295="S",F295="I"),-1,1)</f>
        <v>26874.25</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27"/>
        <v>G0914</v>
      </c>
      <c r="AU295" s="488" t="str">
        <f t="shared" si="28"/>
        <v>AMORT. EQUIPEMENT-SERVICE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G0915</v>
      </c>
      <c r="AK296" s="905" t="str">
        <f t="shared" si="25"/>
        <v>AMORT. EQUIPEMENT-CARROSS</v>
      </c>
      <c r="AL296" s="905">
        <f>IFERROR(INDEX(G296:R296,1,MATCH(Parametres!$B$3,G$1:R$1,0)-1)*IF(OR(F296="L",F296="S",F296="I"),-1,1),"")</f>
        <v>7893.44</v>
      </c>
      <c r="AM296" s="905">
        <f t="shared" si="26"/>
        <v>1064.6500000000005</v>
      </c>
      <c r="AN296" s="905">
        <f>INDEX(G296:R296,1,MATCH(Parametres!$B$3,G$1:R$1,0))*IF(OR(F296="L",F296="S",F296="I"),-1,1)</f>
        <v>8958.09</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27"/>
        <v>G0915</v>
      </c>
      <c r="AU296" s="488" t="str">
        <f t="shared" si="28"/>
        <v>AMORT. EQUIPEMENT-CARROSS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G0916</v>
      </c>
      <c r="AK297" s="905" t="str">
        <f t="shared" si="25"/>
        <v>AMORT. EQUIPEMENT-PCES</v>
      </c>
      <c r="AL297" s="905">
        <f>IFERROR(INDEX(G297:R297,1,MATCH(Parametres!$B$3,G$1:R$1,0)-1)*IF(OR(F297="L",F297="S",F297="I"),-1,1),"")</f>
        <v>7893.42</v>
      </c>
      <c r="AM297" s="905">
        <f t="shared" si="26"/>
        <v>1064.6499999999996</v>
      </c>
      <c r="AN297" s="905">
        <f>INDEX(G297:R297,1,MATCH(Parametres!$B$3,G$1:R$1,0))*IF(OR(F297="L",F297="S",F297="I"),-1,1)</f>
        <v>8958.07</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27"/>
        <v>G0916</v>
      </c>
      <c r="AU297" s="488" t="str">
        <f t="shared" si="28"/>
        <v>AMORT. EQUIPEMENT-PCES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G0920</v>
      </c>
      <c r="AK298" s="905" t="str">
        <f t="shared" si="25"/>
        <v>LOCATION EQUIP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G0920</v>
      </c>
      <c r="AU298" s="488" t="str">
        <f t="shared" si="28"/>
        <v>LOCATION EQUIP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hidden="1"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G0921</v>
      </c>
      <c r="AK299" s="905" t="str">
        <f t="shared" si="25"/>
        <v>LOCATION EQUIPEM.-NEUF</v>
      </c>
      <c r="AL299" s="905">
        <f>IFERROR(INDEX(G299:R299,1,MATCH(Parametres!$B$3,G$1:R$1,0)-1)*IF(OR(F299="L",F299="S",F299="I"),-1,1),"")</f>
        <v>419.86</v>
      </c>
      <c r="AM299" s="905">
        <f t="shared" si="26"/>
        <v>59.979999999999961</v>
      </c>
      <c r="AN299" s="905">
        <f>INDEX(G299:R299,1,MATCH(Parametres!$B$3,G$1:R$1,0))*IF(OR(F299="L",F299="S",F299="I"),-1,1)</f>
        <v>479.84</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27"/>
        <v>G0921</v>
      </c>
      <c r="AU299" s="488" t="str">
        <f t="shared" si="28"/>
        <v>LOCATION EQUIPEM.-NEUF</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G0922</v>
      </c>
      <c r="AK300" s="905" t="str">
        <f t="shared" si="25"/>
        <v>LOCATION EQUIPEM.-USAGES</v>
      </c>
      <c r="AL300" s="905">
        <f>IFERROR(INDEX(G300:R300,1,MATCH(Parametres!$B$3,G$1:R$1,0)-1)*IF(OR(F300="L",F300="S",F300="I"),-1,1),"")</f>
        <v>262.43</v>
      </c>
      <c r="AM300" s="905">
        <f t="shared" si="26"/>
        <v>37.490000000000009</v>
      </c>
      <c r="AN300" s="905">
        <f>INDEX(G300:R300,1,MATCH(Parametres!$B$3,G$1:R$1,0))*IF(OR(F300="L",F300="S",F300="I"),-1,1)</f>
        <v>299.92</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27"/>
        <v>G0922</v>
      </c>
      <c r="AU300" s="488" t="str">
        <f t="shared" si="28"/>
        <v>LOCATION EQUIPEM.-USAGES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G0924</v>
      </c>
      <c r="AK301" s="905" t="str">
        <f t="shared" si="25"/>
        <v>LOCATION EQUIPEM.-SERVICE</v>
      </c>
      <c r="AL301" s="905">
        <f>IFERROR(INDEX(G301:R301,1,MATCH(Parametres!$B$3,G$1:R$1,0)-1)*IF(OR(F301="L",F301="S",F301="I"),-1,1),"")</f>
        <v>4509.79</v>
      </c>
      <c r="AM301" s="905">
        <f t="shared" si="26"/>
        <v>29.989999999999782</v>
      </c>
      <c r="AN301" s="905">
        <f>INDEX(G301:R301,1,MATCH(Parametres!$B$3,G$1:R$1,0))*IF(OR(F301="L",F301="S",F301="I"),-1,1)</f>
        <v>4539.78</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27"/>
        <v>G0924</v>
      </c>
      <c r="AU301" s="488" t="str">
        <f t="shared" si="28"/>
        <v>LOCATION EQUIPEM.-SERVICE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G0925</v>
      </c>
      <c r="AK302" s="905" t="str">
        <f t="shared" si="25"/>
        <v>LOCATION EQUIPEM.-CARROS.</v>
      </c>
      <c r="AL302" s="905">
        <f>IFERROR(INDEX(G302:R302,1,MATCH(Parametres!$B$3,G$1:R$1,0)-1)*IF(OR(F302="L",F302="S",F302="I"),-1,1),"")</f>
        <v>52.5</v>
      </c>
      <c r="AM302" s="905">
        <f t="shared" si="26"/>
        <v>7.5</v>
      </c>
      <c r="AN302" s="905">
        <f>INDEX(G302:R302,1,MATCH(Parametres!$B$3,G$1:R$1,0))*IF(OR(F302="L",F302="S",F302="I"),-1,1)</f>
        <v>60</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27"/>
        <v>G0925</v>
      </c>
      <c r="AU302" s="488" t="str">
        <f t="shared" si="28"/>
        <v>LOCATION EQUIPEM.-CARROS.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G0926</v>
      </c>
      <c r="AK303" s="905" t="str">
        <f t="shared" si="25"/>
        <v>LOCATION EQUIPEM.-PCES</v>
      </c>
      <c r="AL303" s="905">
        <f>IFERROR(INDEX(G303:R303,1,MATCH(Parametres!$B$3,G$1:R$1,0)-1)*IF(OR(F303="L",F303="S",F303="I"),-1,1),"")</f>
        <v>216.65</v>
      </c>
      <c r="AM303" s="905">
        <f t="shared" si="26"/>
        <v>23.239999999999981</v>
      </c>
      <c r="AN303" s="905">
        <f>INDEX(G303:R303,1,MATCH(Parametres!$B$3,G$1:R$1,0))*IF(OR(F303="L",F303="S",F303="I"),-1,1)</f>
        <v>239.89</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27"/>
        <v>G0926</v>
      </c>
      <c r="AU303" s="488" t="str">
        <f t="shared" si="28"/>
        <v>LOCATION EQUIPEM.-PCES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G0929</v>
      </c>
      <c r="AK304" s="905" t="str">
        <f t="shared" si="25"/>
        <v>DOCUMENTS CANCELLES</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G0929</v>
      </c>
      <c r="AU304" s="488" t="str">
        <f t="shared" si="28"/>
        <v>DOCUMENTS CANCELLES</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G0996</v>
      </c>
      <c r="AK305" s="905" t="str">
        <f t="shared" si="25"/>
        <v>IN &amp; OUT PAYROLL</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G0996</v>
      </c>
      <c r="AU305" s="488" t="str">
        <f t="shared" si="28"/>
        <v>IN &amp; OUT PAYROLL</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hidden="1"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G1100</v>
      </c>
      <c r="AK306" s="905" t="str">
        <f t="shared" si="25"/>
        <v>VENTES AU COMPTANT</v>
      </c>
      <c r="AL306" s="905">
        <f>IFERROR(INDEX(G306:R306,1,MATCH(Parametres!$B$3,G$1:R$1,0)-1)*IF(OR(F306="L",F306="S",F306="I"),-1,1),"")</f>
        <v>0</v>
      </c>
      <c r="AM306" s="905">
        <f t="shared" si="26"/>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27"/>
        <v>G1100</v>
      </c>
      <c r="AU306" s="488" t="str">
        <f t="shared" si="28"/>
        <v>VENTES AU COMPTANT</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hidden="1"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G20000</v>
      </c>
      <c r="AK307" s="905" t="str">
        <f t="shared" si="25"/>
        <v>PETITE CAISSE</v>
      </c>
      <c r="AL307" s="905">
        <f>IFERROR(INDEX(G307:R307,1,MATCH(Parametres!$B$3,G$1:R$1,0)-1)*IF(OR(F307="L",F307="S",F307="I"),-1,1),"")</f>
        <v>2266.0500000000002</v>
      </c>
      <c r="AM307" s="905">
        <f t="shared" si="26"/>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27"/>
        <v>G20000</v>
      </c>
      <c r="AU307" s="488" t="str">
        <f t="shared" si="28"/>
        <v>PETITE CAISSE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G20001</v>
      </c>
      <c r="AK308" s="905" t="str">
        <f t="shared" si="25"/>
        <v>FUSION PAIE/COMMISSIONS</v>
      </c>
      <c r="AL308" s="905">
        <f>IFERROR(INDEX(G308:R308,1,MATCH(Parametres!$B$3,G$1:R$1,0)-1)*IF(OR(F308="L",F308="S",F308="I"),-1,1),"")</f>
        <v>0</v>
      </c>
      <c r="AM308" s="905">
        <f t="shared" si="26"/>
        <v>-0.02</v>
      </c>
      <c r="AN308" s="905">
        <f>INDEX(G308:R308,1,MATCH(Parametres!$B$3,G$1:R$1,0))*IF(OR(F308="L",F308="S",F308="I"),-1,1)</f>
        <v>-0.02</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27"/>
        <v>G20001</v>
      </c>
      <c r="AU308" s="488" t="str">
        <f t="shared" si="28"/>
        <v>FUSION PAIE/COMMISSIONS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G20100</v>
      </c>
      <c r="AK309" s="905" t="str">
        <f t="shared" si="25"/>
        <v>DESJARDINS CTE</v>
      </c>
      <c r="AL309" s="905">
        <f>IFERROR(INDEX(G309:R309,1,MATCH(Parametres!$B$3,G$1:R$1,0)-1)*IF(OR(F309="L",F309="S",F309="I"),-1,1),"")</f>
        <v>0</v>
      </c>
      <c r="AM309" s="905">
        <f t="shared" si="26"/>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27"/>
        <v>G20100</v>
      </c>
      <c r="AU309" s="488" t="str">
        <f t="shared" si="28"/>
        <v>DESJARDINS CTE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hidden="1"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G2020A</v>
      </c>
      <c r="AK310" s="905" t="str">
        <f t="shared" si="25"/>
        <v>BNQ NATIONALE MASTER CARD</v>
      </c>
      <c r="AL310" s="905">
        <f>IFERROR(INDEX(G310:R310,1,MATCH(Parametres!$B$3,G$1:R$1,0)-1)*IF(OR(F310="L",F310="S",F310="I"),-1,1),"")</f>
        <v>0</v>
      </c>
      <c r="AM310" s="905">
        <f t="shared" si="26"/>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27"/>
        <v>G2020A</v>
      </c>
      <c r="AU310" s="488" t="str">
        <f t="shared" si="28"/>
        <v>BNQ NATIONALE MASTER CARD</v>
      </c>
      <c r="AV310" s="899">
        <f>IFERROR(INDEX(V310:AG310,1,MATCH(Parametres!$B$3,V$1:AG$1,0)-1)*IF(OR(C310="L",C310="S",C310="I"),-1,1),"")</f>
        <v>0</v>
      </c>
      <c r="AW310" s="899">
        <f t="shared" si="29"/>
        <v>0</v>
      </c>
      <c r="AX310" s="899">
        <f>INDEX(V310:AG310,1,MATCH(Parametres!$B$3,V$1:AG$1,0))*IF(OR(C310="L",C310="S",C310="I"),-1,1)</f>
        <v>0</v>
      </c>
      <c r="AY310" s="487" t="s">
        <v>337</v>
      </c>
      <c r="AZ310" s="487" t="e">
        <f>+VLOOKUP($AJ310,Data_Validation!$A:$E,5,0)</f>
        <v>#N/A</v>
      </c>
    </row>
    <row r="311" spans="1:52" ht="15" hidden="1"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G20200</v>
      </c>
      <c r="AK311" s="905" t="str">
        <f t="shared" si="25"/>
        <v>BANQUE TD CANADA TRUST</v>
      </c>
      <c r="AL311" s="905">
        <f>IFERROR(INDEX(G311:R311,1,MATCH(Parametres!$B$3,G$1:R$1,0)-1)*IF(OR(F311="L",F311="S",F311="I"),-1,1),"")</f>
        <v>-2197049.25</v>
      </c>
      <c r="AM311" s="905">
        <f t="shared" si="26"/>
        <v>2512761.17</v>
      </c>
      <c r="AN311" s="905">
        <f>INDEX(G311:R311,1,MATCH(Parametres!$B$3,G$1:R$1,0))*IF(OR(F311="L",F311="S",F311="I"),-1,1)</f>
        <v>315711.92</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27"/>
        <v>G20200</v>
      </c>
      <c r="AU311" s="488" t="str">
        <f t="shared" si="28"/>
        <v>BANQUE TD CANADA TRUST</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hidden="1"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G20201</v>
      </c>
      <c r="AK312" s="905" t="str">
        <f t="shared" si="25"/>
        <v>ENCAISSE DEPOTS CLIENTS</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G20201</v>
      </c>
      <c r="AU312" s="488" t="str">
        <f t="shared" si="28"/>
        <v>ENCAISSE DEPOTS CLIENTS</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hidden="1"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G20202</v>
      </c>
      <c r="AK313" s="905" t="str">
        <f t="shared" si="25"/>
        <v>ENCAISSE COMPTE SALAIRE</v>
      </c>
      <c r="AL313" s="905">
        <f>IFERROR(INDEX(G313:R313,1,MATCH(Parametres!$B$3,G$1:R$1,0)-1)*IF(OR(F313="L",F313="S",F313="I"),-1,1),"")</f>
        <v>0</v>
      </c>
      <c r="AM313" s="905">
        <f t="shared" si="26"/>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27"/>
        <v>G20202</v>
      </c>
      <c r="AU313" s="488" t="str">
        <f t="shared" si="28"/>
        <v>ENCAISSE COMPTE SALAIRE</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hidden="1"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G2021A</v>
      </c>
      <c r="AK314" s="905" t="str">
        <f t="shared" si="25"/>
        <v>BNQ NATIONALE MASTER CARD</v>
      </c>
      <c r="AL314" s="905">
        <f>IFERROR(INDEX(G314:R314,1,MATCH(Parametres!$B$3,G$1:R$1,0)-1)*IF(OR(F314="L",F314="S",F314="I"),-1,1),"")</f>
        <v>0</v>
      </c>
      <c r="AM314" s="905">
        <f t="shared" si="26"/>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27"/>
        <v>G2021A</v>
      </c>
      <c r="AU314" s="488" t="str">
        <f t="shared" si="28"/>
        <v>BNQ NATIONALE MASTER CARD</v>
      </c>
      <c r="AV314" s="899">
        <f>IFERROR(INDEX(V314:AG314,1,MATCH(Parametres!$B$3,V$1:AG$1,0)-1)*IF(OR(C314="L",C314="S",C314="I"),-1,1),"")</f>
        <v>0</v>
      </c>
      <c r="AW314" s="899">
        <f t="shared" si="29"/>
        <v>0</v>
      </c>
      <c r="AX314" s="899">
        <f>INDEX(V314:AG314,1,MATCH(Parametres!$B$3,V$1:AG$1,0))*IF(OR(C314="L",C314="S",C314="I"),-1,1)</f>
        <v>0</v>
      </c>
      <c r="AY314" s="487" t="s">
        <v>337</v>
      </c>
      <c r="AZ314" s="487" t="e">
        <f>+VLOOKUP($AJ314,Data_Validation!$A:$E,5,0)</f>
        <v>#N/A</v>
      </c>
    </row>
    <row r="315" spans="1:52" ht="15" hidden="1"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G20300</v>
      </c>
      <c r="AK315" s="905" t="str">
        <f t="shared" si="25"/>
        <v>COMPTE U.S. BANQUE TD</v>
      </c>
      <c r="AL315" s="905">
        <f>IFERROR(INDEX(G315:R315,1,MATCH(Parametres!$B$3,G$1:R$1,0)-1)*IF(OR(F315="L",F315="S",F315="I"),-1,1),"")</f>
        <v>956.15</v>
      </c>
      <c r="AM315" s="905">
        <f t="shared" si="26"/>
        <v>0</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27"/>
        <v>G20300</v>
      </c>
      <c r="AU315" s="488" t="str">
        <f t="shared" si="28"/>
        <v>COMPTE U.S. BANQUE TD</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hidden="1"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G20301</v>
      </c>
      <c r="AK316" s="905" t="str">
        <f t="shared" si="25"/>
        <v>CONVERTION COMPTE U.S.</v>
      </c>
      <c r="AL316" s="905">
        <f>IFERROR(INDEX(G316:R316,1,MATCH(Parametres!$B$3,G$1:R$1,0)-1)*IF(OR(F316="L",F316="S",F316="I"),-1,1),"")</f>
        <v>0</v>
      </c>
      <c r="AM316" s="905">
        <f t="shared" si="26"/>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27"/>
        <v>G20301</v>
      </c>
      <c r="AU316" s="488" t="str">
        <f t="shared" si="28"/>
        <v>CONVERTION COMPTE U.S.</v>
      </c>
      <c r="AV316" s="899">
        <f>IFERROR(INDEX(V316:AG316,1,MATCH(Parametres!$B$3,V$1:AG$1,0)-1)*IF(OR(C316="L",C316="S",C316="I"),-1,1),"")</f>
        <v>0</v>
      </c>
      <c r="AW316" s="899">
        <f t="shared" si="29"/>
        <v>0</v>
      </c>
      <c r="AX316" s="899">
        <f>INDEX(V316:AG316,1,MATCH(Parametres!$B$3,V$1:AG$1,0))*IF(OR(C316="L",C316="S",C316="I"),-1,1)</f>
        <v>0</v>
      </c>
      <c r="AY316" s="487" t="s">
        <v>337</v>
      </c>
      <c r="AZ316" s="487" t="e">
        <f>+VLOOKUP($AJ316,Data_Validation!$A:$E,5,0)</f>
        <v>#N/A</v>
      </c>
    </row>
    <row r="317" spans="1:52" ht="15" hidden="1"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G20400</v>
      </c>
      <c r="AK317" s="905" t="str">
        <f t="shared" si="25"/>
        <v>AVANTAGE ENTREPRISE E.T.</v>
      </c>
      <c r="AL317" s="905">
        <f>IFERROR(INDEX(G317:R317,1,MATCH(Parametres!$B$3,G$1:R$1,0)-1)*IF(OR(F317="L",F317="S",F317="I"),-1,1),"")</f>
        <v>0</v>
      </c>
      <c r="AM317" s="905">
        <f t="shared" si="26"/>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27"/>
        <v>G20400</v>
      </c>
      <c r="AU317" s="488" t="str">
        <f t="shared" si="28"/>
        <v>AVANTAGE ENTREPRISE E.T.</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hidden="1"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G20500</v>
      </c>
      <c r="AK318" s="905" t="str">
        <f t="shared" si="25"/>
        <v>CONTRATS FINANCE A/R GM</v>
      </c>
      <c r="AL318" s="905">
        <f>IFERROR(INDEX(G318:R318,1,MATCH(Parametres!$B$3,G$1:R$1,0)-1)*IF(OR(F318="L",F318="S",F318="I"),-1,1),"")</f>
        <v>691058.03</v>
      </c>
      <c r="AM318" s="905">
        <f t="shared" si="26"/>
        <v>722839.11999999988</v>
      </c>
      <c r="AN318" s="905">
        <f>INDEX(G318:R318,1,MATCH(Parametres!$B$3,G$1:R$1,0))*IF(OR(F318="L",F318="S",F318="I"),-1,1)</f>
        <v>1413897.15</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27"/>
        <v>G20500</v>
      </c>
      <c r="AU318" s="488" t="str">
        <f t="shared" si="28"/>
        <v>CONTRATS FINANCE A/R GM</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G20998</v>
      </c>
      <c r="AK319" s="905" t="str">
        <f t="shared" si="25"/>
        <v>DEDUCTIBLE</v>
      </c>
      <c r="AL319" s="905">
        <f>IFERROR(INDEX(G319:R319,1,MATCH(Parametres!$B$3,G$1:R$1,0)-1)*IF(OR(F319="L",F319="S",F319="I"),-1,1),"")</f>
        <v>0</v>
      </c>
      <c r="AM319" s="905">
        <f t="shared" si="26"/>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27"/>
        <v>G20998</v>
      </c>
      <c r="AU319" s="488" t="str">
        <f t="shared" si="28"/>
        <v>DEDUCTIBLE</v>
      </c>
      <c r="AV319" s="899">
        <f>IFERROR(INDEX(V319:AG319,1,MATCH(Parametres!$B$3,V$1:AG$1,0)-1)*IF(OR(C319="L",C319="S",C319="I"),-1,1),"")</f>
        <v>0</v>
      </c>
      <c r="AW319" s="899">
        <f t="shared" si="29"/>
        <v>0</v>
      </c>
      <c r="AX319" s="899">
        <f>INDEX(V319:AG319,1,MATCH(Parametres!$B$3,V$1:AG$1,0))*IF(OR(C319="L",C319="S",C319="I"),-1,1)</f>
        <v>0</v>
      </c>
      <c r="AY319" s="487" t="s">
        <v>337</v>
      </c>
      <c r="AZ319" s="487" t="e">
        <f>+VLOOKUP($AJ319,Data_Validation!$A:$E,5,0)</f>
        <v>#N/A</v>
      </c>
    </row>
    <row r="320" spans="1:52" ht="15" hidden="1"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G20999</v>
      </c>
      <c r="AK320" s="905" t="str">
        <f t="shared" si="25"/>
        <v>DOCUMENTS CANCELLES</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G20999</v>
      </c>
      <c r="AU320" s="488" t="str">
        <f t="shared" si="28"/>
        <v>DOCUMENTS CANCELLES</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hidden="1"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G220IMM</v>
      </c>
      <c r="AK321" s="905" t="str">
        <f t="shared" si="25"/>
        <v>IMMATRICULATION-VEHICULE</v>
      </c>
      <c r="AL321" s="905">
        <f>IFERROR(INDEX(G321:R321,1,MATCH(Parametres!$B$3,G$1:R$1,0)-1)*IF(OR(F321="L",F321="S",F321="I"),-1,1),"")</f>
        <v>-87986.73</v>
      </c>
      <c r="AM321" s="905">
        <f t="shared" si="26"/>
        <v>13351.199999999997</v>
      </c>
      <c r="AN321" s="905">
        <f>INDEX(G321:R321,1,MATCH(Parametres!$B$3,G$1:R$1,0))*IF(OR(F321="L",F321="S",F321="I"),-1,1)</f>
        <v>-74635.53</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27"/>
        <v>G220IMM</v>
      </c>
      <c r="AU321" s="488" t="str">
        <f t="shared" si="28"/>
        <v>IMMATRICULATION-VEHICULE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hidden="1"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G2200D</v>
      </c>
      <c r="AK322" s="905" t="str">
        <f t="shared" si="25"/>
        <v>DEPOT - CLIENT PCES &amp; SRV</v>
      </c>
      <c r="AL322" s="905">
        <f>IFERROR(INDEX(G322:R322,1,MATCH(Parametres!$B$3,G$1:R$1,0)-1)*IF(OR(F322="L",F322="S",F322="I"),-1,1),"")</f>
        <v>0</v>
      </c>
      <c r="AM322" s="905">
        <f t="shared" si="26"/>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27"/>
        <v>G2200D</v>
      </c>
      <c r="AU322" s="488" t="str">
        <f t="shared" si="28"/>
        <v>DEPOT - CLIENT PCES &amp; SRV</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hidden="1"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G22000</v>
      </c>
      <c r="AK323" s="905" t="str">
        <f t="shared" si="25"/>
        <v>COMPTES A REC.-PCE SERV.</v>
      </c>
      <c r="AL323" s="905">
        <f>IFERROR(INDEX(G323:R323,1,MATCH(Parametres!$B$3,G$1:R$1,0)-1)*IF(OR(F323="L",F323="S",F323="I"),-1,1),"")</f>
        <v>598358.67000000004</v>
      </c>
      <c r="AM323" s="905">
        <f t="shared" si="26"/>
        <v>32640.769999999902</v>
      </c>
      <c r="AN323" s="905">
        <f>INDEX(G323:R323,1,MATCH(Parametres!$B$3,G$1:R$1,0))*IF(OR(F323="L",F323="S",F323="I"),-1,1)</f>
        <v>630999.43999999994</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27"/>
        <v>G22000</v>
      </c>
      <c r="AU323" s="488" t="str">
        <f t="shared" si="28"/>
        <v>COMPTES A REC.-PCE SERV.</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G22001</v>
      </c>
      <c r="AK324" s="905" t="str">
        <f t="shared" ref="AK324:AK387" si="31">D324</f>
        <v>COMPTES A REC.-VEHICULE</v>
      </c>
      <c r="AL324" s="905">
        <f>IFERROR(INDEX(G324:R324,1,MATCH(Parametres!$B$3,G$1:R$1,0)-1)*IF(OR(F324="L",F324="S",F324="I"),-1,1),"")</f>
        <v>26947.99</v>
      </c>
      <c r="AM324" s="905">
        <f t="shared" ref="AM324:AM387" si="32">AN324-AL324</f>
        <v>-181201.27</v>
      </c>
      <c r="AN324" s="905">
        <f>INDEX(G324:R324,1,MATCH(Parametres!$B$3,G$1:R$1,0))*IF(OR(F324="L",F324="S",F324="I"),-1,1)</f>
        <v>-154253.28</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T387" si="33">C324</f>
        <v>G22001</v>
      </c>
      <c r="AU324" s="488" t="str">
        <f t="shared" ref="AU324:AU387" si="34">D324</f>
        <v>COMPTES A REC.-VEHICULE</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G22002</v>
      </c>
      <c r="AK325" s="905" t="str">
        <f t="shared" si="31"/>
        <v>REC CLIENTS CARROSSERIE</v>
      </c>
      <c r="AL325" s="905">
        <f>IFERROR(INDEX(G325:R325,1,MATCH(Parametres!$B$3,G$1:R$1,0)-1)*IF(OR(F325="L",F325="S",F325="I"),-1,1),"")</f>
        <v>68645.47</v>
      </c>
      <c r="AM325" s="905">
        <f t="shared" si="32"/>
        <v>62244.509999999995</v>
      </c>
      <c r="AN325" s="905">
        <f>INDEX(G325:R325,1,MATCH(Parametres!$B$3,G$1:R$1,0))*IF(OR(F325="L",F325="S",F325="I"),-1,1)</f>
        <v>130889.98</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33"/>
        <v>G22002</v>
      </c>
      <c r="AU325" s="488" t="str">
        <f t="shared" si="34"/>
        <v>REC CLIENTS CARROSSERIE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G22003</v>
      </c>
      <c r="AK326" s="905" t="str">
        <f t="shared" si="31"/>
        <v>COMPTES A REC.-VENTES</v>
      </c>
      <c r="AL326" s="905">
        <f>IFERROR(INDEX(G326:R326,1,MATCH(Parametres!$B$3,G$1:R$1,0)-1)*IF(OR(F326="L",F326="S",F326="I"),-1,1),"")</f>
        <v>26676.25</v>
      </c>
      <c r="AM326" s="905">
        <f t="shared" si="32"/>
        <v>0</v>
      </c>
      <c r="AN326" s="905">
        <f>INDEX(G326:R326,1,MATCH(Parametres!$B$3,G$1:R$1,0))*IF(OR(F326="L",F326="S",F326="I"),-1,1)</f>
        <v>26676.25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33"/>
        <v>G22003</v>
      </c>
      <c r="AU326" s="488" t="str">
        <f t="shared" si="34"/>
        <v>COMPTES A REC.-VENTES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G22004</v>
      </c>
      <c r="AK327" s="905" t="str">
        <f t="shared" si="31"/>
        <v>T.V.Q. A RECEVOIR</v>
      </c>
      <c r="AL327" s="905">
        <f>IFERROR(INDEX(G327:R327,1,MATCH(Parametres!$B$3,G$1:R$1,0)-1)*IF(OR(F327="L",F327="S",F327="I"),-1,1),"")</f>
        <v>91429.93</v>
      </c>
      <c r="AM327" s="905">
        <f t="shared" si="32"/>
        <v>2689.3400000000111</v>
      </c>
      <c r="AN327" s="905">
        <f>INDEX(G327:R327,1,MATCH(Parametres!$B$3,G$1:R$1,0))*IF(OR(F327="L",F327="S",F327="I"),-1,1)</f>
        <v>94119.27</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33"/>
        <v>G22004</v>
      </c>
      <c r="AU327" s="488" t="str">
        <f t="shared" si="34"/>
        <v>T.V.Q. A RECEVOIR</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G22005</v>
      </c>
      <c r="AK328" s="905" t="str">
        <f t="shared" si="31"/>
        <v>T.P.S. A RECEVOIR</v>
      </c>
      <c r="AL328" s="905">
        <f>IFERROR(INDEX(G328:R328,1,MATCH(Parametres!$B$3,G$1:R$1,0)-1)*IF(OR(F328="L",F328="S",F328="I"),-1,1),"")</f>
        <v>1005739.52</v>
      </c>
      <c r="AM328" s="905">
        <f t="shared" si="32"/>
        <v>110551.58000000007</v>
      </c>
      <c r="AN328" s="905">
        <f>INDEX(G328:R328,1,MATCH(Parametres!$B$3,G$1:R$1,0))*IF(OR(F328="L",F328="S",F328="I"),-1,1)</f>
        <v>1116291.1000000001</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33"/>
        <v>G22005</v>
      </c>
      <c r="AU328" s="488" t="str">
        <f t="shared" si="34"/>
        <v>T.P.S. A RECEVOIR</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hidden="1"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G22006</v>
      </c>
      <c r="AK329" s="905" t="str">
        <f t="shared" si="31"/>
        <v>COMPTES REC - EMPLOYÉ</v>
      </c>
      <c r="AL329" s="905">
        <f>IFERROR(INDEX(G329:R329,1,MATCH(Parametres!$B$3,G$1:R$1,0)-1)*IF(OR(F329="L",F329="S",F329="I"),-1,1),"")</f>
        <v>35960.21</v>
      </c>
      <c r="AM329" s="905">
        <f t="shared" si="32"/>
        <v>-2648.8199999999997</v>
      </c>
      <c r="AN329" s="905">
        <f>INDEX(G329:R329,1,MATCH(Parametres!$B$3,G$1:R$1,0))*IF(OR(F329="L",F329="S",F329="I"),-1,1)</f>
        <v>33311.39</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33"/>
        <v>G22006</v>
      </c>
      <c r="AU329" s="488" t="str">
        <f t="shared" si="34"/>
        <v>COMPTES REC - EMPLOYÉ</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G22008</v>
      </c>
      <c r="AK330" s="905" t="str">
        <f t="shared" si="31"/>
        <v>VENTES WHOLESALE</v>
      </c>
      <c r="AL330" s="905">
        <f>IFERROR(INDEX(G330:R330,1,MATCH(Parametres!$B$3,G$1:R$1,0)-1)*IF(OR(F330="L",F330="S",F330="I"),-1,1),"")</f>
        <v>396748.54</v>
      </c>
      <c r="AM330" s="905">
        <f t="shared" si="32"/>
        <v>881817.46</v>
      </c>
      <c r="AN330" s="905">
        <f>INDEX(G330:R330,1,MATCH(Parametres!$B$3,G$1:R$1,0))*IF(OR(F330="L",F330="S",F330="I"),-1,1)</f>
        <v>1278566</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33"/>
        <v>G22008</v>
      </c>
      <c r="AU330" s="488" t="str">
        <f t="shared" si="34"/>
        <v>VENTES WHOLESALE</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G22009</v>
      </c>
      <c r="AK331" s="905" t="str">
        <f t="shared" si="31"/>
        <v>VENTES FLOTTES</v>
      </c>
      <c r="AL331" s="905">
        <f>IFERROR(INDEX(G331:R331,1,MATCH(Parametres!$B$3,G$1:R$1,0)-1)*IF(OR(F331="L",F331="S",F331="I"),-1,1),"")</f>
        <v>1453366.96</v>
      </c>
      <c r="AM331" s="905">
        <f t="shared" si="32"/>
        <v>-1520435.22</v>
      </c>
      <c r="AN331" s="905">
        <f>INDEX(G331:R331,1,MATCH(Parametres!$B$3,G$1:R$1,0))*IF(OR(F331="L",F331="S",F331="I"),-1,1)</f>
        <v>-67068.259999999995</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33"/>
        <v>G22009</v>
      </c>
      <c r="AU331" s="488" t="str">
        <f t="shared" si="34"/>
        <v>VENTES FLOTTES</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G2201A</v>
      </c>
      <c r="AK332" s="905" t="str">
        <f t="shared" si="31"/>
        <v>BNQ NATIONALE MASTER CARD</v>
      </c>
      <c r="AL332" s="905">
        <f>IFERROR(INDEX(G332:R332,1,MATCH(Parametres!$B$3,G$1:R$1,0)-1)*IF(OR(F332="L",F332="S",F332="I"),-1,1),"")</f>
        <v>0</v>
      </c>
      <c r="AM332" s="905">
        <f t="shared" si="32"/>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33"/>
        <v>G2201A</v>
      </c>
      <c r="AU332" s="488" t="str">
        <f t="shared" si="34"/>
        <v>BNQ NATIONALE MASTER CARD</v>
      </c>
      <c r="AV332" s="899">
        <f>IFERROR(INDEX(V332:AG332,1,MATCH(Parametres!$B$3,V$1:AG$1,0)-1)*IF(OR(C332="L",C332="S",C332="I"),-1,1),"")</f>
        <v>0</v>
      </c>
      <c r="AW332" s="899">
        <f t="shared" si="35"/>
        <v>0</v>
      </c>
      <c r="AX332" s="899">
        <f>INDEX(V332:AG332,1,MATCH(Parametres!$B$3,V$1:AG$1,0))*IF(OR(C332="L",C332="S",C332="I"),-1,1)</f>
        <v>0</v>
      </c>
      <c r="AY332" s="487" t="s">
        <v>337</v>
      </c>
      <c r="AZ332" s="487" t="e">
        <f>+VLOOKUP($AJ332,Data_Validation!$A:$E,5,0)</f>
        <v>#N/A</v>
      </c>
    </row>
    <row r="333" spans="1:52" ht="15.75" hidden="1"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G22010</v>
      </c>
      <c r="AK333" s="905" t="str">
        <f t="shared" si="31"/>
        <v>VENTES US MANHEIM</v>
      </c>
      <c r="AL333" s="905">
        <f>IFERROR(INDEX(G333:R333,1,MATCH(Parametres!$B$3,G$1:R$1,0)-1)*IF(OR(F333="L",F333="S",F333="I"),-1,1),"")</f>
        <v>-124648.13</v>
      </c>
      <c r="AM333" s="905">
        <f t="shared" si="32"/>
        <v>-51953.709999999992</v>
      </c>
      <c r="AN333" s="905">
        <f>INDEX(G333:R333,1,MATCH(Parametres!$B$3,G$1:R$1,0))*IF(OR(F333="L",F333="S",F333="I"),-1,1)</f>
        <v>-176601.84</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33"/>
        <v>G22010</v>
      </c>
      <c r="AU333" s="488" t="str">
        <f t="shared" si="34"/>
        <v>VENTES US MANHEIM</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G22011</v>
      </c>
      <c r="AK334" s="905" t="str">
        <f t="shared" si="31"/>
        <v>VENTES EBLOCK</v>
      </c>
      <c r="AL334" s="905">
        <f>IFERROR(INDEX(G334:R334,1,MATCH(Parametres!$B$3,G$1:R$1,0)-1)*IF(OR(F334="L",F334="S",F334="I"),-1,1),"")</f>
        <v>456740.24</v>
      </c>
      <c r="AM334" s="905">
        <f t="shared" si="32"/>
        <v>159073.63</v>
      </c>
      <c r="AN334" s="905">
        <f>INDEX(G334:R334,1,MATCH(Parametres!$B$3,G$1:R$1,0))*IF(OR(F334="L",F334="S",F334="I"),-1,1)</f>
        <v>615813.87</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33"/>
        <v>G22011</v>
      </c>
      <c r="AU334" s="488" t="str">
        <f t="shared" si="34"/>
        <v>VENTES EBLOCK</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G22012</v>
      </c>
      <c r="AK335" s="905" t="str">
        <f t="shared" si="31"/>
        <v>VENTES FOSS NATIONAL LEAS</v>
      </c>
      <c r="AL335" s="905">
        <f>IFERROR(INDEX(G335:R335,1,MATCH(Parametres!$B$3,G$1:R$1,0)-1)*IF(OR(F335="L",F335="S",F335="I"),-1,1),"")</f>
        <v>0</v>
      </c>
      <c r="AM335" s="905">
        <f t="shared" si="32"/>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33"/>
        <v>G22012</v>
      </c>
      <c r="AU335" s="488" t="str">
        <f t="shared" si="34"/>
        <v>VENTES FOSS NATIONAL LEAS</v>
      </c>
      <c r="AV335" s="899">
        <f>IFERROR(INDEX(V335:AG335,1,MATCH(Parametres!$B$3,V$1:AG$1,0)-1)*IF(OR(C335="L",C335="S",C335="I"),-1,1),"")</f>
        <v>0</v>
      </c>
      <c r="AW335" s="899">
        <f t="shared" si="35"/>
        <v>0</v>
      </c>
      <c r="AX335" s="899">
        <f>INDEX(V335:AG335,1,MATCH(Parametres!$B$3,V$1:AG$1,0))*IF(OR(C335="L",C335="S",C335="I"),-1,1)</f>
        <v>0</v>
      </c>
      <c r="AY335" s="487" t="s">
        <v>337</v>
      </c>
      <c r="AZ335" s="487" t="e">
        <f>+VLOOKUP($AJ335,Data_Validation!$A:$E,5,0)</f>
        <v>#N/A</v>
      </c>
    </row>
    <row r="336" spans="1:52" ht="15" hidden="1"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G22013</v>
      </c>
      <c r="AK336" s="905" t="str">
        <f t="shared" si="31"/>
        <v>VENTES LOCATION SAUVAGEAU</v>
      </c>
      <c r="AL336" s="905">
        <f>IFERROR(INDEX(G336:R336,1,MATCH(Parametres!$B$3,G$1:R$1,0)-1)*IF(OR(F336="L",F336="S",F336="I"),-1,1),"")</f>
        <v>0</v>
      </c>
      <c r="AM336" s="905">
        <f t="shared" si="32"/>
        <v>0</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33"/>
        <v>G22013</v>
      </c>
      <c r="AU336" s="488" t="str">
        <f t="shared" si="34"/>
        <v>VENTES LOCATION SAUVAGEAU</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hidden="1"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G22014</v>
      </c>
      <c r="AK337" s="905" t="str">
        <f t="shared" si="31"/>
        <v>VENTES JIM PATTISON LEASE</v>
      </c>
      <c r="AL337" s="905">
        <f>IFERROR(INDEX(G337:R337,1,MATCH(Parametres!$B$3,G$1:R$1,0)-1)*IF(OR(F337="L",F337="S",F337="I"),-1,1),"")</f>
        <v>263752.25</v>
      </c>
      <c r="AM337" s="905">
        <f t="shared" si="32"/>
        <v>-325387.28000000003</v>
      </c>
      <c r="AN337" s="905">
        <f>INDEX(G337:R337,1,MATCH(Parametres!$B$3,G$1:R$1,0))*IF(OR(F337="L",F337="S",F337="I"),-1,1)</f>
        <v>-61635.03</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33"/>
        <v>G22014</v>
      </c>
      <c r="AU337" s="488" t="str">
        <f t="shared" si="34"/>
        <v>VENTES JIM PATTISON LEASE</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G22015</v>
      </c>
      <c r="AK338" s="905" t="str">
        <f t="shared" si="31"/>
        <v>VENTES 9515-1726 QC</v>
      </c>
      <c r="AL338" s="905">
        <f>IFERROR(INDEX(G338:R338,1,MATCH(Parametres!$B$3,G$1:R$1,0)-1)*IF(OR(F338="L",F338="S",F338="I"),-1,1),"")</f>
        <v>0</v>
      </c>
      <c r="AM338" s="905">
        <f t="shared" si="32"/>
        <v>0</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33"/>
        <v>G22015</v>
      </c>
      <c r="AU338" s="488" t="str">
        <f t="shared" si="34"/>
        <v>VENTES 9515-1726 QC</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G22016</v>
      </c>
      <c r="AK339" s="905" t="str">
        <f t="shared" si="31"/>
        <v>9482-3176 QUEBEC INC</v>
      </c>
      <c r="AL339" s="905">
        <f>IFERROR(INDEX(G339:R339,1,MATCH(Parametres!$B$3,G$1:R$1,0)-1)*IF(OR(F339="L",F339="S",F339="I"),-1,1),"")</f>
        <v>0</v>
      </c>
      <c r="AM339" s="905">
        <f t="shared" si="32"/>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33"/>
        <v>G22016</v>
      </c>
      <c r="AU339" s="488" t="str">
        <f t="shared" si="34"/>
        <v>9482-3176 QUEBEC INC</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G22017</v>
      </c>
      <c r="AK340" s="905" t="str">
        <f t="shared" si="31"/>
        <v>VENTES EMKAY INC</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G22017</v>
      </c>
      <c r="AU340" s="488" t="str">
        <f t="shared" si="34"/>
        <v>VENTES EMKAY INC</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G22020</v>
      </c>
      <c r="AK341" s="905" t="str">
        <f t="shared" si="31"/>
        <v>VENTES STE-MARIE</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G22020</v>
      </c>
      <c r="AU341" s="488" t="str">
        <f t="shared" si="34"/>
        <v>VENTES STE-MARIE</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hidden="1"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G22030</v>
      </c>
      <c r="AK342" s="905" t="str">
        <f t="shared" si="31"/>
        <v>VENTES HAWKESBURY</v>
      </c>
      <c r="AL342" s="905">
        <f>IFERROR(INDEX(G342:R342,1,MATCH(Parametres!$B$3,G$1:R$1,0)-1)*IF(OR(F342="L",F342="S",F342="I"),-1,1),"")</f>
        <v>0</v>
      </c>
      <c r="AM342" s="905">
        <f t="shared" si="32"/>
        <v>-66501.23</v>
      </c>
      <c r="AN342" s="905">
        <f>INDEX(G342:R342,1,MATCH(Parametres!$B$3,G$1:R$1,0))*IF(OR(F342="L",F342="S",F342="I"),-1,1)</f>
        <v>-66501.23</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33"/>
        <v>G22030</v>
      </c>
      <c r="AU342" s="488" t="str">
        <f t="shared" si="34"/>
        <v>VENTES HAWKESBURY</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hidden="1"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G22035</v>
      </c>
      <c r="AK343" s="905" t="str">
        <f t="shared" si="31"/>
        <v>INTERCO BMW SHERBROOKE</v>
      </c>
      <c r="AL343" s="905">
        <f>IFERROR(INDEX(G343:R343,1,MATCH(Parametres!$B$3,G$1:R$1,0)-1)*IF(OR(F343="L",F343="S",F343="I"),-1,1),"")</f>
        <v>0</v>
      </c>
      <c r="AM343" s="905">
        <f t="shared" si="32"/>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33"/>
        <v>G22035</v>
      </c>
      <c r="AU343" s="488" t="str">
        <f t="shared" si="34"/>
        <v>INTERCO BMW SHERBROOKE</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G22040</v>
      </c>
      <c r="AK344" s="905" t="str">
        <f t="shared" si="31"/>
        <v>VENTES LOCATION LMB INC</v>
      </c>
      <c r="AL344" s="905">
        <f>IFERROR(INDEX(G344:R344,1,MATCH(Parametres!$B$3,G$1:R$1,0)-1)*IF(OR(F344="L",F344="S",F344="I"),-1,1),"")</f>
        <v>-3645.59</v>
      </c>
      <c r="AM344" s="905">
        <f t="shared" si="32"/>
        <v>0</v>
      </c>
      <c r="AN344" s="905">
        <f>INDEX(G344:R344,1,MATCH(Parametres!$B$3,G$1:R$1,0))*IF(OR(F344="L",F344="S",F344="I"),-1,1)</f>
        <v>-3645.59</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33"/>
        <v>G22040</v>
      </c>
      <c r="AU344" s="488" t="str">
        <f t="shared" si="34"/>
        <v>VENTES LOCATION LMB INC</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G22045</v>
      </c>
      <c r="AK345" s="905" t="str">
        <f t="shared" si="31"/>
        <v>INTERCO VOLKS BROSSARD</v>
      </c>
      <c r="AL345" s="905">
        <f>IFERROR(INDEX(G345:R345,1,MATCH(Parametres!$B$3,G$1:R$1,0)-1)*IF(OR(F345="L",F345="S",F345="I"),-1,1),"")</f>
        <v>0</v>
      </c>
      <c r="AM345" s="905">
        <f t="shared" si="32"/>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33"/>
        <v>G22045</v>
      </c>
      <c r="AU345" s="488" t="str">
        <f t="shared" si="34"/>
        <v>INTERCO VOLKS BROSSARD</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G22050</v>
      </c>
      <c r="AK346" s="905" t="str">
        <f t="shared" si="31"/>
        <v>VENTES HYUNDAI ST-CONSTAN</v>
      </c>
      <c r="AL346" s="905">
        <f>IFERROR(INDEX(G346:R346,1,MATCH(Parametres!$B$3,G$1:R$1,0)-1)*IF(OR(F346="L",F346="S",F346="I"),-1,1),"")</f>
        <v>0</v>
      </c>
      <c r="AM346" s="905">
        <f t="shared" si="32"/>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33"/>
        <v>G22050</v>
      </c>
      <c r="AU346" s="488" t="str">
        <f t="shared" si="34"/>
        <v>VENTES HYUNDAI ST-CONSTAN</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G22055</v>
      </c>
      <c r="AK347" s="905" t="str">
        <f t="shared" si="31"/>
        <v>VENTES Y.M. DESMARRAIS</v>
      </c>
      <c r="AL347" s="905">
        <f>IFERROR(INDEX(G347:R347,1,MATCH(Parametres!$B$3,G$1:R$1,0)-1)*IF(OR(F347="L",F347="S",F347="I"),-1,1),"")</f>
        <v>7320.05</v>
      </c>
      <c r="AM347" s="905">
        <f t="shared" si="32"/>
        <v>5677.06</v>
      </c>
      <c r="AN347" s="905">
        <f>INDEX(G347:R347,1,MATCH(Parametres!$B$3,G$1:R$1,0))*IF(OR(F347="L",F347="S",F347="I"),-1,1)</f>
        <v>12997.11</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33"/>
        <v>G22055</v>
      </c>
      <c r="AU347" s="488" t="str">
        <f t="shared" si="34"/>
        <v>VENTES Y.M. DESMARRAIS</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G22060</v>
      </c>
      <c r="AK348" s="905" t="str">
        <f t="shared" si="31"/>
        <v>VENTES SIMPLICITÉ</v>
      </c>
      <c r="AL348" s="905">
        <f>IFERROR(INDEX(G348:R348,1,MATCH(Parametres!$B$3,G$1:R$1,0)-1)*IF(OR(F348="L",F348="S",F348="I"),-1,1),"")</f>
        <v>86068.5</v>
      </c>
      <c r="AM348" s="905">
        <f t="shared" si="32"/>
        <v>15682.800000000003</v>
      </c>
      <c r="AN348" s="905">
        <f>INDEX(G348:R348,1,MATCH(Parametres!$B$3,G$1:R$1,0))*IF(OR(F348="L",F348="S",F348="I"),-1,1)</f>
        <v>101751.3</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33"/>
        <v>G22060</v>
      </c>
      <c r="AU348" s="488" t="str">
        <f t="shared" si="34"/>
        <v>VENTES SIMPLICITÉ</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G22070</v>
      </c>
      <c r="AK349" s="905" t="str">
        <f t="shared" si="31"/>
        <v>GLOBE ST-CONSTANT</v>
      </c>
      <c r="AL349" s="905">
        <f>IFERROR(INDEX(G349:R349,1,MATCH(Parametres!$B$3,G$1:R$1,0)-1)*IF(OR(F349="L",F349="S",F349="I"),-1,1),"")</f>
        <v>278.81</v>
      </c>
      <c r="AM349" s="905">
        <f t="shared" si="32"/>
        <v>-278.81</v>
      </c>
      <c r="AN349" s="905">
        <f>INDEX(G349:R349,1,MATCH(Parametres!$B$3,G$1:R$1,0))*IF(OR(F349="L",F349="S",F349="I"),-1,1)</f>
        <v>0</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33"/>
        <v>G22070</v>
      </c>
      <c r="AU349" s="488" t="str">
        <f t="shared" si="34"/>
        <v>GLOBE ST-CONSTANT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G22080</v>
      </c>
      <c r="AK350" s="905" t="str">
        <f t="shared" si="31"/>
        <v>GLOBE MONT-ROYAL</v>
      </c>
      <c r="AL350" s="905">
        <f>IFERROR(INDEX(G350:R350,1,MATCH(Parametres!$B$3,G$1:R$1,0)-1)*IF(OR(F350="L",F350="S",F350="I"),-1,1),"")</f>
        <v>0</v>
      </c>
      <c r="AM350" s="905">
        <f t="shared" si="32"/>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33"/>
        <v>G22080</v>
      </c>
      <c r="AU350" s="488" t="str">
        <f t="shared" si="34"/>
        <v>GLOBE MONT-ROYAL</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G22090</v>
      </c>
      <c r="AK351" s="905" t="str">
        <f t="shared" si="31"/>
        <v>159191 CANADA INC.</v>
      </c>
      <c r="AL351" s="905">
        <f>IFERROR(INDEX(G351:R351,1,MATCH(Parametres!$B$3,G$1:R$1,0)-1)*IF(OR(F351="L",F351="S",F351="I"),-1,1),"")</f>
        <v>45619.57</v>
      </c>
      <c r="AM351" s="905">
        <f t="shared" si="32"/>
        <v>8634.6900000000023</v>
      </c>
      <c r="AN351" s="905">
        <f>INDEX(G351:R351,1,MATCH(Parametres!$B$3,G$1:R$1,0))*IF(OR(F351="L",F351="S",F351="I"),-1,1)</f>
        <v>54254.26</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33"/>
        <v>G22090</v>
      </c>
      <c r="AU351" s="488" t="str">
        <f t="shared" si="34"/>
        <v>159191 CANADA INC.</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G22130</v>
      </c>
      <c r="AK352" s="905" t="str">
        <f t="shared" si="31"/>
        <v>INTERCO HAWKSBURY GM</v>
      </c>
      <c r="AL352" s="905">
        <f>IFERROR(INDEX(G352:R352,1,MATCH(Parametres!$B$3,G$1:R$1,0)-1)*IF(OR(F352="L",F352="S",F352="I"),-1,1),"")</f>
        <v>1778556.63</v>
      </c>
      <c r="AM352" s="905">
        <f t="shared" si="32"/>
        <v>-552728.2899999998</v>
      </c>
      <c r="AN352" s="905">
        <f>INDEX(G352:R352,1,MATCH(Parametres!$B$3,G$1:R$1,0))*IF(OR(F352="L",F352="S",F352="I"),-1,1)</f>
        <v>1225828.3400000001</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33"/>
        <v>G22130</v>
      </c>
      <c r="AU352" s="488" t="str">
        <f t="shared" si="34"/>
        <v>INTERCO HAWKSBURY GM</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G22140</v>
      </c>
      <c r="AK353" s="905" t="str">
        <f t="shared" si="31"/>
        <v>INTERCO 13721515 CANADA</v>
      </c>
      <c r="AL353" s="905">
        <f>IFERROR(INDEX(G353:R353,1,MATCH(Parametres!$B$3,G$1:R$1,0)-1)*IF(OR(F353="L",F353="S",F353="I"),-1,1),"")</f>
        <v>500000</v>
      </c>
      <c r="AM353" s="905">
        <f t="shared" si="32"/>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33"/>
        <v>G22140</v>
      </c>
      <c r="AU353" s="488" t="str">
        <f t="shared" si="34"/>
        <v>INTERCO 13721515 CANADA</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G22150</v>
      </c>
      <c r="AK354" s="905" t="str">
        <f t="shared" si="31"/>
        <v>INTERCO HYUNDAI STCONSTAN</v>
      </c>
      <c r="AL354" s="905">
        <f>IFERROR(INDEX(G354:R354,1,MATCH(Parametres!$B$3,G$1:R$1,0)-1)*IF(OR(F354="L",F354="S",F354="I"),-1,1),"")</f>
        <v>26456.21</v>
      </c>
      <c r="AM354" s="905">
        <f t="shared" si="32"/>
        <v>1081.1000000000022</v>
      </c>
      <c r="AN354" s="905">
        <f>INDEX(G354:R354,1,MATCH(Parametres!$B$3,G$1:R$1,0))*IF(OR(F354="L",F354="S",F354="I"),-1,1)</f>
        <v>27537.31</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33"/>
        <v>G22150</v>
      </c>
      <c r="AU354" s="488" t="str">
        <f t="shared" si="34"/>
        <v>INTERCO HYUNDAI STCONSTAN</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G22160</v>
      </c>
      <c r="AK355" s="905" t="str">
        <f t="shared" si="31"/>
        <v>INTERCO 9446-0680 QC INC</v>
      </c>
      <c r="AL355" s="905">
        <f>IFERROR(INDEX(G355:R355,1,MATCH(Parametres!$B$3,G$1:R$1,0)-1)*IF(OR(F355="L",F355="S",F355="I"),-1,1),"")</f>
        <v>109738.8</v>
      </c>
      <c r="AM355" s="905">
        <f t="shared" si="32"/>
        <v>78.179999999993015</v>
      </c>
      <c r="AN355" s="905">
        <f>INDEX(G355:R355,1,MATCH(Parametres!$B$3,G$1:R$1,0))*IF(OR(F355="L",F355="S",F355="I"),-1,1)</f>
        <v>109816.98</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33"/>
        <v>G22160</v>
      </c>
      <c r="AU355" s="488" t="str">
        <f t="shared" si="34"/>
        <v>INTERCO 9446-0680 QC INC</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G22170</v>
      </c>
      <c r="AK356" s="905" t="str">
        <f t="shared" si="31"/>
        <v>INTERCO REMARK.AUTO CANAD</v>
      </c>
      <c r="AL356" s="905">
        <f>IFERROR(INDEX(G356:R356,1,MATCH(Parametres!$B$3,G$1:R$1,0)-1)*IF(OR(F356="L",F356="S",F356="I"),-1,1),"")</f>
        <v>0</v>
      </c>
      <c r="AM356" s="905">
        <f t="shared" si="32"/>
        <v>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33"/>
        <v>G22170</v>
      </c>
      <c r="AU356" s="488" t="str">
        <f t="shared" si="34"/>
        <v>INTERCO REMARK.AUTO CANAD</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G22180</v>
      </c>
      <c r="AK357" s="905" t="str">
        <f t="shared" si="31"/>
        <v>INTERCO LOCATION LMB</v>
      </c>
      <c r="AL357" s="905">
        <f>IFERROR(INDEX(G357:R357,1,MATCH(Parametres!$B$3,G$1:R$1,0)-1)*IF(OR(F357="L",F357="S",F357="I"),-1,1),"")</f>
        <v>-1318.2</v>
      </c>
      <c r="AM357" s="905">
        <f t="shared" si="32"/>
        <v>1545.8400000000001</v>
      </c>
      <c r="AN357" s="905">
        <f>INDEX(G357:R357,1,MATCH(Parametres!$B$3,G$1:R$1,0))*IF(OR(F357="L",F357="S",F357="I"),-1,1)</f>
        <v>227.64</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33"/>
        <v>G22180</v>
      </c>
      <c r="AU357" s="488" t="str">
        <f t="shared" si="34"/>
        <v>INTERCO LOCATION LMB</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G22185</v>
      </c>
      <c r="AK358" s="905" t="str">
        <f t="shared" si="31"/>
        <v>AVANCES BMW SHERBROOKE</v>
      </c>
      <c r="AL358" s="905">
        <f>IFERROR(INDEX(G358:R358,1,MATCH(Parametres!$B$3,G$1:R$1,0)-1)*IF(OR(F358="L",F358="S",F358="I"),-1,1),"")</f>
        <v>0</v>
      </c>
      <c r="AM358" s="905">
        <f t="shared" si="32"/>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33"/>
        <v>G22185</v>
      </c>
      <c r="AU358" s="488" t="str">
        <f t="shared" si="34"/>
        <v>AVANCES BMW SHERBROOKE</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hidden="1"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G22190</v>
      </c>
      <c r="AK359" s="905" t="str">
        <f t="shared" si="31"/>
        <v>INTERCO 9046-6640 QUEBEC</v>
      </c>
      <c r="AL359" s="905">
        <f>IFERROR(INDEX(G359:R359,1,MATCH(Parametres!$B$3,G$1:R$1,0)-1)*IF(OR(F359="L",F359="S",F359="I"),-1,1),"")</f>
        <v>0</v>
      </c>
      <c r="AM359" s="905">
        <f t="shared" si="32"/>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33"/>
        <v>G22190</v>
      </c>
      <c r="AU359" s="488" t="str">
        <f t="shared" si="34"/>
        <v>INTERCO 9046-6640 QUEBEC</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G22195</v>
      </c>
      <c r="AK360" s="905" t="str">
        <f t="shared" si="31"/>
        <v>INTERCO 9341-5701 QC INC</v>
      </c>
      <c r="AL360" s="905">
        <f>IFERROR(INDEX(G360:R360,1,MATCH(Parametres!$B$3,G$1:R$1,0)-1)*IF(OR(F360="L",F360="S",F360="I"),-1,1),"")</f>
        <v>575000</v>
      </c>
      <c r="AM360" s="905">
        <f t="shared" si="32"/>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33"/>
        <v>G22195</v>
      </c>
      <c r="AU360" s="488" t="str">
        <f t="shared" si="34"/>
        <v>INTERCO 9341-5701 QC INC</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G22200</v>
      </c>
      <c r="AK361" s="905" t="str">
        <f t="shared" si="31"/>
        <v>TPS/CTI/ACHAT/VEHICULE</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G22200</v>
      </c>
      <c r="AU361" s="488" t="str">
        <f t="shared" si="34"/>
        <v>TPS/CTI/ACHAT/VEHICULE</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G22210</v>
      </c>
      <c r="AK362" s="905" t="str">
        <f t="shared" si="31"/>
        <v>INTERCO 15814251 CANADA</v>
      </c>
      <c r="AL362" s="905">
        <f>IFERROR(INDEX(G362:R362,1,MATCH(Parametres!$B$3,G$1:R$1,0)-1)*IF(OR(F362="L",F362="S",F362="I"),-1,1),"")</f>
        <v>0</v>
      </c>
      <c r="AM362" s="905">
        <f t="shared" si="32"/>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33"/>
        <v>G22210</v>
      </c>
      <c r="AU362" s="488" t="str">
        <f t="shared" si="34"/>
        <v>INTERCO 15814251 CANADA</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G22211</v>
      </c>
      <c r="AK363" s="905" t="str">
        <f t="shared" si="31"/>
        <v>INTERCO HYUNDAI LONGUEUIL</v>
      </c>
      <c r="AL363" s="905">
        <f>IFERROR(INDEX(G363:R363,1,MATCH(Parametres!$B$3,G$1:R$1,0)-1)*IF(OR(F363="L",F363="S",F363="I"),-1,1),"")</f>
        <v>4172792.12</v>
      </c>
      <c r="AM363" s="905">
        <f t="shared" si="32"/>
        <v>19646.25</v>
      </c>
      <c r="AN363" s="905">
        <f>INDEX(G363:R363,1,MATCH(Parametres!$B$3,G$1:R$1,0))*IF(OR(F363="L",F363="S",F363="I"),-1,1)</f>
        <v>4192438.37</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33"/>
        <v>G22211</v>
      </c>
      <c r="AU363" s="488" t="str">
        <f t="shared" si="34"/>
        <v>INTERCO HYUNDAI LONGUEUIL</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G22212</v>
      </c>
      <c r="AK364" s="905" t="str">
        <f t="shared" si="31"/>
        <v>INTERCO 9510-1309 QC INC</v>
      </c>
      <c r="AL364" s="905">
        <f>IFERROR(INDEX(G364:R364,1,MATCH(Parametres!$B$3,G$1:R$1,0)-1)*IF(OR(F364="L",F364="S",F364="I"),-1,1),"")</f>
        <v>300000</v>
      </c>
      <c r="AM364" s="905">
        <f t="shared" si="32"/>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33"/>
        <v>G22212</v>
      </c>
      <c r="AU364" s="488" t="str">
        <f t="shared" si="34"/>
        <v>INTERCO 9510-1309 QC INC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G22213</v>
      </c>
      <c r="AK365" s="905" t="str">
        <f t="shared" si="31"/>
        <v>INTERCO HERELLE</v>
      </c>
      <c r="AL365" s="905">
        <f>IFERROR(INDEX(G365:R365,1,MATCH(Parametres!$B$3,G$1:R$1,0)-1)*IF(OR(F365="L",F365="S",F365="I"),-1,1),"")</f>
        <v>100000</v>
      </c>
      <c r="AM365" s="905">
        <f t="shared" si="32"/>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33"/>
        <v>G22213</v>
      </c>
      <c r="AU365" s="488" t="str">
        <f t="shared" si="34"/>
        <v>INTERCO HERELLE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G22500</v>
      </c>
      <c r="AK366" s="905" t="str">
        <f t="shared" si="31"/>
        <v>VENTES PAYES COMPTANT</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G22500</v>
      </c>
      <c r="AU366" s="488" t="str">
        <f t="shared" si="34"/>
        <v>VENTES PAYES COMPTANT</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G22501</v>
      </c>
      <c r="AK367" s="905" t="str">
        <f t="shared" si="31"/>
        <v>CASHC</v>
      </c>
      <c r="AL367" s="905">
        <f>IFERROR(INDEX(G367:R367,1,MATCH(Parametres!$B$3,G$1:R$1,0)-1)*IF(OR(F367="L",F367="S",F367="I"),-1,1),"")</f>
        <v>0</v>
      </c>
      <c r="AM367" s="905">
        <f t="shared" si="32"/>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33"/>
        <v>G22501</v>
      </c>
      <c r="AU367" s="488" t="str">
        <f t="shared" si="34"/>
        <v>CASHC</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G22502</v>
      </c>
      <c r="AK368" s="905" t="str">
        <f t="shared" si="31"/>
        <v>DEBIT/INTERAC</v>
      </c>
      <c r="AL368" s="905">
        <f>IFERROR(INDEX(G368:R368,1,MATCH(Parametres!$B$3,G$1:R$1,0)-1)*IF(OR(F368="L",F368="S",F368="I"),-1,1),"")</f>
        <v>0</v>
      </c>
      <c r="AM368" s="905">
        <f t="shared" si="32"/>
        <v>9.07</v>
      </c>
      <c r="AN368" s="905">
        <f>INDEX(G368:R368,1,MATCH(Parametres!$B$3,G$1:R$1,0))*IF(OR(F368="L",F368="S",F368="I"),-1,1)</f>
        <v>9.07</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33"/>
        <v>G22502</v>
      </c>
      <c r="AU368" s="488" t="str">
        <f t="shared" si="34"/>
        <v>DEBIT/INTERAC</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G22503</v>
      </c>
      <c r="AK369" s="905" t="str">
        <f t="shared" si="31"/>
        <v>MASTER CARD</v>
      </c>
      <c r="AL369" s="905">
        <f>IFERROR(INDEX(G369:R369,1,MATCH(Parametres!$B$3,G$1:R$1,0)-1)*IF(OR(F369="L",F369="S",F369="I"),-1,1),"")</f>
        <v>0</v>
      </c>
      <c r="AM369" s="905">
        <f t="shared" si="32"/>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33"/>
        <v>G22503</v>
      </c>
      <c r="AU369" s="488" t="str">
        <f t="shared" si="34"/>
        <v>MASTER CARD</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G22504</v>
      </c>
      <c r="AK370" s="905" t="str">
        <f t="shared" si="31"/>
        <v>VISA</v>
      </c>
      <c r="AL370" s="905">
        <f>IFERROR(INDEX(G370:R370,1,MATCH(Parametres!$B$3,G$1:R$1,0)-1)*IF(OR(F370="L",F370="S",F370="I"),-1,1),"")</f>
        <v>0</v>
      </c>
      <c r="AM370" s="905">
        <f t="shared" si="32"/>
        <v>-347.8</v>
      </c>
      <c r="AN370" s="905">
        <f>INDEX(G370:R370,1,MATCH(Parametres!$B$3,G$1:R$1,0))*IF(OR(F370="L",F370="S",F370="I"),-1,1)</f>
        <v>-347.8</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33"/>
        <v>G22504</v>
      </c>
      <c r="AU370" s="488" t="str">
        <f t="shared" si="34"/>
        <v>VISA</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G22505</v>
      </c>
      <c r="AK371" s="905" t="str">
        <f t="shared" si="31"/>
        <v>AMEX</v>
      </c>
      <c r="AL371" s="905">
        <f>IFERROR(INDEX(G371:R371,1,MATCH(Parametres!$B$3,G$1:R$1,0)-1)*IF(OR(F371="L",F371="S",F371="I"),-1,1),"")</f>
        <v>0</v>
      </c>
      <c r="AM371" s="905">
        <f t="shared" si="32"/>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33"/>
        <v>G22505</v>
      </c>
      <c r="AU371" s="488" t="str">
        <f t="shared" si="34"/>
        <v>AMEX</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G22506</v>
      </c>
      <c r="AK372" s="905" t="str">
        <f t="shared" si="31"/>
        <v>CHEQUES</v>
      </c>
      <c r="AL372" s="905">
        <f>IFERROR(INDEX(G372:R372,1,MATCH(Parametres!$B$3,G$1:R$1,0)-1)*IF(OR(F372="L",F372="S",F372="I"),-1,1),"")</f>
        <v>0</v>
      </c>
      <c r="AM372" s="905">
        <f t="shared" si="32"/>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33"/>
        <v>G22506</v>
      </c>
      <c r="AU372" s="488" t="str">
        <f t="shared" si="34"/>
        <v>CHEQUES</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G23000</v>
      </c>
      <c r="AK373" s="905" t="str">
        <f t="shared" si="31"/>
        <v>VEHICULES USAGÉS GLOBE</v>
      </c>
      <c r="AL373" s="905">
        <f>IFERROR(INDEX(G373:R373,1,MATCH(Parametres!$B$3,G$1:R$1,0)-1)*IF(OR(F373="L",F373="S",F373="I"),-1,1),"")</f>
        <v>0</v>
      </c>
      <c r="AM373" s="905">
        <f t="shared" si="32"/>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33"/>
        <v>G23000</v>
      </c>
      <c r="AU373" s="488" t="str">
        <f t="shared" si="34"/>
        <v>VEHICULES USAGÉS GLOBE</v>
      </c>
      <c r="AV373" s="899">
        <f>IFERROR(INDEX(V373:AG373,1,MATCH(Parametres!$B$3,V$1:AG$1,0)-1)*IF(OR(C373="L",C373="S",C373="I"),-1,1),"")</f>
        <v>0</v>
      </c>
      <c r="AW373" s="899">
        <f t="shared" si="35"/>
        <v>0</v>
      </c>
      <c r="AX373" s="899">
        <f>INDEX(V373:AG373,1,MATCH(Parametres!$B$3,V$1:AG$1,0))*IF(OR(C373="L",C373="S",C373="I"),-1,1)</f>
        <v>0</v>
      </c>
      <c r="AY373" s="487" t="s">
        <v>337</v>
      </c>
      <c r="AZ373" s="487" t="e">
        <f>+VLOOKUP($AJ373,Data_Validation!$A:$E,5,0)</f>
        <v>#N/A</v>
      </c>
    </row>
    <row r="374" spans="1:52" ht="15.75" hidden="1"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G23100</v>
      </c>
      <c r="AK374" s="905" t="str">
        <f t="shared" si="31"/>
        <v>INV. AUTOS NEUVES</v>
      </c>
      <c r="AL374" s="905">
        <f>IFERROR(INDEX(G374:R374,1,MATCH(Parametres!$B$3,G$1:R$1,0)-1)*IF(OR(F374="L",F374="S",F374="I"),-1,1),"")</f>
        <v>93830</v>
      </c>
      <c r="AM374" s="905">
        <f t="shared" si="32"/>
        <v>53082</v>
      </c>
      <c r="AN374" s="905">
        <f>INDEX(G374:R374,1,MATCH(Parametres!$B$3,G$1:R$1,0))*IF(OR(F374="L",F374="S",F374="I"),-1,1)</f>
        <v>146912</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33"/>
        <v>G23100</v>
      </c>
      <c r="AU374" s="488" t="str">
        <f t="shared" si="34"/>
        <v>INV. AUTOS NEUVES</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G23500</v>
      </c>
      <c r="AK375" s="905" t="str">
        <f t="shared" si="31"/>
        <v>INV. CAM. POIDS MOY-NEUFS</v>
      </c>
      <c r="AL375" s="905">
        <f>IFERROR(INDEX(G375:R375,1,MATCH(Parametres!$B$3,G$1:R$1,0)-1)*IF(OR(F375="L",F375="S",F375="I"),-1,1),"")</f>
        <v>0</v>
      </c>
      <c r="AM375" s="905">
        <f t="shared" si="32"/>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33"/>
        <v>G23500</v>
      </c>
      <c r="AU375" s="488" t="str">
        <f t="shared" si="34"/>
        <v>INV. CAM. POIDS MOY-NEUFS</v>
      </c>
      <c r="AV375" s="899">
        <f>IFERROR(INDEX(V375:AG375,1,MATCH(Parametres!$B$3,V$1:AG$1,0)-1)*IF(OR(C375="L",C375="S",C375="I"),-1,1),"")</f>
        <v>0</v>
      </c>
      <c r="AW375" s="899">
        <f t="shared" si="35"/>
        <v>0</v>
      </c>
      <c r="AX375" s="899">
        <f>INDEX(V375:AG375,1,MATCH(Parametres!$B$3,V$1:AG$1,0))*IF(OR(C375="L",C375="S",C375="I"),-1,1)</f>
        <v>0</v>
      </c>
      <c r="AY375" s="487" t="s">
        <v>337</v>
      </c>
      <c r="AZ375" s="487" t="e">
        <f>+VLOOKUP($AJ375,Data_Validation!$A:$E,5,0)</f>
        <v>#N/A</v>
      </c>
    </row>
    <row r="376" spans="1:52" ht="15.75" hidden="1"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G23700</v>
      </c>
      <c r="AK376" s="905" t="str">
        <f t="shared" si="31"/>
        <v>INV. CAMIONS NEUFS</v>
      </c>
      <c r="AL376" s="905">
        <f>IFERROR(INDEX(G376:R376,1,MATCH(Parametres!$B$3,G$1:R$1,0)-1)*IF(OR(F376="L",F376="S",F376="I"),-1,1),"")</f>
        <v>21045244.640000001</v>
      </c>
      <c r="AM376" s="905">
        <f t="shared" si="32"/>
        <v>-2311469.9900000021</v>
      </c>
      <c r="AN376" s="905">
        <f>INDEX(G376:R376,1,MATCH(Parametres!$B$3,G$1:R$1,0))*IF(OR(F376="L",F376="S",F376="I"),-1,1)</f>
        <v>18733774.649999999</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33"/>
        <v>G23700</v>
      </c>
      <c r="AU376" s="488" t="str">
        <f t="shared" si="34"/>
        <v>INV. CAMIONS NEUFS</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G24000</v>
      </c>
      <c r="AK377" s="905" t="str">
        <f t="shared" si="31"/>
        <v>INV. AUTOS USAGEES</v>
      </c>
      <c r="AL377" s="905">
        <f>IFERROR(INDEX(G377:R377,1,MATCH(Parametres!$B$3,G$1:R$1,0)-1)*IF(OR(F377="L",F377="S",F377="I"),-1,1),"")</f>
        <v>210102.82</v>
      </c>
      <c r="AM377" s="905">
        <f t="shared" si="32"/>
        <v>225189.56</v>
      </c>
      <c r="AN377" s="905">
        <f>INDEX(G377:R377,1,MATCH(Parametres!$B$3,G$1:R$1,0))*IF(OR(F377="L",F377="S",F377="I"),-1,1)</f>
        <v>435292.38</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33"/>
        <v>G24000</v>
      </c>
      <c r="AU377" s="488" t="str">
        <f t="shared" si="34"/>
        <v>INV. AUTOS USAGEES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G24001</v>
      </c>
      <c r="AK378" s="905" t="str">
        <f t="shared" si="31"/>
        <v>INVENTAIRE EBLOCK</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G24001</v>
      </c>
      <c r="AU378" s="488" t="str">
        <f t="shared" si="34"/>
        <v>INVENTAIRE EBLOCK</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hidden="1"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G24100</v>
      </c>
      <c r="AK379" s="905" t="str">
        <f t="shared" si="31"/>
        <v>INV. CAMIONS USAGES</v>
      </c>
      <c r="AL379" s="905">
        <f>IFERROR(INDEX(G379:R379,1,MATCH(Parametres!$B$3,G$1:R$1,0)-1)*IF(OR(F379="L",F379="S",F379="I"),-1,1),"")</f>
        <v>3492252.47</v>
      </c>
      <c r="AM379" s="905">
        <f t="shared" si="32"/>
        <v>-1120345.1400000001</v>
      </c>
      <c r="AN379" s="905">
        <f>INDEX(G379:R379,1,MATCH(Parametres!$B$3,G$1:R$1,0))*IF(OR(F379="L",F379="S",F379="I"),-1,1)</f>
        <v>2371907.33</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33"/>
        <v>G24100</v>
      </c>
      <c r="AU379" s="488" t="str">
        <f t="shared" si="34"/>
        <v>INV. CAMIONS USAGES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G24103</v>
      </c>
      <c r="AK380" s="905" t="str">
        <f t="shared" si="31"/>
        <v>INV. VENTES U.S.A</v>
      </c>
      <c r="AL380" s="905">
        <f>IFERROR(INDEX(G380:R380,1,MATCH(Parametres!$B$3,G$1:R$1,0)-1)*IF(OR(F380="L",F380="S",F380="I"),-1,1),"")</f>
        <v>4695997.71</v>
      </c>
      <c r="AM380" s="905">
        <f t="shared" si="32"/>
        <v>-2370953.92</v>
      </c>
      <c r="AN380" s="905">
        <f>INDEX(G380:R380,1,MATCH(Parametres!$B$3,G$1:R$1,0))*IF(OR(F380="L",F380="S",F380="I"),-1,1)</f>
        <v>2325043.79</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33"/>
        <v>G24103</v>
      </c>
      <c r="AU380" s="488" t="str">
        <f t="shared" si="34"/>
        <v>INV. VENTES U.S.A</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G242A</v>
      </c>
      <c r="AK381" s="905" t="str">
        <f t="shared" si="31"/>
        <v>PIECES D'ECHANGES</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G242A</v>
      </c>
      <c r="AU381" s="488" t="str">
        <f t="shared" si="34"/>
        <v>PIECES D'ECHANGES</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hidden="1"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G24200</v>
      </c>
      <c r="AK382" s="905" t="str">
        <f t="shared" si="31"/>
        <v>INV. DE PIECES</v>
      </c>
      <c r="AL382" s="905">
        <f>IFERROR(INDEX(G382:R382,1,MATCH(Parametres!$B$3,G$1:R$1,0)-1)*IF(OR(F382="L",F382="S",F382="I"),-1,1),"")</f>
        <v>274794.71000000002</v>
      </c>
      <c r="AM382" s="905">
        <f t="shared" si="32"/>
        <v>67810.429999999993</v>
      </c>
      <c r="AN382" s="905">
        <f>INDEX(G382:R382,1,MATCH(Parametres!$B$3,G$1:R$1,0))*IF(OR(F382="L",F382="S",F382="I"),-1,1)</f>
        <v>342605.14</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33"/>
        <v>G24200</v>
      </c>
      <c r="AU382" s="488" t="str">
        <f t="shared" si="34"/>
        <v>INV. DE PIECES</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G24300</v>
      </c>
      <c r="AK383" s="905" t="str">
        <f t="shared" si="31"/>
        <v>INV. DE PNEUS</v>
      </c>
      <c r="AL383" s="905">
        <f>IFERROR(INDEX(G383:R383,1,MATCH(Parametres!$B$3,G$1:R$1,0)-1)*IF(OR(F383="L",F383="S",F383="I"),-1,1),"")</f>
        <v>138535.14000000001</v>
      </c>
      <c r="AM383" s="905">
        <f t="shared" si="32"/>
        <v>6326.5</v>
      </c>
      <c r="AN383" s="905">
        <f>INDEX(G383:R383,1,MATCH(Parametres!$B$3,G$1:R$1,0))*IF(OR(F383="L",F383="S",F383="I"),-1,1)</f>
        <v>144861.64000000001</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33"/>
        <v>G24300</v>
      </c>
      <c r="AU383" s="488" t="str">
        <f t="shared" si="34"/>
        <v>INV. DE PNEUS</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G244</v>
      </c>
      <c r="AK384" s="905" t="str">
        <f t="shared" si="31"/>
        <v>INV. ESS.,HUILE,GRAISSE</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G244</v>
      </c>
      <c r="AU384" s="488" t="str">
        <f t="shared" si="34"/>
        <v>INV. ESS.,HUILE,GRAISSE</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hidden="1"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G24400</v>
      </c>
      <c r="AK385" s="905" t="str">
        <f t="shared" si="31"/>
        <v>HUILES</v>
      </c>
      <c r="AL385" s="905">
        <f>IFERROR(INDEX(G385:R385,1,MATCH(Parametres!$B$3,G$1:R$1,0)-1)*IF(OR(F385="L",F385="S",F385="I"),-1,1),"")</f>
        <v>37021.629999999997</v>
      </c>
      <c r="AM385" s="905">
        <f t="shared" si="32"/>
        <v>-32294.35</v>
      </c>
      <c r="AN385" s="905">
        <f>INDEX(G385:R385,1,MATCH(Parametres!$B$3,G$1:R$1,0))*IF(OR(F385="L",F385="S",F385="I"),-1,1)</f>
        <v>4727.28</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33"/>
        <v>G24400</v>
      </c>
      <c r="AU385" s="488" t="str">
        <f t="shared" si="34"/>
        <v>HUILES</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G24500</v>
      </c>
      <c r="AK386" s="905" t="str">
        <f t="shared" si="31"/>
        <v>INV. DE PEINTURE</v>
      </c>
      <c r="AL386" s="905">
        <f>IFERROR(INDEX(G386:R386,1,MATCH(Parametres!$B$3,G$1:R$1,0)-1)*IF(OR(F386="L",F386="S",F386="I"),-1,1),"")</f>
        <v>48649.760000000002</v>
      </c>
      <c r="AM386" s="905">
        <f t="shared" si="32"/>
        <v>13714.43</v>
      </c>
      <c r="AN386" s="905">
        <f>INDEX(G386:R386,1,MATCH(Parametres!$B$3,G$1:R$1,0))*IF(OR(F386="L",F386="S",F386="I"),-1,1)</f>
        <v>62364.19</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33"/>
        <v>G24500</v>
      </c>
      <c r="AU386" s="488" t="str">
        <f t="shared" si="34"/>
        <v>INV. DE PEINTURE</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G24600</v>
      </c>
      <c r="AK387" s="905" t="str">
        <f t="shared" si="31"/>
        <v>INV. SOUS-CONTRATS</v>
      </c>
      <c r="AL387" s="905">
        <f>IFERROR(INDEX(G387:R387,1,MATCH(Parametres!$B$3,G$1:R$1,0)-1)*IF(OR(F387="L",F387="S",F387="I"),-1,1),"")</f>
        <v>2781.5</v>
      </c>
      <c r="AM387" s="905">
        <f t="shared" si="32"/>
        <v>-1045</v>
      </c>
      <c r="AN387" s="905">
        <f>INDEX(G387:R387,1,MATCH(Parametres!$B$3,G$1:R$1,0))*IF(OR(F387="L",F387="S",F387="I"),-1,1)</f>
        <v>1736.5</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33"/>
        <v>G24600</v>
      </c>
      <c r="AU387" s="488" t="str">
        <f t="shared" si="34"/>
        <v>INV. SOUS-CONTRATS</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hidden="1"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G24601</v>
      </c>
      <c r="AK388" s="905" t="str">
        <f t="shared" ref="AK388:AK451" si="37">D388</f>
        <v>INV. SOUS-CONTRAT BODY</v>
      </c>
      <c r="AL388" s="905">
        <f>IFERROR(INDEX(G388:R388,1,MATCH(Parametres!$B$3,G$1:R$1,0)-1)*IF(OR(F388="L",F388="S",F388="I"),-1,1),"")</f>
        <v>29008.62</v>
      </c>
      <c r="AM388" s="905">
        <f t="shared" ref="AM388:AM451" si="38">AN388-AL388</f>
        <v>8092.7599999999984</v>
      </c>
      <c r="AN388" s="905">
        <f>INDEX(G388:R388,1,MATCH(Parametres!$B$3,G$1:R$1,0))*IF(OR(F388="L",F388="S",F388="I"),-1,1)</f>
        <v>37101.379999999997</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T451" si="39">C388</f>
        <v>G24601</v>
      </c>
      <c r="AU388" s="488" t="str">
        <f t="shared" ref="AU388:AU451" si="40">D388</f>
        <v>INV. SOUS-CONTRAT BODY</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G24700</v>
      </c>
      <c r="AK389" s="905" t="str">
        <f t="shared" si="37"/>
        <v>TRAVAUX EN COURS</v>
      </c>
      <c r="AL389" s="905">
        <f>IFERROR(INDEX(G389:R389,1,MATCH(Parametres!$B$3,G$1:R$1,0)-1)*IF(OR(F389="L",F389="S",F389="I"),-1,1),"")</f>
        <v>10599.52</v>
      </c>
      <c r="AM389" s="905">
        <f t="shared" si="38"/>
        <v>401.77999999999884</v>
      </c>
      <c r="AN389" s="905">
        <f>INDEX(G389:R389,1,MATCH(Parametres!$B$3,G$1:R$1,0))*IF(OR(F389="L",F389="S",F389="I"),-1,1)</f>
        <v>11001.3</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39"/>
        <v>G24700</v>
      </c>
      <c r="AU389" s="488" t="str">
        <f t="shared" si="40"/>
        <v>TRAVAUX EN COURS</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G24705</v>
      </c>
      <c r="AK390" s="905" t="str">
        <f t="shared" si="37"/>
        <v>TRAVAUX EN COURS-CARROSS</v>
      </c>
      <c r="AL390" s="905">
        <f>IFERROR(INDEX(G390:R390,1,MATCH(Parametres!$B$3,G$1:R$1,0)-1)*IF(OR(F390="L",F390="S",F390="I"),-1,1),"")</f>
        <v>3959.63</v>
      </c>
      <c r="AM390" s="905">
        <f t="shared" si="38"/>
        <v>-289.43000000000029</v>
      </c>
      <c r="AN390" s="905">
        <f>INDEX(G390:R390,1,MATCH(Parametres!$B$3,G$1:R$1,0))*IF(OR(F390="L",F390="S",F390="I"),-1,1)</f>
        <v>3670.2</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39"/>
        <v>G24705</v>
      </c>
      <c r="AU390" s="488" t="str">
        <f t="shared" si="40"/>
        <v>TRAVAUX EN COURS-CARROSS</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G25000</v>
      </c>
      <c r="AK391" s="905" t="str">
        <f t="shared" si="37"/>
        <v>A RECEVOIR ROULEZ ELECT</v>
      </c>
      <c r="AL391" s="905">
        <f>IFERROR(INDEX(G391:R391,1,MATCH(Parametres!$B$3,G$1:R$1,0)-1)*IF(OR(F391="L",F391="S",F391="I"),-1,1),"")</f>
        <v>122000</v>
      </c>
      <c r="AM391" s="905">
        <f t="shared" si="38"/>
        <v>-28000</v>
      </c>
      <c r="AN391" s="905">
        <f>INDEX(G391:R391,1,MATCH(Parametres!$B$3,G$1:R$1,0))*IF(OR(F391="L",F391="S",F391="I"),-1,1)</f>
        <v>94000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39"/>
        <v>G25000</v>
      </c>
      <c r="AU391" s="488" t="str">
        <f t="shared" si="40"/>
        <v>A RECEVOIR ROULEZ ELECT</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G258</v>
      </c>
      <c r="AK392" s="905" t="str">
        <f t="shared" si="37"/>
        <v>PNEUS USAGÉS</v>
      </c>
      <c r="AL392" s="905">
        <f>IFERROR(INDEX(G392:R392,1,MATCH(Parametres!$B$3,G$1:R$1,0)-1)*IF(OR(F392="L",F392="S",F392="I"),-1,1),"")</f>
        <v>0</v>
      </c>
      <c r="AM392" s="905">
        <f t="shared" si="38"/>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39"/>
        <v>G258</v>
      </c>
      <c r="AU392" s="488" t="str">
        <f t="shared" si="40"/>
        <v>PNEUS USAGÉS</v>
      </c>
      <c r="AV392" s="899">
        <f>IFERROR(INDEX(V392:AG392,1,MATCH(Parametres!$B$3,V$1:AG$1,0)-1)*IF(OR(C392="L",C392="S",C392="I"),-1,1),"")</f>
        <v>0</v>
      </c>
      <c r="AW392" s="899">
        <f t="shared" si="41"/>
        <v>0</v>
      </c>
      <c r="AX392" s="899">
        <f>INDEX(V392:AG392,1,MATCH(Parametres!$B$3,V$1:AG$1,0))*IF(OR(C392="L",C392="S",C392="I"),-1,1)</f>
        <v>0</v>
      </c>
      <c r="AY392" s="487" t="s">
        <v>337</v>
      </c>
      <c r="AZ392" s="487" t="e">
        <f>+VLOOKUP($AJ392,Data_Validation!$A:$E,5,0)</f>
        <v>#N/A</v>
      </c>
    </row>
    <row r="393" spans="1:52" ht="15.75" hidden="1"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G25800</v>
      </c>
      <c r="AK393" s="905" t="str">
        <f t="shared" si="37"/>
        <v>PNEUS COURTOISIES</v>
      </c>
      <c r="AL393" s="905">
        <f>IFERROR(INDEX(G393:R393,1,MATCH(Parametres!$B$3,G$1:R$1,0)-1)*IF(OR(F393="L",F393="S",F393="I"),-1,1),"")</f>
        <v>0</v>
      </c>
      <c r="AM393" s="905">
        <f t="shared" si="38"/>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39"/>
        <v>G25800</v>
      </c>
      <c r="AU393" s="488" t="str">
        <f t="shared" si="40"/>
        <v>PNEUS COURTOISIES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G26000</v>
      </c>
      <c r="AK394" s="905" t="str">
        <f t="shared" si="37"/>
        <v>PORTEFEUILLE</v>
      </c>
      <c r="AL394" s="905">
        <f>IFERROR(INDEX(G394:R394,1,MATCH(Parametres!$B$3,G$1:R$1,0)-1)*IF(OR(F394="L",F394="S",F394="I"),-1,1),"")</f>
        <v>-272876.02</v>
      </c>
      <c r="AM394" s="905">
        <f t="shared" si="38"/>
        <v>0</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39"/>
        <v>G26000</v>
      </c>
      <c r="AU394" s="488" t="str">
        <f t="shared" si="40"/>
        <v>PORTEFEUILLE</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hidden="1"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G26101</v>
      </c>
      <c r="AK395" s="905" t="str">
        <f t="shared" si="37"/>
        <v>INSPECTIONS (PDI)</v>
      </c>
      <c r="AL395" s="905">
        <f>IFERROR(INDEX(G395:R395,1,MATCH(Parametres!$B$3,G$1:R$1,0)-1)*IF(OR(F395="L",F395="S",F395="I"),-1,1),"")</f>
        <v>-6158.05</v>
      </c>
      <c r="AM395" s="905">
        <f t="shared" si="38"/>
        <v>-9991.2599999999984</v>
      </c>
      <c r="AN395" s="905">
        <f>INDEX(G395:R395,1,MATCH(Parametres!$B$3,G$1:R$1,0))*IF(OR(F395="L",F395="S",F395="I"),-1,1)</f>
        <v>-16149.31</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39"/>
        <v>G26101</v>
      </c>
      <c r="AU395" s="488" t="str">
        <f t="shared" si="40"/>
        <v>INSPECTIONS (PDI)</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G26103</v>
      </c>
      <c r="AK396" s="905" t="str">
        <f t="shared" si="37"/>
        <v>PROGRAMMES DIVERS</v>
      </c>
      <c r="AL396" s="905">
        <f>IFERROR(INDEX(G396:R396,1,MATCH(Parametres!$B$3,G$1:R$1,0)-1)*IF(OR(F396="L",F396="S",F396="I"),-1,1),"")</f>
        <v>360487.48</v>
      </c>
      <c r="AM396" s="905">
        <f t="shared" si="38"/>
        <v>61682.550000000047</v>
      </c>
      <c r="AN396" s="905">
        <f>INDEX(G396:R396,1,MATCH(Parametres!$B$3,G$1:R$1,0))*IF(OR(F396="L",F396="S",F396="I"),-1,1)</f>
        <v>422170.03</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39"/>
        <v>G26103</v>
      </c>
      <c r="AU396" s="488" t="str">
        <f t="shared" si="40"/>
        <v>PROGRAMMES DIVERS</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G26104</v>
      </c>
      <c r="AK397" s="905" t="str">
        <f t="shared" si="37"/>
        <v>PROGRAMMES FLOTTES</v>
      </c>
      <c r="AL397" s="905">
        <f>IFERROR(INDEX(G397:R397,1,MATCH(Parametres!$B$3,G$1:R$1,0)-1)*IF(OR(F397="L",F397="S",F397="I"),-1,1),"")</f>
        <v>75069</v>
      </c>
      <c r="AM397" s="905">
        <f t="shared" si="38"/>
        <v>-175355</v>
      </c>
      <c r="AN397" s="905">
        <f>INDEX(G397:R397,1,MATCH(Parametres!$B$3,G$1:R$1,0))*IF(OR(F397="L",F397="S",F397="I"),-1,1)</f>
        <v>-100286</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39"/>
        <v>G26104</v>
      </c>
      <c r="AU397" s="488" t="str">
        <f t="shared" si="40"/>
        <v>PROGRAMMES FLOTTES</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G26155</v>
      </c>
      <c r="AK398" s="905" t="str">
        <f t="shared" si="37"/>
        <v>VIGNETTES AUTO / CAMIONS</v>
      </c>
      <c r="AL398" s="905">
        <f>IFERROR(INDEX(G398:R398,1,MATCH(Parametres!$B$3,G$1:R$1,0)-1)*IF(OR(F398="L",F398="S",F398="I"),-1,1),"")</f>
        <v>11652.74</v>
      </c>
      <c r="AM398" s="905">
        <f t="shared" si="38"/>
        <v>-2263.7999999999993</v>
      </c>
      <c r="AN398" s="905">
        <f>INDEX(G398:R398,1,MATCH(Parametres!$B$3,G$1:R$1,0))*IF(OR(F398="L",F398="S",F398="I"),-1,1)</f>
        <v>9388.94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39"/>
        <v>G26155</v>
      </c>
      <c r="AU398" s="488" t="str">
        <f t="shared" si="40"/>
        <v>VIGNETTES AUTO / CAMIONS</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G26300</v>
      </c>
      <c r="AK399" s="905" t="str">
        <f t="shared" si="37"/>
        <v>RECLAMATION EN GARANTIE</v>
      </c>
      <c r="AL399" s="905">
        <f>IFERROR(INDEX(G399:R399,1,MATCH(Parametres!$B$3,G$1:R$1,0)-1)*IF(OR(F399="L",F399="S",F399="I"),-1,1),"")</f>
        <v>-11963.9</v>
      </c>
      <c r="AM399" s="905">
        <f t="shared" si="38"/>
        <v>14451.63</v>
      </c>
      <c r="AN399" s="905">
        <f>INDEX(G399:R399,1,MATCH(Parametres!$B$3,G$1:R$1,0))*IF(OR(F399="L",F399="S",F399="I"),-1,1)</f>
        <v>2487.73</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39"/>
        <v>G26300</v>
      </c>
      <c r="AU399" s="488" t="str">
        <f t="shared" si="40"/>
        <v>RECLAMATION EN GARANTIE</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G26302</v>
      </c>
      <c r="AK400" s="905" t="str">
        <f t="shared" si="37"/>
        <v>RECLAMATIONS P.P.C.</v>
      </c>
      <c r="AL400" s="905">
        <f>IFERROR(INDEX(G400:R400,1,MATCH(Parametres!$B$3,G$1:R$1,0)-1)*IF(OR(F400="L",F400="S",F400="I"),-1,1),"")</f>
        <v>0</v>
      </c>
      <c r="AM400" s="905">
        <f t="shared" si="38"/>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39"/>
        <v>G26302</v>
      </c>
      <c r="AU400" s="488" t="str">
        <f t="shared" si="40"/>
        <v>RECLAMATIONS P.P.C.</v>
      </c>
      <c r="AV400" s="899">
        <f>IFERROR(INDEX(V400:AG400,1,MATCH(Parametres!$B$3,V$1:AG$1,0)-1)*IF(OR(C400="L",C400="S",C400="I"),-1,1),"")</f>
        <v>0</v>
      </c>
      <c r="AW400" s="899">
        <f t="shared" si="41"/>
        <v>0</v>
      </c>
      <c r="AX400" s="899">
        <f>INDEX(V400:AG400,1,MATCH(Parametres!$B$3,V$1:AG$1,0))*IF(OR(C400="L",C400="S",C400="I"),-1,1)</f>
        <v>0</v>
      </c>
      <c r="AY400" s="487" t="s">
        <v>337</v>
      </c>
      <c r="AZ400" s="487" t="e">
        <f>+VLOOKUP($AJ400,Data_Validation!$A:$E,5,0)</f>
        <v>#N/A</v>
      </c>
    </row>
    <row r="401" spans="1:52" ht="15.75" hidden="1"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G26303</v>
      </c>
      <c r="AK401" s="905" t="str">
        <f t="shared" si="37"/>
        <v>DEDUCTIBLE CLAIMS</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G26303</v>
      </c>
      <c r="AU401" s="488" t="str">
        <f t="shared" si="40"/>
        <v>DEDUCTIBLE CLAIMS</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G26310</v>
      </c>
      <c r="AK402" s="905" t="str">
        <f t="shared" si="37"/>
        <v>TRANSPORT-TELECON</v>
      </c>
      <c r="AL402" s="905">
        <f>IFERROR(INDEX(G402:R402,1,MATCH(Parametres!$B$3,G$1:R$1,0)-1)*IF(OR(F402="L",F402="S",F402="I"),-1,1),"")</f>
        <v>0</v>
      </c>
      <c r="AM402" s="905">
        <f t="shared" si="38"/>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39"/>
        <v>G26310</v>
      </c>
      <c r="AU402" s="488" t="str">
        <f t="shared" si="40"/>
        <v>TRANSPORT-TELECON</v>
      </c>
      <c r="AV402" s="899">
        <f>IFERROR(INDEX(V402:AG402,1,MATCH(Parametres!$B$3,V$1:AG$1,0)-1)*IF(OR(C402="L",C402="S",C402="I"),-1,1),"")</f>
        <v>0</v>
      </c>
      <c r="AW402" s="899">
        <f t="shared" si="41"/>
        <v>0</v>
      </c>
      <c r="AX402" s="899">
        <f>INDEX(V402:AG402,1,MATCH(Parametres!$B$3,V$1:AG$1,0))*IF(OR(C402="L",C402="S",C402="I"),-1,1)</f>
        <v>0</v>
      </c>
      <c r="AY402" s="487" t="s">
        <v>337</v>
      </c>
      <c r="AZ402" s="487" t="e">
        <f>+VLOOKUP($AJ402,Data_Validation!$A:$E,5,0)</f>
        <v>#N/A</v>
      </c>
    </row>
    <row r="403" spans="1:52" ht="15.75" hidden="1"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G26500</v>
      </c>
      <c r="AK403" s="905" t="str">
        <f t="shared" si="37"/>
        <v>TPS TVH TVQ À RECEVOIR</v>
      </c>
      <c r="AL403" s="905">
        <f>IFERROR(INDEX(G403:R403,1,MATCH(Parametres!$B$3,G$1:R$1,0)-1)*IF(OR(F403="L",F403="S",F403="I"),-1,1),"")</f>
        <v>-628712.93000000005</v>
      </c>
      <c r="AM403" s="905">
        <f t="shared" si="38"/>
        <v>67051.290000000037</v>
      </c>
      <c r="AN403" s="905">
        <f>INDEX(G403:R403,1,MATCH(Parametres!$B$3,G$1:R$1,0))*IF(OR(F403="L",F403="S",F403="I"),-1,1)</f>
        <v>-561661.64</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39"/>
        <v>G26500</v>
      </c>
      <c r="AU403" s="488" t="str">
        <f t="shared" si="40"/>
        <v>TPS TVH TVQ À RECEVOIR</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hidden="1"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G27000</v>
      </c>
      <c r="AK404" s="905" t="str">
        <f t="shared" si="37"/>
        <v>TAXES PAYEES D'AVANCE</v>
      </c>
      <c r="AL404" s="905">
        <f>IFERROR(INDEX(G404:R404,1,MATCH(Parametres!$B$3,G$1:R$1,0)-1)*IF(OR(F404="L",F404="S",F404="I"),-1,1),"")</f>
        <v>-52480.17</v>
      </c>
      <c r="AM404" s="905">
        <f t="shared" si="38"/>
        <v>-12238</v>
      </c>
      <c r="AN404" s="905">
        <f>INDEX(G404:R404,1,MATCH(Parametres!$B$3,G$1:R$1,0))*IF(OR(F404="L",F404="S",F404="I"),-1,1)</f>
        <v>-64718.17</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39"/>
        <v>G27000</v>
      </c>
      <c r="AU404" s="488" t="str">
        <f t="shared" si="40"/>
        <v>TAXES PAYEES D'AVANCE</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G27100</v>
      </c>
      <c r="AK405" s="905" t="str">
        <f t="shared" si="37"/>
        <v>ASSURANCES PAYEES AVANCE</v>
      </c>
      <c r="AL405" s="905">
        <f>IFERROR(INDEX(G405:R405,1,MATCH(Parametres!$B$3,G$1:R$1,0)-1)*IF(OR(F405="L",F405="S",F405="I"),-1,1),"")</f>
        <v>65367.96</v>
      </c>
      <c r="AM405" s="905">
        <f t="shared" si="38"/>
        <v>-13073.61</v>
      </c>
      <c r="AN405" s="905">
        <f>INDEX(G405:R405,1,MATCH(Parametres!$B$3,G$1:R$1,0))*IF(OR(F405="L",F405="S",F405="I"),-1,1)</f>
        <v>52294.35</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39"/>
        <v>G27100</v>
      </c>
      <c r="AU405" s="488" t="str">
        <f t="shared" si="40"/>
        <v>ASSURANCES PAYEES AVANCE</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G27400</v>
      </c>
      <c r="AK406" s="905" t="str">
        <f t="shared" si="37"/>
        <v>FRAIS PAYES AVANCE AUTRES</v>
      </c>
      <c r="AL406" s="905">
        <f>IFERROR(INDEX(G406:R406,1,MATCH(Parametres!$B$3,G$1:R$1,0)-1)*IF(OR(F406="L",F406="S",F406="I"),-1,1),"")</f>
        <v>2399364.11</v>
      </c>
      <c r="AM406" s="905">
        <f t="shared" si="38"/>
        <v>-87501.779999999795</v>
      </c>
      <c r="AN406" s="905">
        <f>INDEX(G406:R406,1,MATCH(Parametres!$B$3,G$1:R$1,0))*IF(OR(F406="L",F406="S",F406="I"),-1,1)</f>
        <v>2311862.33</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39"/>
        <v>G27400</v>
      </c>
      <c r="AU406" s="488" t="str">
        <f t="shared" si="40"/>
        <v>FRAIS PAYES AVANCE AUTRES</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G27401</v>
      </c>
      <c r="AK407" s="905" t="str">
        <f t="shared" si="37"/>
        <v>DEPOT PAYÉ D'AVANCE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G27401</v>
      </c>
      <c r="AU407" s="488" t="str">
        <f t="shared" si="40"/>
        <v>DEPOT PAYÉ D'AVANCE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hidden="1"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G27700</v>
      </c>
      <c r="AK408" s="905" t="str">
        <f t="shared" si="37"/>
        <v>INV VEHICULE EN LOCATION</v>
      </c>
      <c r="AL408" s="905">
        <f>IFERROR(INDEX(G408:R408,1,MATCH(Parametres!$B$3,G$1:R$1,0)-1)*IF(OR(F408="L",F408="S",F408="I"),-1,1),"")</f>
        <v>0</v>
      </c>
      <c r="AM408" s="905">
        <f t="shared" si="38"/>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39"/>
        <v>G27700</v>
      </c>
      <c r="AU408" s="488" t="str">
        <f t="shared" si="40"/>
        <v>INV VEHICULE EN LOCATION</v>
      </c>
      <c r="AV408" s="899">
        <f>IFERROR(INDEX(V408:AG408,1,MATCH(Parametres!$B$3,V$1:AG$1,0)-1)*IF(OR(C408="L",C408="S",C408="I"),-1,1),"")</f>
        <v>0</v>
      </c>
      <c r="AW408" s="899">
        <f t="shared" si="41"/>
        <v>0</v>
      </c>
      <c r="AX408" s="899">
        <f>INDEX(V408:AG408,1,MATCH(Parametres!$B$3,V$1:AG$1,0))*IF(OR(C408="L",C408="S",C408="I"),-1,1)</f>
        <v>0</v>
      </c>
      <c r="AY408" s="487" t="s">
        <v>337</v>
      </c>
      <c r="AZ408" s="487" t="e">
        <f>+VLOOKUP($AJ408,Data_Validation!$A:$E,5,0)</f>
        <v>#N/A</v>
      </c>
    </row>
    <row r="409" spans="1:52" ht="15.75" hidden="1"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G27701</v>
      </c>
      <c r="AK409" s="905" t="str">
        <f t="shared" si="37"/>
        <v>AMORT. ACC. VEH. LOCATION</v>
      </c>
      <c r="AL409" s="905">
        <f>IFERROR(INDEX(G409:R409,1,MATCH(Parametres!$B$3,G$1:R$1,0)-1)*IF(OR(F409="L",F409="S",F409="I"),-1,1),"")</f>
        <v>0</v>
      </c>
      <c r="AM409" s="905">
        <f t="shared" si="38"/>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39"/>
        <v>G27701</v>
      </c>
      <c r="AU409" s="488" t="str">
        <f t="shared" si="40"/>
        <v>AMORT. ACC. VEH. LOCATION</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hidden="1"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G28200</v>
      </c>
      <c r="AK410" s="905" t="str">
        <f t="shared" si="37"/>
        <v>MACHINERIE EQUIP. ATELIER</v>
      </c>
      <c r="AL410" s="905">
        <f>IFERROR(INDEX(G410:R410,1,MATCH(Parametres!$B$3,G$1:R$1,0)-1)*IF(OR(F410="L",F410="S",F410="I"),-1,1),"")</f>
        <v>1650563.84</v>
      </c>
      <c r="AM410" s="905">
        <f t="shared" si="38"/>
        <v>8795.4299999999348</v>
      </c>
      <c r="AN410" s="905">
        <f>INDEX(G410:R410,1,MATCH(Parametres!$B$3,G$1:R$1,0))*IF(OR(F410="L",F410="S",F410="I"),-1,1)</f>
        <v>1659359.27</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39"/>
        <v>G28200</v>
      </c>
      <c r="AU410" s="488" t="str">
        <f t="shared" si="40"/>
        <v>MACHINERIE EQUIP. ATELIER</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G28300</v>
      </c>
      <c r="AK411" s="905" t="str">
        <f t="shared" si="37"/>
        <v>PNEUS ET ACC.DEMO/COURT</v>
      </c>
      <c r="AL411" s="905">
        <f>IFERROR(INDEX(G411:R411,1,MATCH(Parametres!$B$3,G$1:R$1,0)-1)*IF(OR(F411="L",F411="S",F411="I"),-1,1),"")</f>
        <v>8033.37</v>
      </c>
      <c r="AM411" s="905">
        <f t="shared" si="38"/>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39"/>
        <v>G28300</v>
      </c>
      <c r="AU411" s="488" t="str">
        <f t="shared" si="40"/>
        <v>PNEUS ET ACC.DEMO/COURT</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G28400</v>
      </c>
      <c r="AK412" s="905" t="str">
        <f t="shared" si="37"/>
        <v>MOBILIER &amp; EQUIP BUREAU</v>
      </c>
      <c r="AL412" s="905">
        <f>IFERROR(INDEX(G412:R412,1,MATCH(Parametres!$B$3,G$1:R$1,0)-1)*IF(OR(F412="L",F412="S",F412="I"),-1,1),"")</f>
        <v>359560.54</v>
      </c>
      <c r="AM412" s="905">
        <f t="shared" si="38"/>
        <v>0</v>
      </c>
      <c r="AN412" s="905">
        <f>INDEX(G412:R412,1,MATCH(Parametres!$B$3,G$1:R$1,0))*IF(OR(F412="L",F412="S",F412="I"),-1,1)</f>
        <v>359560.54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39"/>
        <v>G28400</v>
      </c>
      <c r="AU412" s="488" t="str">
        <f t="shared" si="40"/>
        <v>MOBILIER &amp; EQUIP BUREAU</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hidden="1"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G28500</v>
      </c>
      <c r="AK413" s="905" t="str">
        <f t="shared" si="37"/>
        <v>LIFT PIECES / TRACTEUR</v>
      </c>
      <c r="AL413" s="905">
        <f>IFERROR(INDEX(G413:R413,1,MATCH(Parametres!$B$3,G$1:R$1,0)-1)*IF(OR(F413="L",F413="S",F413="I"),-1,1),"")</f>
        <v>125277.95</v>
      </c>
      <c r="AM413" s="905">
        <f t="shared" si="38"/>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39"/>
        <v>G28500</v>
      </c>
      <c r="AU413" s="488" t="str">
        <f t="shared" si="40"/>
        <v>LIFT PIECES / TRACTEUR</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G28600</v>
      </c>
      <c r="AK414" s="905" t="str">
        <f t="shared" si="37"/>
        <v>BATIMENT</v>
      </c>
      <c r="AL414" s="905">
        <f>IFERROR(INDEX(G414:R414,1,MATCH(Parametres!$B$3,G$1:R$1,0)-1)*IF(OR(F414="L",F414="S",F414="I"),-1,1),"")</f>
        <v>207362.34</v>
      </c>
      <c r="AM414" s="905">
        <f t="shared" si="38"/>
        <v>0</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39"/>
        <v>G28600</v>
      </c>
      <c r="AU414" s="488" t="str">
        <f t="shared" si="40"/>
        <v>BATIMENT</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G28700</v>
      </c>
      <c r="AK415" s="905" t="str">
        <f t="shared" si="37"/>
        <v>MATERIEL INFORMATIQUE</v>
      </c>
      <c r="AL415" s="905">
        <f>IFERROR(INDEX(G415:R415,1,MATCH(Parametres!$B$3,G$1:R$1,0)-1)*IF(OR(F415="L",F415="S",F415="I"),-1,1),"")</f>
        <v>253962.99</v>
      </c>
      <c r="AM415" s="905">
        <f t="shared" si="38"/>
        <v>0</v>
      </c>
      <c r="AN415" s="905">
        <f>INDEX(G415:R415,1,MATCH(Parametres!$B$3,G$1:R$1,0))*IF(OR(F415="L",F415="S",F415="I"),-1,1)</f>
        <v>253962.99</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39"/>
        <v>G28700</v>
      </c>
      <c r="AU415" s="488" t="str">
        <f t="shared" si="40"/>
        <v>MATERIEL INFORMATIQUE</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G28800</v>
      </c>
      <c r="AK416" s="905" t="str">
        <f t="shared" si="37"/>
        <v>ENSEIGNES</v>
      </c>
      <c r="AL416" s="905">
        <f>IFERROR(INDEX(G416:R416,1,MATCH(Parametres!$B$3,G$1:R$1,0)-1)*IF(OR(F416="L",F416="S",F416="I"),-1,1),"")</f>
        <v>55976.71</v>
      </c>
      <c r="AM416" s="905">
        <f t="shared" si="38"/>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39"/>
        <v>G28800</v>
      </c>
      <c r="AU416" s="488" t="str">
        <f t="shared" si="40"/>
        <v>ENSEIGNES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G28900</v>
      </c>
      <c r="AK417" s="905" t="str">
        <f t="shared" si="37"/>
        <v>ASPHALTE</v>
      </c>
      <c r="AL417" s="905">
        <f>IFERROR(INDEX(G417:R417,1,MATCH(Parametres!$B$3,G$1:R$1,0)-1)*IF(OR(F417="L",F417="S",F417="I"),-1,1),"")</f>
        <v>0</v>
      </c>
      <c r="AM417" s="905">
        <f t="shared" si="38"/>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39"/>
        <v>G28900</v>
      </c>
      <c r="AU417" s="488" t="str">
        <f t="shared" si="40"/>
        <v>ASPHALTE</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G29300</v>
      </c>
      <c r="AK418" s="905" t="str">
        <f t="shared" si="37"/>
        <v>BILLETS &amp; C/R ADMINIS.</v>
      </c>
      <c r="AL418" s="905">
        <f>IFERROR(INDEX(G418:R418,1,MATCH(Parametres!$B$3,G$1:R$1,0)-1)*IF(OR(F418="L",F418="S",F418="I"),-1,1),"")</f>
        <v>12974</v>
      </c>
      <c r="AM418" s="905">
        <f t="shared" si="38"/>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39"/>
        <v>G29300</v>
      </c>
      <c r="AU418" s="488" t="str">
        <f t="shared" si="40"/>
        <v>BILLETS &amp; C/R ADMINIS.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G29400</v>
      </c>
      <c r="AK419" s="905" t="str">
        <f t="shared" si="37"/>
        <v>EPARGNE BULK</v>
      </c>
      <c r="AL419" s="905">
        <f>IFERROR(INDEX(G419:R419,1,MATCH(Parametres!$B$3,G$1:R$1,0)-1)*IF(OR(F419="L",F419="S",F419="I"),-1,1),"")</f>
        <v>12500000</v>
      </c>
      <c r="AM419" s="905">
        <f t="shared" si="38"/>
        <v>-1500000</v>
      </c>
      <c r="AN419" s="905">
        <f>INDEX(G419:R419,1,MATCH(Parametres!$B$3,G$1:R$1,0))*IF(OR(F419="L",F419="S",F419="I"),-1,1)</f>
        <v>11000000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39"/>
        <v>G29400</v>
      </c>
      <c r="AU419" s="488" t="str">
        <f t="shared" si="40"/>
        <v>EPARGNE BULK</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G29600</v>
      </c>
      <c r="AK420" s="905" t="str">
        <f t="shared" si="37"/>
        <v>AUTRES PLACEMENTS &amp; BIENS</v>
      </c>
      <c r="AL420" s="905">
        <f>IFERROR(INDEX(G420:R420,1,MATCH(Parametres!$B$3,G$1:R$1,0)-1)*IF(OR(F420="L",F420="S",F420="I"),-1,1),"")</f>
        <v>2000</v>
      </c>
      <c r="AM420" s="905">
        <f t="shared" si="38"/>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39"/>
        <v>G29600</v>
      </c>
      <c r="AU420" s="488" t="str">
        <f t="shared" si="40"/>
        <v>AUTRES PLACEMENTS &amp; BIENS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G29900</v>
      </c>
      <c r="AK421" s="905" t="str">
        <f t="shared" si="37"/>
        <v>INTER-DIVISION</v>
      </c>
      <c r="AL421" s="905">
        <f>IFERROR(INDEX(G421:R421,1,MATCH(Parametres!$B$3,G$1:R$1,0)-1)*IF(OR(F421="L",F421="S",F421="I"),-1,1),"")</f>
        <v>0</v>
      </c>
      <c r="AM421" s="905">
        <f t="shared" si="38"/>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39"/>
        <v>G29900</v>
      </c>
      <c r="AU421" s="488" t="str">
        <f t="shared" si="40"/>
        <v>INTER-DIVISION</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G30000</v>
      </c>
      <c r="AK422" s="905" t="str">
        <f t="shared" si="37"/>
        <v>C/P FOURNISSEURS</v>
      </c>
      <c r="AL422" s="905">
        <f>IFERROR(INDEX(G422:R422,1,MATCH(Parametres!$B$3,G$1:R$1,0)-1)*IF(OR(F422="L",F422="S",F422="I"),-1,1),"")</f>
        <v>-81013.100000000006</v>
      </c>
      <c r="AM422" s="905">
        <f t="shared" si="38"/>
        <v>-697384.74</v>
      </c>
      <c r="AN422" s="905">
        <f>INDEX(G422:R422,1,MATCH(Parametres!$B$3,G$1:R$1,0))*IF(OR(F422="L",F422="S",F422="I"),-1,1)</f>
        <v>-778397.84</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39"/>
        <v>G30000</v>
      </c>
      <c r="AU422" s="488" t="str">
        <f t="shared" si="40"/>
        <v>C/P FOURNISSEURS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G30001</v>
      </c>
      <c r="AK423" s="905" t="str">
        <f t="shared" si="37"/>
        <v>COMPTES A PAYER OPEN-ITEM</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G30001</v>
      </c>
      <c r="AU423" s="488" t="str">
        <f t="shared" si="40"/>
        <v>COMPTES A PAYER OPEN-ITEM</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hidden="1"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G30010</v>
      </c>
      <c r="AK424" s="905" t="str">
        <f t="shared" si="37"/>
        <v>CLAIMS G.M. DU AUX CLIENT</v>
      </c>
      <c r="AL424" s="905">
        <f>IFERROR(INDEX(G424:R424,1,MATCH(Parametres!$B$3,G$1:R$1,0)-1)*IF(OR(F424="L",F424="S",F424="I"),-1,1),"")</f>
        <v>0</v>
      </c>
      <c r="AM424" s="905">
        <f t="shared" si="38"/>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39"/>
        <v>G30010</v>
      </c>
      <c r="AU424" s="488" t="str">
        <f t="shared" si="40"/>
        <v>CLAIMS G.M. DU AUX CLIENT</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G30020</v>
      </c>
      <c r="AK425" s="905" t="str">
        <f t="shared" si="37"/>
        <v>PLAN PROTECTION A PAYER</v>
      </c>
      <c r="AL425" s="905">
        <f>IFERROR(INDEX(G425:R425,1,MATCH(Parametres!$B$3,G$1:R$1,0)-1)*IF(OR(F425="L",F425="S",F425="I"),-1,1),"")</f>
        <v>5090.57</v>
      </c>
      <c r="AM425" s="905">
        <f t="shared" si="38"/>
        <v>-18683.199999999997</v>
      </c>
      <c r="AN425" s="905">
        <f>INDEX(G425:R425,1,MATCH(Parametres!$B$3,G$1:R$1,0))*IF(OR(F425="L",F425="S",F425="I"),-1,1)</f>
        <v>-13592.63</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39"/>
        <v>G30020</v>
      </c>
      <c r="AU425" s="488" t="str">
        <f t="shared" si="40"/>
        <v>PLAN PROTECTION A PAYER</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G30030</v>
      </c>
      <c r="AK426" s="905" t="str">
        <f t="shared" si="37"/>
        <v>DROIT SPECIF. SUR PNEUS</v>
      </c>
      <c r="AL426" s="905">
        <f>IFERROR(INDEX(G426:R426,1,MATCH(Parametres!$B$3,G$1:R$1,0)-1)*IF(OR(F426="L",F426="S",F426="I"),-1,1),"")</f>
        <v>-2241</v>
      </c>
      <c r="AM426" s="905">
        <f t="shared" si="38"/>
        <v>-40.5</v>
      </c>
      <c r="AN426" s="905">
        <f>INDEX(G426:R426,1,MATCH(Parametres!$B$3,G$1:R$1,0))*IF(OR(F426="L",F426="S",F426="I"),-1,1)</f>
        <v>-2281.5</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39"/>
        <v>G30030</v>
      </c>
      <c r="AU426" s="488" t="str">
        <f t="shared" si="40"/>
        <v>DROIT SPECIF. SUR PNEUS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hidden="1"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G30040</v>
      </c>
      <c r="AK427" s="905" t="str">
        <f t="shared" si="37"/>
        <v>AVANCE REMARK. AUTO CANAD</v>
      </c>
      <c r="AL427" s="905">
        <f>IFERROR(INDEX(G427:R427,1,MATCH(Parametres!$B$3,G$1:R$1,0)-1)*IF(OR(F427="L",F427="S",F427="I"),-1,1),"")</f>
        <v>-44500</v>
      </c>
      <c r="AM427" s="905">
        <f t="shared" si="38"/>
        <v>0</v>
      </c>
      <c r="AN427" s="905">
        <f>INDEX(G427:R427,1,MATCH(Parametres!$B$3,G$1:R$1,0))*IF(OR(F427="L",F427="S",F427="I"),-1,1)</f>
        <v>-44500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39"/>
        <v>G30040</v>
      </c>
      <c r="AU427" s="488" t="str">
        <f t="shared" si="40"/>
        <v>AVANCE REMARK. AUTO CANAD</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G30045</v>
      </c>
      <c r="AK428" s="905" t="str">
        <f t="shared" si="37"/>
        <v>AVANCE 9046-6640 QC INC</v>
      </c>
      <c r="AL428" s="905">
        <f>IFERROR(INDEX(G428:R428,1,MATCH(Parametres!$B$3,G$1:R$1,0)-1)*IF(OR(F428="L",F428="S",F428="I"),-1,1),"")</f>
        <v>-3562</v>
      </c>
      <c r="AM428" s="905">
        <f t="shared" si="38"/>
        <v>0</v>
      </c>
      <c r="AN428" s="905">
        <f>INDEX(G428:R428,1,MATCH(Parametres!$B$3,G$1:R$1,0))*IF(OR(F428="L",F428="S",F428="I"),-1,1)</f>
        <v>-3562</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39"/>
        <v>G30045</v>
      </c>
      <c r="AU428" s="488" t="str">
        <f t="shared" si="40"/>
        <v>AVANCE 9046-6640 QC INC</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G30046</v>
      </c>
      <c r="AK429" s="905" t="str">
        <f t="shared" si="37"/>
        <v>AVANCE HYUNDAI ST-CONSTAN</v>
      </c>
      <c r="AL429" s="905">
        <f>IFERROR(INDEX(G429:R429,1,MATCH(Parametres!$B$3,G$1:R$1,0)-1)*IF(OR(F429="L",F429="S",F429="I"),-1,1),"")</f>
        <v>0</v>
      </c>
      <c r="AM429" s="905">
        <f t="shared" si="38"/>
        <v>0</v>
      </c>
      <c r="AN429" s="905">
        <f>INDEX(G429:R429,1,MATCH(Parametres!$B$3,G$1:R$1,0))*IF(OR(F429="L",F429="S",F429="I"),-1,1)</f>
        <v>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39"/>
        <v>G30046</v>
      </c>
      <c r="AU429" s="488" t="str">
        <f t="shared" si="40"/>
        <v>AVANCE HYUNDAI ST-CONSTAN</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G30047</v>
      </c>
      <c r="AK430" s="905" t="str">
        <f t="shared" si="37"/>
        <v>AVANCE - PAUL LOISELLE</v>
      </c>
      <c r="AL430" s="905">
        <f>IFERROR(INDEX(G430:R430,1,MATCH(Parametres!$B$3,G$1:R$1,0)-1)*IF(OR(F430="L",F430="S",F430="I"),-1,1),"")</f>
        <v>0</v>
      </c>
      <c r="AM430" s="905">
        <f t="shared" si="38"/>
        <v>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39"/>
        <v>G30047</v>
      </c>
      <c r="AU430" s="488" t="str">
        <f t="shared" si="40"/>
        <v>AVANCE - PAUL LOISELLE</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G30048</v>
      </c>
      <c r="AK431" s="905" t="str">
        <f t="shared" si="37"/>
        <v>AVANCE LUC POIRIER</v>
      </c>
      <c r="AL431" s="905">
        <f>IFERROR(INDEX(G431:R431,1,MATCH(Parametres!$B$3,G$1:R$1,0)-1)*IF(OR(F431="L",F431="S",F431="I"),-1,1),"")</f>
        <v>0</v>
      </c>
      <c r="AM431" s="905">
        <f t="shared" si="38"/>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39"/>
        <v>G30048</v>
      </c>
      <c r="AU431" s="488" t="str">
        <f t="shared" si="40"/>
        <v>AVANCE LUC POIRIER</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G30050</v>
      </c>
      <c r="AK432" s="905" t="str">
        <f t="shared" si="37"/>
        <v>REVENUS DIFFERES</v>
      </c>
      <c r="AL432" s="905">
        <f>IFERROR(INDEX(G432:R432,1,MATCH(Parametres!$B$3,G$1:R$1,0)-1)*IF(OR(F432="L",F432="S",F432="I"),-1,1),"")</f>
        <v>75</v>
      </c>
      <c r="AM432" s="905">
        <f t="shared" si="38"/>
        <v>1075</v>
      </c>
      <c r="AN432" s="905">
        <f>INDEX(G432:R432,1,MATCH(Parametres!$B$3,G$1:R$1,0))*IF(OR(F432="L",F432="S",F432="I"),-1,1)</f>
        <v>1150</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39"/>
        <v>G30050</v>
      </c>
      <c r="AU432" s="488" t="str">
        <f t="shared" si="40"/>
        <v>REVENUS DIFFERES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G30051</v>
      </c>
      <c r="AK433" s="905" t="str">
        <f t="shared" si="37"/>
        <v>REVENUS DIFFERÉS II</v>
      </c>
      <c r="AL433" s="905">
        <f>IFERROR(INDEX(G433:R433,1,MATCH(Parametres!$B$3,G$1:R$1,0)-1)*IF(OR(F433="L",F433="S",F433="I"),-1,1),"")</f>
        <v>-238443.54</v>
      </c>
      <c r="AM433" s="905">
        <f t="shared" si="38"/>
        <v>-14782.529999999999</v>
      </c>
      <c r="AN433" s="905">
        <f>INDEX(G433:R433,1,MATCH(Parametres!$B$3,G$1:R$1,0))*IF(OR(F433="L",F433="S",F433="I"),-1,1)</f>
        <v>-253226.07</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39"/>
        <v>G30051</v>
      </c>
      <c r="AU433" s="488" t="str">
        <f t="shared" si="40"/>
        <v>REVENUS DIFFERÉS II</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G30055</v>
      </c>
      <c r="AK434" s="905" t="str">
        <f t="shared" si="37"/>
        <v>RESERVE US-GAMMA</v>
      </c>
      <c r="AL434" s="905">
        <f>IFERROR(INDEX(G434:R434,1,MATCH(Parametres!$B$3,G$1:R$1,0)-1)*IF(OR(F434="L",F434="S",F434="I"),-1,1),"")</f>
        <v>-664667.86</v>
      </c>
      <c r="AM434" s="905">
        <f t="shared" si="38"/>
        <v>211783.44</v>
      </c>
      <c r="AN434" s="905">
        <f>INDEX(G434:R434,1,MATCH(Parametres!$B$3,G$1:R$1,0))*IF(OR(F434="L",F434="S",F434="I"),-1,1)</f>
        <v>-452884.42</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39"/>
        <v>G30055</v>
      </c>
      <c r="AU434" s="488" t="str">
        <f t="shared" si="40"/>
        <v>RESERVE US-GAMMA</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hidden="1"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G30070</v>
      </c>
      <c r="AK435" s="905" t="str">
        <f t="shared" si="37"/>
        <v>AVANCES HAWKSBERY CHEV</v>
      </c>
      <c r="AL435" s="905">
        <f>IFERROR(INDEX(G435:R435,1,MATCH(Parametres!$B$3,G$1:R$1,0)-1)*IF(OR(F435="L",F435="S",F435="I"),-1,1),"")</f>
        <v>0</v>
      </c>
      <c r="AM435" s="905">
        <f t="shared" si="38"/>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39"/>
        <v>G30070</v>
      </c>
      <c r="AU435" s="488" t="str">
        <f t="shared" si="40"/>
        <v>AVANCES HAWKSBERY CHEV</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hidden="1"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G30080</v>
      </c>
      <c r="AK436" s="905" t="str">
        <f t="shared" si="37"/>
        <v>AVANCES 13721515 CANADA I</v>
      </c>
      <c r="AL436" s="905">
        <f>IFERROR(INDEX(G436:R436,1,MATCH(Parametres!$B$3,G$1:R$1,0)-1)*IF(OR(F436="L",F436="S",F436="I"),-1,1),"")</f>
        <v>-14990782.34</v>
      </c>
      <c r="AM436" s="905">
        <f t="shared" si="38"/>
        <v>0</v>
      </c>
      <c r="AN436" s="905">
        <f>INDEX(G436:R436,1,MATCH(Parametres!$B$3,G$1:R$1,0))*IF(OR(F436="L",F436="S",F436="I"),-1,1)</f>
        <v>-14990782.34</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39"/>
        <v>G30080</v>
      </c>
      <c r="AU436" s="488" t="str">
        <f t="shared" si="40"/>
        <v>AVANCES 13721515 CANADA I</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hidden="1"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G30090</v>
      </c>
      <c r="AK437" s="905" t="str">
        <f t="shared" si="37"/>
        <v>AVANCES 9512-1703 QC</v>
      </c>
      <c r="AL437" s="905">
        <f>IFERROR(INDEX(G437:R437,1,MATCH(Parametres!$B$3,G$1:R$1,0)-1)*IF(OR(F437="L",F437="S",F437="I"),-1,1),"")</f>
        <v>-181687</v>
      </c>
      <c r="AM437" s="905">
        <f t="shared" si="38"/>
        <v>0</v>
      </c>
      <c r="AN437" s="905">
        <f>INDEX(G437:R437,1,MATCH(Parametres!$B$3,G$1:R$1,0))*IF(OR(F437="L",F437="S",F437="I"),-1,1)</f>
        <v>-181687</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39"/>
        <v>G30090</v>
      </c>
      <c r="AU437" s="488" t="str">
        <f t="shared" si="40"/>
        <v>AVANCES 9512-1703 QC</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G30100</v>
      </c>
      <c r="AK438" s="905" t="str">
        <f t="shared" si="37"/>
        <v>DEPOT CLIENTS</v>
      </c>
      <c r="AL438" s="905">
        <f>IFERROR(INDEX(G438:R438,1,MATCH(Parametres!$B$3,G$1:R$1,0)-1)*IF(OR(F438="L",F438="S",F438="I"),-1,1),"")</f>
        <v>0</v>
      </c>
      <c r="AM438" s="905">
        <f t="shared" si="38"/>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39"/>
        <v>G30100</v>
      </c>
      <c r="AU438" s="488" t="str">
        <f t="shared" si="40"/>
        <v>DEPOT CLIENTS</v>
      </c>
      <c r="AV438" s="899">
        <f>IFERROR(INDEX(V438:AG438,1,MATCH(Parametres!$B$3,V$1:AG$1,0)-1)*IF(OR(C438="L",C438="S",C438="I"),-1,1),"")</f>
        <v>0</v>
      </c>
      <c r="AW438" s="899">
        <f t="shared" si="41"/>
        <v>0</v>
      </c>
      <c r="AX438" s="899">
        <f>INDEX(V438:AG438,1,MATCH(Parametres!$B$3,V$1:AG$1,0))*IF(OR(C438="L",C438="S",C438="I"),-1,1)</f>
        <v>0</v>
      </c>
      <c r="AY438" s="487" t="s">
        <v>337</v>
      </c>
      <c r="AZ438" s="487" t="e">
        <f>+VLOOKUP($AJ438,Data_Validation!$A:$E,5,0)</f>
        <v>#N/A</v>
      </c>
    </row>
    <row r="439" spans="1:52" ht="15.75" hidden="1"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G30900</v>
      </c>
      <c r="AK439" s="905" t="str">
        <f t="shared" si="37"/>
        <v>EFFETS A PAYER POINDS MOY</v>
      </c>
      <c r="AL439" s="905">
        <f>IFERROR(INDEX(G439:R439,1,MATCH(Parametres!$B$3,G$1:R$1,0)-1)*IF(OR(F439="L",F439="S",F439="I"),-1,1),"")</f>
        <v>0</v>
      </c>
      <c r="AM439" s="905">
        <f t="shared" si="38"/>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39"/>
        <v>G30900</v>
      </c>
      <c r="AU439" s="488" t="str">
        <f t="shared" si="40"/>
        <v>EFFETS A PAYER POINDS MOY</v>
      </c>
      <c r="AV439" s="899">
        <f>IFERROR(INDEX(V439:AG439,1,MATCH(Parametres!$B$3,V$1:AG$1,0)-1)*IF(OR(C439="L",C439="S",C439="I"),-1,1),"")</f>
        <v>0</v>
      </c>
      <c r="AW439" s="899">
        <f t="shared" si="41"/>
        <v>0</v>
      </c>
      <c r="AX439" s="899">
        <f>INDEX(V439:AG439,1,MATCH(Parametres!$B$3,V$1:AG$1,0))*IF(OR(C439="L",C439="S",C439="I"),-1,1)</f>
        <v>0</v>
      </c>
      <c r="AY439" s="487" t="s">
        <v>337</v>
      </c>
      <c r="AZ439" s="487" t="e">
        <f>+VLOOKUP($AJ439,Data_Validation!$A:$E,5,0)</f>
        <v>#N/A</v>
      </c>
    </row>
    <row r="440" spans="1:52" ht="15.75" hidden="1"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G31000</v>
      </c>
      <c r="AK440" s="905" t="str">
        <f t="shared" si="37"/>
        <v>EFFETS A PAYER VEHICULES</v>
      </c>
      <c r="AL440" s="905">
        <f>IFERROR(INDEX(G440:R440,1,MATCH(Parametres!$B$3,G$1:R$1,0)-1)*IF(OR(F440="L",F440="S",F440="I"),-1,1),"")</f>
        <v>-24365722.739999998</v>
      </c>
      <c r="AM440" s="905">
        <f t="shared" si="38"/>
        <v>3848265.049999997</v>
      </c>
      <c r="AN440" s="905">
        <f>INDEX(G440:R440,1,MATCH(Parametres!$B$3,G$1:R$1,0))*IF(OR(F440="L",F440="S",F440="I"),-1,1)</f>
        <v>-20517457.690000001</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39"/>
        <v>G31000</v>
      </c>
      <c r="AU440" s="488" t="str">
        <f t="shared" si="40"/>
        <v>EFFETS A PAYER VEHICULES</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G31100</v>
      </c>
      <c r="AK441" s="905" t="str">
        <f t="shared" si="37"/>
        <v>EFFETS PAYER VEH. OCC.</v>
      </c>
      <c r="AL441" s="905">
        <f>IFERROR(INDEX(G441:R441,1,MATCH(Parametres!$B$3,G$1:R$1,0)-1)*IF(OR(F441="L",F441="S",F441="I"),-1,1),"")</f>
        <v>-6557333.7300000004</v>
      </c>
      <c r="AM441" s="905">
        <f t="shared" si="38"/>
        <v>1968877.6400000006</v>
      </c>
      <c r="AN441" s="905">
        <f>INDEX(G441:R441,1,MATCH(Parametres!$B$3,G$1:R$1,0))*IF(OR(F441="L",F441="S",F441="I"),-1,1)</f>
        <v>-4588456.09</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39"/>
        <v>G31100</v>
      </c>
      <c r="AU441" s="488" t="str">
        <f t="shared" si="40"/>
        <v>EFFETS PAYER VEH. OCC.</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G31200</v>
      </c>
      <c r="AK442" s="905" t="str">
        <f t="shared" si="37"/>
        <v>A/P VEHICULES LOCATIONS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G31200</v>
      </c>
      <c r="AU442" s="488" t="str">
        <f t="shared" si="40"/>
        <v>A/P VEHICULES LOCATIONS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G31400</v>
      </c>
      <c r="AK443" s="905" t="str">
        <f t="shared" si="37"/>
        <v>MARGE DE CREDIT</v>
      </c>
      <c r="AL443" s="905">
        <f>IFERROR(INDEX(G443:R443,1,MATCH(Parametres!$B$3,G$1:R$1,0)-1)*IF(OR(F443="L",F443="S",F443="I"),-1,1),"")</f>
        <v>-120000</v>
      </c>
      <c r="AM443" s="905">
        <f t="shared" si="38"/>
        <v>120000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39"/>
        <v>G31400</v>
      </c>
      <c r="AU443" s="488" t="str">
        <f t="shared" si="40"/>
        <v>MARGE DE CREDIT</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G31500</v>
      </c>
      <c r="AK444" s="905" t="str">
        <f t="shared" si="37"/>
        <v>T.P.S. PAYABLE</v>
      </c>
      <c r="AL444" s="905">
        <f>IFERROR(INDEX(G444:R444,1,MATCH(Parametres!$B$3,G$1:R$1,0)-1)*IF(OR(F444="L",F444="S",F444="I"),-1,1),"")</f>
        <v>0</v>
      </c>
      <c r="AM444" s="905">
        <f t="shared" si="38"/>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39"/>
        <v>G31500</v>
      </c>
      <c r="AU444" s="488" t="str">
        <f t="shared" si="40"/>
        <v>T.P.S. PAYABLE</v>
      </c>
      <c r="AV444" s="899">
        <f>IFERROR(INDEX(V444:AG444,1,MATCH(Parametres!$B$3,V$1:AG$1,0)-1)*IF(OR(C444="L",C444="S",C444="I"),-1,1),"")</f>
        <v>0</v>
      </c>
      <c r="AW444" s="899">
        <f t="shared" si="41"/>
        <v>0</v>
      </c>
      <c r="AX444" s="899">
        <f>INDEX(V444:AG444,1,MATCH(Parametres!$B$3,V$1:AG$1,0))*IF(OR(C444="L",C444="S",C444="I"),-1,1)</f>
        <v>0</v>
      </c>
      <c r="AY444" s="487" t="s">
        <v>337</v>
      </c>
      <c r="AZ444" s="487" t="e">
        <f>+VLOOKUP($AJ444,Data_Validation!$A:$E,5,0)</f>
        <v>#N/A</v>
      </c>
    </row>
    <row r="445" spans="1:52" ht="15.75" hidden="1"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G32000</v>
      </c>
      <c r="AK445" s="905" t="str">
        <f t="shared" si="37"/>
        <v>INTERETS A/P</v>
      </c>
      <c r="AL445" s="905">
        <f>IFERROR(INDEX(G445:R445,1,MATCH(Parametres!$B$3,G$1:R$1,0)-1)*IF(OR(F445="L",F445="S",F445="I"),-1,1),"")</f>
        <v>0</v>
      </c>
      <c r="AM445" s="905">
        <f t="shared" si="38"/>
        <v>0</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39"/>
        <v>G32000</v>
      </c>
      <c r="AU445" s="488" t="str">
        <f t="shared" si="40"/>
        <v>INTERETS A/P</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G3210A</v>
      </c>
      <c r="AK446" s="905" t="str">
        <f t="shared" si="37"/>
        <v>ASS-COLLECTIVE A PAYER</v>
      </c>
      <c r="AL446" s="905">
        <f>IFERROR(INDEX(G446:R446,1,MATCH(Parametres!$B$3,G$1:R$1,0)-1)*IF(OR(F446="L",F446="S",F446="I"),-1,1),"")</f>
        <v>-7774.35</v>
      </c>
      <c r="AM446" s="905">
        <f t="shared" si="38"/>
        <v>6056.63</v>
      </c>
      <c r="AN446" s="905">
        <f>INDEX(G446:R446,1,MATCH(Parametres!$B$3,G$1:R$1,0))*IF(OR(F446="L",F446="S",F446="I"),-1,1)</f>
        <v>-1717.72</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39"/>
        <v>G3210A</v>
      </c>
      <c r="AU446" s="488" t="str">
        <f t="shared" si="40"/>
        <v>ASS-COLLECTIVE A PAYER</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G32100</v>
      </c>
      <c r="AK447" s="905" t="str">
        <f t="shared" si="37"/>
        <v>SALAIRES &amp; COMM. A PAYER</v>
      </c>
      <c r="AL447" s="905">
        <f>IFERROR(INDEX(G447:R447,1,MATCH(Parametres!$B$3,G$1:R$1,0)-1)*IF(OR(F447="L",F447="S",F447="I"),-1,1),"")</f>
        <v>-69513.98</v>
      </c>
      <c r="AM447" s="905">
        <f t="shared" si="38"/>
        <v>-10841.490000000005</v>
      </c>
      <c r="AN447" s="905">
        <f>INDEX(G447:R447,1,MATCH(Parametres!$B$3,G$1:R$1,0))*IF(OR(F447="L",F447="S",F447="I"),-1,1)</f>
        <v>-80355.47</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39"/>
        <v>G32100</v>
      </c>
      <c r="AU447" s="488" t="str">
        <f t="shared" si="40"/>
        <v>SALAIRES &amp; COMM. A PAYER</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G32101</v>
      </c>
      <c r="AK448" s="905" t="str">
        <f t="shared" si="37"/>
        <v>COMMISSIONS A PAYER</v>
      </c>
      <c r="AL448" s="905">
        <f>IFERROR(INDEX(G448:R448,1,MATCH(Parametres!$B$3,G$1:R$1,0)-1)*IF(OR(F448="L",F448="S",F448="I"),-1,1),"")</f>
        <v>-74980.84</v>
      </c>
      <c r="AM448" s="905">
        <f t="shared" si="38"/>
        <v>-65713.06</v>
      </c>
      <c r="AN448" s="905">
        <f>INDEX(G448:R448,1,MATCH(Parametres!$B$3,G$1:R$1,0))*IF(OR(F448="L",F448="S",F448="I"),-1,1)</f>
        <v>-140693.9</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39"/>
        <v>G32101</v>
      </c>
      <c r="AU448" s="488" t="str">
        <f t="shared" si="40"/>
        <v>COMMISSIONS A PAYER</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G32102</v>
      </c>
      <c r="AK449" s="905" t="str">
        <f t="shared" si="37"/>
        <v>SALAIRES A PAYER</v>
      </c>
      <c r="AL449" s="905">
        <f>IFERROR(INDEX(G449:R449,1,MATCH(Parametres!$B$3,G$1:R$1,0)-1)*IF(OR(F449="L",F449="S",F449="I"),-1,1),"")</f>
        <v>0</v>
      </c>
      <c r="AM449" s="905">
        <f t="shared" si="38"/>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39"/>
        <v>G32102</v>
      </c>
      <c r="AU449" s="488" t="str">
        <f t="shared" si="40"/>
        <v>SALAIRES A PAYER</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G32301</v>
      </c>
      <c r="AK450" s="905" t="str">
        <f t="shared" si="37"/>
        <v>REER COLLECTIF A PAYER</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G32301</v>
      </c>
      <c r="AU450" s="488" t="str">
        <f t="shared" si="40"/>
        <v>REER COLLECTIF A PAYER</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hidden="1"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G32302</v>
      </c>
      <c r="AK451" s="905" t="str">
        <f t="shared" si="37"/>
        <v>ASSURANCE CHOMAGE A PAYER</v>
      </c>
      <c r="AL451" s="905">
        <f>IFERROR(INDEX(G451:R451,1,MATCH(Parametres!$B$3,G$1:R$1,0)-1)*IF(OR(F451="L",F451="S",F451="I"),-1,1),"")</f>
        <v>0</v>
      </c>
      <c r="AM451" s="905">
        <f t="shared" si="38"/>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39"/>
        <v>G32302</v>
      </c>
      <c r="AU451" s="488" t="str">
        <f t="shared" si="40"/>
        <v>ASSURANCE CHOMAGE A PAYER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G32303</v>
      </c>
      <c r="AK452" s="905" t="str">
        <f t="shared" ref="AK452:AK466" si="43">D452</f>
        <v>DON CHARITE A PAYER CENTR</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G32303</v>
      </c>
      <c r="AU452" s="488" t="str">
        <f t="shared" ref="AU452:AU515" si="46">D452</f>
        <v>DON CHARITE A PAYER CENTR</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hidden="1"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G32304</v>
      </c>
      <c r="AK453" s="905" t="str">
        <f t="shared" si="43"/>
        <v>IMPOT FEDERAL A PAYER</v>
      </c>
      <c r="AL453" s="905">
        <f>IFERROR(INDEX(G453:R453,1,MATCH(Parametres!$B$3,G$1:R$1,0)-1)*IF(OR(F453="L",F453="S",F453="I"),-1,1),"")</f>
        <v>275719.78000000003</v>
      </c>
      <c r="AM453" s="905">
        <f t="shared" si="44"/>
        <v>28063</v>
      </c>
      <c r="AN453" s="905">
        <f>INDEX(G453:R453,1,MATCH(Parametres!$B$3,G$1:R$1,0))*IF(OR(F453="L",F453="S",F453="I"),-1,1)</f>
        <v>303782.78000000003</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45"/>
        <v>G32304</v>
      </c>
      <c r="AU453" s="488" t="str">
        <f t="shared" si="46"/>
        <v>IMPOT FEDERAL A PAYER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G32305</v>
      </c>
      <c r="AK454" s="905" t="str">
        <f t="shared" si="43"/>
        <v>REGIME ASS. MALADIE PAYER</v>
      </c>
      <c r="AL454" s="905">
        <f>IFERROR(INDEX(G454:R454,1,MATCH(Parametres!$B$3,G$1:R$1,0)-1)*IF(OR(F454="L",F454="S",F454="I"),-1,1),"")</f>
        <v>0</v>
      </c>
      <c r="AM454" s="905">
        <f t="shared" si="44"/>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45"/>
        <v>G32305</v>
      </c>
      <c r="AU454" s="488" t="str">
        <f t="shared" si="46"/>
        <v>REGIME ASS. MALADIE PAYER</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G32306</v>
      </c>
      <c r="AK455" s="905" t="str">
        <f t="shared" si="43"/>
        <v>IMPOT PROVINCIAL A PAYER</v>
      </c>
      <c r="AL455" s="905">
        <f>IFERROR(INDEX(G455:R455,1,MATCH(Parametres!$B$3,G$1:R$1,0)-1)*IF(OR(F455="L",F455="S",F455="I"),-1,1),"")</f>
        <v>342265.73</v>
      </c>
      <c r="AM455" s="905">
        <f t="shared" si="44"/>
        <v>0</v>
      </c>
      <c r="AN455" s="905">
        <f>INDEX(G455:R455,1,MATCH(Parametres!$B$3,G$1:R$1,0))*IF(OR(F455="L",F455="S",F455="I"),-1,1)</f>
        <v>342265.73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45"/>
        <v>G32306</v>
      </c>
      <c r="AU455" s="488" t="str">
        <f t="shared" si="46"/>
        <v>IMPOT PROVINCIAL A PAYER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G32307</v>
      </c>
      <c r="AK456" s="905" t="str">
        <f t="shared" si="43"/>
        <v>REGIME DES RENTES QUEBEC</v>
      </c>
      <c r="AL456" s="905">
        <f>IFERROR(INDEX(G456:R456,1,MATCH(Parametres!$B$3,G$1:R$1,0)-1)*IF(OR(F456="L",F456="S",F456="I"),-1,1),"")</f>
        <v>0</v>
      </c>
      <c r="AM456" s="905">
        <f t="shared" si="44"/>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45"/>
        <v>G32307</v>
      </c>
      <c r="AU456" s="488" t="str">
        <f t="shared" si="46"/>
        <v>REGIME DES RENTES QUEBEC</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G32308</v>
      </c>
      <c r="AK457" s="905" t="str">
        <f t="shared" si="43"/>
        <v>COTISATIONS COMITE EMPLOY</v>
      </c>
      <c r="AL457" s="905">
        <f>IFERROR(INDEX(G457:R457,1,MATCH(Parametres!$B$3,G$1:R$1,0)-1)*IF(OR(F457="L",F457="S",F457="I"),-1,1),"")</f>
        <v>0</v>
      </c>
      <c r="AM457" s="905">
        <f t="shared" si="44"/>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45"/>
        <v>G32308</v>
      </c>
      <c r="AU457" s="488" t="str">
        <f t="shared" si="46"/>
        <v>COTISATIONS COMITE EMPLOY</v>
      </c>
      <c r="AV457" s="899">
        <f>IFERROR(INDEX(V457:AG457,1,MATCH(Parametres!$B$3,V$1:AG$1,0)-1)*IF(OR(C457="L",C457="S",C457="I"),-1,1),"")</f>
        <v>0</v>
      </c>
      <c r="AW457" s="899">
        <f t="shared" si="47"/>
        <v>0</v>
      </c>
      <c r="AX457" s="899">
        <f>INDEX(V457:AG457,1,MATCH(Parametres!$B$3,V$1:AG$1,0))*IF(OR(C457="L",C457="S",C457="I"),-1,1)</f>
        <v>0</v>
      </c>
      <c r="AY457" s="487" t="s">
        <v>337</v>
      </c>
      <c r="AZ457" s="487" t="e">
        <f>+VLOOKUP($AJ457,Data_Validation!$A:$E,5,0)</f>
        <v>#N/A</v>
      </c>
    </row>
    <row r="458" spans="1:52" ht="15" hidden="1"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G32309</v>
      </c>
      <c r="AK458" s="905" t="str">
        <f t="shared" si="43"/>
        <v>FONDS PENSION EMPLOYES</v>
      </c>
      <c r="AL458" s="905">
        <f>IFERROR(INDEX(G458:R458,1,MATCH(Parametres!$B$3,G$1:R$1,0)-1)*IF(OR(F458="L",F458="S",F458="I"),-1,1),"")</f>
        <v>0</v>
      </c>
      <c r="AM458" s="905">
        <f t="shared" si="44"/>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45"/>
        <v>G32309</v>
      </c>
      <c r="AU458" s="488" t="str">
        <f t="shared" si="46"/>
        <v>FONDS PENSION EMPLOYES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G32310</v>
      </c>
      <c r="AK459" s="905" t="str">
        <f t="shared" si="43"/>
        <v>FONDS PENSION EMPLOYEUR</v>
      </c>
      <c r="AL459" s="905">
        <f>IFERROR(INDEX(G459:R459,1,MATCH(Parametres!$B$3,G$1:R$1,0)-1)*IF(OR(F459="L",F459="S",F459="I"),-1,1),"")</f>
        <v>0</v>
      </c>
      <c r="AM459" s="905">
        <f t="shared" si="44"/>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45"/>
        <v>G32310</v>
      </c>
      <c r="AU459" s="488" t="str">
        <f t="shared" si="46"/>
        <v>FONDS PENSION EMPLOYEUR</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G32311</v>
      </c>
      <c r="AK460" s="905" t="str">
        <f t="shared" si="43"/>
        <v>RQAP A PAYER</v>
      </c>
      <c r="AL460" s="905">
        <f>IFERROR(INDEX(G460:R460,1,MATCH(Parametres!$B$3,G$1:R$1,0)-1)*IF(OR(F460="L",F460="S",F460="I"),-1,1),"")</f>
        <v>0</v>
      </c>
      <c r="AM460" s="905">
        <f t="shared" si="44"/>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45"/>
        <v>G32311</v>
      </c>
      <c r="AU460" s="488" t="str">
        <f t="shared" si="46"/>
        <v>RQAP A PAYER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G32312</v>
      </c>
      <c r="AK461" s="905" t="str">
        <f t="shared" si="43"/>
        <v>CSST A PAYER</v>
      </c>
      <c r="AL461" s="905">
        <f>IFERROR(INDEX(G461:R461,1,MATCH(Parametres!$B$3,G$1:R$1,0)-1)*IF(OR(F461="L",F461="S",F461="I"),-1,1),"")</f>
        <v>-4454.95</v>
      </c>
      <c r="AM461" s="905">
        <f t="shared" si="44"/>
        <v>-211.82000000000062</v>
      </c>
      <c r="AN461" s="905">
        <f>INDEX(G461:R461,1,MATCH(Parametres!$B$3,G$1:R$1,0))*IF(OR(F461="L",F461="S",F461="I"),-1,1)</f>
        <v>-4666.7700000000004</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45"/>
        <v>G32312</v>
      </c>
      <c r="AU461" s="488" t="str">
        <f t="shared" si="46"/>
        <v>CSST A PAYER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G32400</v>
      </c>
      <c r="AK462" s="905" t="str">
        <f t="shared" si="43"/>
        <v>TAXES DE VENTES A PAYER</v>
      </c>
      <c r="AL462" s="905">
        <f>IFERROR(INDEX(G462:R462,1,MATCH(Parametres!$B$3,G$1:R$1,0)-1)*IF(OR(F462="L",F462="S",F462="I"),-1,1),"")</f>
        <v>-118667.89</v>
      </c>
      <c r="AM462" s="905">
        <f t="shared" si="44"/>
        <v>-1821.3500000000058</v>
      </c>
      <c r="AN462" s="905">
        <f>INDEX(G462:R462,1,MATCH(Parametres!$B$3,G$1:R$1,0))*IF(OR(F462="L",F462="S",F462="I"),-1,1)</f>
        <v>-120489.24</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45"/>
        <v>G32400</v>
      </c>
      <c r="AU462" s="488" t="str">
        <f t="shared" si="46"/>
        <v>TAXES DE VENTES A PAYER</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G32401</v>
      </c>
      <c r="AK463" s="905" t="str">
        <f t="shared" si="43"/>
        <v>T.P.S. A PAYER</v>
      </c>
      <c r="AL463" s="905">
        <f>IFERROR(INDEX(G463:R463,1,MATCH(Parametres!$B$3,G$1:R$1,0)-1)*IF(OR(F463="L",F463="S",F463="I"),-1,1),"")</f>
        <v>-911450.27</v>
      </c>
      <c r="AM463" s="905">
        <f t="shared" si="44"/>
        <v>14583.369999999995</v>
      </c>
      <c r="AN463" s="905">
        <f>INDEX(G463:R463,1,MATCH(Parametres!$B$3,G$1:R$1,0))*IF(OR(F463="L",F463="S",F463="I"),-1,1)</f>
        <v>-896866.9</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45"/>
        <v>G32401</v>
      </c>
      <c r="AU463" s="488" t="str">
        <f t="shared" si="46"/>
        <v>T.P.S. A PAYER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G32402</v>
      </c>
      <c r="AK464" s="905" t="str">
        <f t="shared" si="43"/>
        <v>TPA ASSURANCES</v>
      </c>
      <c r="AL464" s="905">
        <f>IFERROR(INDEX(G464:R464,1,MATCH(Parametres!$B$3,G$1:R$1,0)-1)*IF(OR(F464="L",F464="S",F464="I"),-1,1),"")</f>
        <v>-300.33</v>
      </c>
      <c r="AM464" s="905">
        <f t="shared" si="44"/>
        <v>-950.22</v>
      </c>
      <c r="AN464" s="905">
        <f>INDEX(G464:R464,1,MATCH(Parametres!$B$3,G$1:R$1,0))*IF(OR(F464="L",F464="S",F464="I"),-1,1)</f>
        <v>-1250.55</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45"/>
        <v>G32402</v>
      </c>
      <c r="AU464" s="488" t="str">
        <f t="shared" si="46"/>
        <v>TPA ASSURANCES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G32500</v>
      </c>
      <c r="AK465" s="905" t="str">
        <f t="shared" si="43"/>
        <v>TAXE DELUXE A PAYER</v>
      </c>
      <c r="AL465" s="905">
        <f>IFERROR(INDEX(G465:R465,1,MATCH(Parametres!$B$3,G$1:R$1,0)-1)*IF(OR(F465="L",F465="S",F465="I"),-1,1),"")</f>
        <v>-755.23</v>
      </c>
      <c r="AM465" s="905">
        <f t="shared" si="44"/>
        <v>-4874.2099999999991</v>
      </c>
      <c r="AN465" s="905">
        <f>INDEX(G465:R465,1,MATCH(Parametres!$B$3,G$1:R$1,0))*IF(OR(F465="L",F465="S",F465="I"),-1,1)</f>
        <v>-5629.44</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45"/>
        <v>G32500</v>
      </c>
      <c r="AU465" s="488" t="str">
        <f t="shared" si="46"/>
        <v>TAXE DELUXE A PAYER</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G32700</v>
      </c>
      <c r="AK466" s="905" t="str">
        <f t="shared" si="43"/>
        <v>IMPÔTS EXIGIBLES</v>
      </c>
      <c r="AL466" s="905">
        <f>IFERROR(INDEX(G466:R466,1,MATCH(Parametres!$B$3,G$1:R$1,0)-1)*IF(OR(F466="L",F466="S",F466="I"),-1,1),"")</f>
        <v>0</v>
      </c>
      <c r="AM466" s="905">
        <f t="shared" si="44"/>
        <v>0</v>
      </c>
      <c r="AN466" s="905">
        <f>INDEX(G466:R466,1,MATCH(Parametres!$B$3,G$1:R$1,0))*IF(OR(F466="L",F466="S",F466="I"),-1,1)</f>
        <v>0</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45"/>
        <v>G32700</v>
      </c>
      <c r="AU466" s="488" t="str">
        <f t="shared" si="46"/>
        <v>IMPÔTS EXIGIBLES</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G32900</v>
      </c>
      <c r="AK467" s="905" t="str">
        <f t="shared" ref="AK467:AK530" si="49">D467</f>
        <v>BONI À PAYER PROPRIETAIRE</v>
      </c>
      <c r="AL467" s="905">
        <f>IFERROR(INDEX(G467:R467,1,MATCH(Parametres!$B$3,G$1:R$1,0)-1)*IF(OR(F467="L",F467="S",F467="I"),-1,1),"")</f>
        <v>105538.09</v>
      </c>
      <c r="AM467" s="905">
        <f t="shared" si="44"/>
        <v>-23541.14</v>
      </c>
      <c r="AN467" s="905">
        <f>INDEX(G467:R467,1,MATCH(Parametres!$B$3,G$1:R$1,0))*IF(OR(F467="L",F467="S",F467="I"),-1,1)</f>
        <v>81996.95</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45"/>
        <v>G32900</v>
      </c>
      <c r="AU467" s="488" t="str">
        <f t="shared" si="46"/>
        <v>BONI À PAYER PROPRIETAIRE</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G33100</v>
      </c>
      <c r="AK468" s="905" t="str">
        <f t="shared" si="49"/>
        <v>AUTRES DEPENSES A PAYER</v>
      </c>
      <c r="AL468" s="905">
        <f>IFERROR(INDEX(G468:R468,1,MATCH(Parametres!$B$3,G$1:R$1,0)-1)*IF(OR(F468="L",F468="S",F468="I"),-1,1),"")</f>
        <v>-20345.82</v>
      </c>
      <c r="AM468" s="905">
        <f t="shared" si="44"/>
        <v>-4007.9000000000015</v>
      </c>
      <c r="AN468" s="905">
        <f>INDEX(G468:R468,1,MATCH(Parametres!$B$3,G$1:R$1,0))*IF(OR(F468="L",F468="S",F468="I"),-1,1)</f>
        <v>-24353.72</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45"/>
        <v>G33100</v>
      </c>
      <c r="AU468" s="488" t="str">
        <f t="shared" si="46"/>
        <v>AUTRES DEPENSES A PAYER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G33101</v>
      </c>
      <c r="AK469" s="905" t="str">
        <f t="shared" si="49"/>
        <v>PROVISION PUBLICITE</v>
      </c>
      <c r="AL469" s="905">
        <f>IFERROR(INDEX(G469:R469,1,MATCH(Parametres!$B$3,G$1:R$1,0)-1)*IF(OR(F469="L",F469="S",F469="I"),-1,1),"")</f>
        <v>3406.25</v>
      </c>
      <c r="AM469" s="905">
        <f t="shared" si="44"/>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45"/>
        <v>G33101</v>
      </c>
      <c r="AU469" s="488" t="str">
        <f t="shared" si="46"/>
        <v>PROVISION PUBLICITE</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G33102</v>
      </c>
      <c r="AK470" s="905" t="str">
        <f t="shared" si="49"/>
        <v>PROVISIONS POUR VACANCES</v>
      </c>
      <c r="AL470" s="905">
        <f>IFERROR(INDEX(G470:R470,1,MATCH(Parametres!$B$3,G$1:R$1,0)-1)*IF(OR(F470="L",F470="S",F470="I"),-1,1),"")</f>
        <v>-249528.07</v>
      </c>
      <c r="AM470" s="905">
        <f t="shared" si="44"/>
        <v>36185.850000000006</v>
      </c>
      <c r="AN470" s="905">
        <f>INDEX(G470:R470,1,MATCH(Parametres!$B$3,G$1:R$1,0))*IF(OR(F470="L",F470="S",F470="I"),-1,1)</f>
        <v>-213342.22</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45"/>
        <v>G33102</v>
      </c>
      <c r="AU470" s="488" t="str">
        <f t="shared" si="46"/>
        <v>PROVISIONS POUR VACANCES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G33103</v>
      </c>
      <c r="AK471" s="905" t="str">
        <f t="shared" si="49"/>
        <v>RESERVE USA</v>
      </c>
      <c r="AL471" s="905">
        <f>IFERROR(INDEX(G471:R471,1,MATCH(Parametres!$B$3,G$1:R$1,0)-1)*IF(OR(F471="L",F471="S",F471="I"),-1,1),"")</f>
        <v>-6970.75</v>
      </c>
      <c r="AM471" s="905">
        <f t="shared" si="44"/>
        <v>3170.75</v>
      </c>
      <c r="AN471" s="905">
        <f>INDEX(G471:R471,1,MATCH(Parametres!$B$3,G$1:R$1,0))*IF(OR(F471="L",F471="S",F471="I"),-1,1)</f>
        <v>-3800</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45"/>
        <v>G33103</v>
      </c>
      <c r="AU471" s="488" t="str">
        <f t="shared" si="46"/>
        <v>RESERVE USA</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G33104</v>
      </c>
      <c r="AK472" s="905" t="str">
        <f t="shared" si="49"/>
        <v>RESERVE FLOTTES</v>
      </c>
      <c r="AL472" s="905">
        <f>IFERROR(INDEX(G472:R472,1,MATCH(Parametres!$B$3,G$1:R$1,0)-1)*IF(OR(F472="L",F472="S",F472="I"),-1,1),"")</f>
        <v>-26782.69</v>
      </c>
      <c r="AM472" s="905">
        <f t="shared" si="44"/>
        <v>-49689.58</v>
      </c>
      <c r="AN472" s="905">
        <f>INDEX(G472:R472,1,MATCH(Parametres!$B$3,G$1:R$1,0))*IF(OR(F472="L",F472="S",F472="I"),-1,1)</f>
        <v>-76472.27</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45"/>
        <v>G33104</v>
      </c>
      <c r="AU472" s="488" t="str">
        <f t="shared" si="46"/>
        <v>RESERVE FLOTTES</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G33105</v>
      </c>
      <c r="AK473" s="905" t="str">
        <f t="shared" si="49"/>
        <v>RESERVE TRANSP.WHOLESALE</v>
      </c>
      <c r="AL473" s="905">
        <f>IFERROR(INDEX(G473:R473,1,MATCH(Parametres!$B$3,G$1:R$1,0)-1)*IF(OR(F473="L",F473="S",F473="I"),-1,1),"")</f>
        <v>-113194.34</v>
      </c>
      <c r="AM473" s="905">
        <f t="shared" si="44"/>
        <v>-556</v>
      </c>
      <c r="AN473" s="905">
        <f>INDEX(G473:R473,1,MATCH(Parametres!$B$3,G$1:R$1,0))*IF(OR(F473="L",F473="S",F473="I"),-1,1)</f>
        <v>-113750.34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45"/>
        <v>G33105</v>
      </c>
      <c r="AU473" s="488" t="str">
        <f t="shared" si="46"/>
        <v>RESERVE TRANSP.WHOLESALE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G33106</v>
      </c>
      <c r="AK474" s="905" t="str">
        <f t="shared" si="49"/>
        <v>RESERVE DEMO</v>
      </c>
      <c r="AL474" s="905">
        <f>IFERROR(INDEX(G474:R474,1,MATCH(Parametres!$B$3,G$1:R$1,0)-1)*IF(OR(F474="L",F474="S",F474="I"),-1,1),"")</f>
        <v>0</v>
      </c>
      <c r="AM474" s="905">
        <f t="shared" si="44"/>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45"/>
        <v>G33106</v>
      </c>
      <c r="AU474" s="488" t="str">
        <f t="shared" si="46"/>
        <v>RESERVE DEMO</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G33107</v>
      </c>
      <c r="AK475" s="905" t="str">
        <f t="shared" si="49"/>
        <v>ACCESSOIRES FLOTTES</v>
      </c>
      <c r="AL475" s="905">
        <f>IFERROR(INDEX(G475:R475,1,MATCH(Parametres!$B$3,G$1:R$1,0)-1)*IF(OR(F475="L",F475="S",F475="I"),-1,1),"")</f>
        <v>0</v>
      </c>
      <c r="AM475" s="905">
        <f t="shared" si="44"/>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45"/>
        <v>G33107</v>
      </c>
      <c r="AU475" s="488" t="str">
        <f t="shared" si="46"/>
        <v>ACCESSOIRES FLOTTES</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G33110</v>
      </c>
      <c r="AK476" s="905" t="str">
        <f t="shared" si="49"/>
        <v>RABAIS LOCATION LMB INC</v>
      </c>
      <c r="AL476" s="905">
        <f>IFERROR(INDEX(G476:R476,1,MATCH(Parametres!$B$3,G$1:R$1,0)-1)*IF(OR(F476="L",F476="S",F476="I"),-1,1),"")</f>
        <v>0</v>
      </c>
      <c r="AM476" s="905">
        <f t="shared" si="44"/>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45"/>
        <v>G33110</v>
      </c>
      <c r="AU476" s="488" t="str">
        <f t="shared" si="46"/>
        <v>RABAIS LOCATION LMB INC</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G33111</v>
      </c>
      <c r="AK477" s="905" t="str">
        <f t="shared" si="49"/>
        <v>PROVISION WHOLESSALE</v>
      </c>
      <c r="AL477" s="905">
        <f>IFERROR(INDEX(G477:R477,1,MATCH(Parametres!$B$3,G$1:R$1,0)-1)*IF(OR(F477="L",F477="S",F477="I"),-1,1),"")</f>
        <v>-9330</v>
      </c>
      <c r="AM477" s="905">
        <f t="shared" si="44"/>
        <v>-400</v>
      </c>
      <c r="AN477" s="905">
        <f>INDEX(G477:R477,1,MATCH(Parametres!$B$3,G$1:R$1,0))*IF(OR(F477="L",F477="S",F477="I"),-1,1)</f>
        <v>-9730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45"/>
        <v>G33111</v>
      </c>
      <c r="AU477" s="488" t="str">
        <f t="shared" si="46"/>
        <v>PROVISION WHOLESSALE</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G33112</v>
      </c>
      <c r="AK478" s="905" t="str">
        <f t="shared" si="49"/>
        <v>PROVISION DETAIL</v>
      </c>
      <c r="AL478" s="905">
        <f>IFERROR(INDEX(G478:R478,1,MATCH(Parametres!$B$3,G$1:R$1,0)-1)*IF(OR(F478="L",F478="S",F478="I"),-1,1),"")</f>
        <v>-57000</v>
      </c>
      <c r="AM478" s="905">
        <f t="shared" si="44"/>
        <v>-5500</v>
      </c>
      <c r="AN478" s="905">
        <f>INDEX(G478:R478,1,MATCH(Parametres!$B$3,G$1:R$1,0))*IF(OR(F478="L",F478="S",F478="I"),-1,1)</f>
        <v>-62500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45"/>
        <v>G33112</v>
      </c>
      <c r="AU478" s="488" t="str">
        <f t="shared" si="46"/>
        <v>PROVISION DETAIL</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G33113</v>
      </c>
      <c r="AK479" s="905" t="str">
        <f t="shared" si="49"/>
        <v>PROVISION USA</v>
      </c>
      <c r="AL479" s="905">
        <f>IFERROR(INDEX(G479:R479,1,MATCH(Parametres!$B$3,G$1:R$1,0)-1)*IF(OR(F479="L",F479="S",F479="I"),-1,1),"")</f>
        <v>-106400</v>
      </c>
      <c r="AM479" s="905">
        <f t="shared" si="44"/>
        <v>0</v>
      </c>
      <c r="AN479" s="905">
        <f>INDEX(G479:R479,1,MATCH(Parametres!$B$3,G$1:R$1,0))*IF(OR(F479="L",F479="S",F479="I"),-1,1)</f>
        <v>-106400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45"/>
        <v>G33113</v>
      </c>
      <c r="AU479" s="488" t="str">
        <f t="shared" si="46"/>
        <v>PROVISION USA</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G33114</v>
      </c>
      <c r="AK480" s="905" t="str">
        <f t="shared" si="49"/>
        <v>PROVISION HERELLE</v>
      </c>
      <c r="AL480" s="905">
        <f>IFERROR(INDEX(G480:R480,1,MATCH(Parametres!$B$3,G$1:R$1,0)-1)*IF(OR(F480="L",F480="S",F480="I"),-1,1),"")</f>
        <v>-20300</v>
      </c>
      <c r="AM480" s="905">
        <f t="shared" si="44"/>
        <v>20300</v>
      </c>
      <c r="AN480" s="905">
        <f>INDEX(G480:R480,1,MATCH(Parametres!$B$3,G$1:R$1,0))*IF(OR(F480="L",F480="S",F480="I"),-1,1)</f>
        <v>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45"/>
        <v>G33114</v>
      </c>
      <c r="AU480" s="488" t="str">
        <f t="shared" si="46"/>
        <v>PROVISION HERELLE</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G33115</v>
      </c>
      <c r="AK481" s="905" t="str">
        <f t="shared" si="49"/>
        <v>PROVISION LMB</v>
      </c>
      <c r="AL481" s="905">
        <f>IFERROR(INDEX(G481:R481,1,MATCH(Parametres!$B$3,G$1:R$1,0)-1)*IF(OR(F481="L",F481="S",F481="I"),-1,1),"")</f>
        <v>0</v>
      </c>
      <c r="AM481" s="905">
        <f t="shared" si="44"/>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45"/>
        <v>G33115</v>
      </c>
      <c r="AU481" s="488" t="str">
        <f t="shared" si="46"/>
        <v>PROVISION LMB</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G33150</v>
      </c>
      <c r="AK482" s="905" t="str">
        <f t="shared" si="49"/>
        <v>SIMPLICITÉ RABAIS À PAYER</v>
      </c>
      <c r="AL482" s="905">
        <f>IFERROR(INDEX(G482:R482,1,MATCH(Parametres!$B$3,G$1:R$1,0)-1)*IF(OR(F482="L",F482="S",F482="I"),-1,1),"")</f>
        <v>-4704.1000000000004</v>
      </c>
      <c r="AM482" s="905">
        <f t="shared" si="44"/>
        <v>-1500</v>
      </c>
      <c r="AN482" s="905">
        <f>INDEX(G482:R482,1,MATCH(Parametres!$B$3,G$1:R$1,0))*IF(OR(F482="L",F482="S",F482="I"),-1,1)</f>
        <v>-6204.1</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45"/>
        <v>G33150</v>
      </c>
      <c r="AU482" s="488" t="str">
        <f t="shared" si="46"/>
        <v>SIMPLICITÉ RABAIS À PAYER</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G33200</v>
      </c>
      <c r="AK483" s="905" t="str">
        <f t="shared" si="49"/>
        <v>RACHAT ACTIONS PRIVILEGIE</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G33200</v>
      </c>
      <c r="AU483" s="488" t="str">
        <f t="shared" si="46"/>
        <v>RACHAT ACTIONS PRIVILEGIE</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G33300</v>
      </c>
      <c r="AK484" s="905" t="str">
        <f t="shared" si="49"/>
        <v>ACTIF D'IMPOTS FUTURS</v>
      </c>
      <c r="AL484" s="905">
        <f>IFERROR(INDEX(G484:R484,1,MATCH(Parametres!$B$3,G$1:R$1,0)-1)*IF(OR(F484="L",F484="S",F484="I"),-1,1),"")</f>
        <v>30962</v>
      </c>
      <c r="AM484" s="905">
        <f t="shared" si="44"/>
        <v>0</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45"/>
        <v>G33300</v>
      </c>
      <c r="AU484" s="488" t="str">
        <f t="shared" si="46"/>
        <v>ACTIF D'IMPOTS FUTURS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G33400</v>
      </c>
      <c r="AK485" s="905" t="str">
        <f t="shared" si="49"/>
        <v>MARGE DE CRÉDIT &amp; LOYER</v>
      </c>
      <c r="AL485" s="905">
        <f>IFERROR(INDEX(G485:R485,1,MATCH(Parametres!$B$3,G$1:R$1,0)-1)*IF(OR(F485="L",F485="S",F485="I"),-1,1),"")</f>
        <v>0</v>
      </c>
      <c r="AM485" s="905">
        <f t="shared" si="44"/>
        <v>0</v>
      </c>
      <c r="AN485" s="905">
        <f>INDEX(G485:R485,1,MATCH(Parametres!$B$3,G$1:R$1,0))*IF(OR(F485="L",F485="S",F485="I"),-1,1)</f>
        <v>0</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45"/>
        <v>G33400</v>
      </c>
      <c r="AU485" s="488" t="str">
        <f t="shared" si="46"/>
        <v>MARGE DE CRÉDIT &amp; LOYER</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G33600</v>
      </c>
      <c r="AK486" s="905" t="str">
        <f t="shared" si="49"/>
        <v>RRI</v>
      </c>
      <c r="AL486" s="905">
        <f>IFERROR(INDEX(G486:R486,1,MATCH(Parametres!$B$3,G$1:R$1,0)-1)*IF(OR(F486="L",F486="S",F486="I"),-1,1),"")</f>
        <v>62787</v>
      </c>
      <c r="AM486" s="905">
        <f t="shared" si="44"/>
        <v>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45"/>
        <v>G33600</v>
      </c>
      <c r="AU486" s="488" t="str">
        <f t="shared" si="46"/>
        <v>RRI</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hidden="1"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G34000</v>
      </c>
      <c r="AK487" s="905" t="str">
        <f t="shared" si="49"/>
        <v>PROV.CREANCES DOUTEUSES</v>
      </c>
      <c r="AL487" s="905">
        <f>IFERROR(INDEX(G487:R487,1,MATCH(Parametres!$B$3,G$1:R$1,0)-1)*IF(OR(F487="L",F487="S",F487="I"),-1,1),"")</f>
        <v>0</v>
      </c>
      <c r="AM487" s="905">
        <f t="shared" si="44"/>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45"/>
        <v>G34000</v>
      </c>
      <c r="AU487" s="488" t="str">
        <f t="shared" si="46"/>
        <v>PROV.CREANCES DOUTEUSES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G35200</v>
      </c>
      <c r="AK488" s="905" t="str">
        <f t="shared" si="49"/>
        <v>AMORT.ACC.MACHINERIE,EQUI</v>
      </c>
      <c r="AL488" s="905">
        <f>IFERROR(INDEX(G488:R488,1,MATCH(Parametres!$B$3,G$1:R$1,0)-1)*IF(OR(F488="L",F488="S",F488="I"),-1,1),"")</f>
        <v>-1369160.28</v>
      </c>
      <c r="AM488" s="905">
        <f t="shared" si="44"/>
        <v>-5029.8599999998696</v>
      </c>
      <c r="AN488" s="905">
        <f>INDEX(G488:R488,1,MATCH(Parametres!$B$3,G$1:R$1,0))*IF(OR(F488="L",F488="S",F488="I"),-1,1)</f>
        <v>-1374190.14</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45"/>
        <v>G35200</v>
      </c>
      <c r="AU488" s="488" t="str">
        <f t="shared" si="46"/>
        <v>AMORT.ACC.MACHINERIE,EQUI</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G35300</v>
      </c>
      <c r="AK489" s="905" t="str">
        <f t="shared" si="49"/>
        <v>AMORT.PNEUSACC.DEMO/COURT</v>
      </c>
      <c r="AL489" s="905">
        <f>IFERROR(INDEX(G489:R489,1,MATCH(Parametres!$B$3,G$1:R$1,0)-1)*IF(OR(F489="L",F489="S",F489="I"),-1,1),"")</f>
        <v>-594.99</v>
      </c>
      <c r="AM489" s="905">
        <f t="shared" si="44"/>
        <v>-94.360000000000014</v>
      </c>
      <c r="AN489" s="905">
        <f>INDEX(G489:R489,1,MATCH(Parametres!$B$3,G$1:R$1,0))*IF(OR(F489="L",F489="S",F489="I"),-1,1)</f>
        <v>-689.35</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45"/>
        <v>G35300</v>
      </c>
      <c r="AU489" s="488" t="str">
        <f t="shared" si="46"/>
        <v>AMORT.PNEUSACC.DEMO/COURT</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G35400</v>
      </c>
      <c r="AK490" s="905" t="str">
        <f t="shared" si="49"/>
        <v>AMORT.ACC.&amp; EQUIP.BUR</v>
      </c>
      <c r="AL490" s="905">
        <f>IFERROR(INDEX(G490:R490,1,MATCH(Parametres!$B$3,G$1:R$1,0)-1)*IF(OR(F490="L",F490="S",F490="I"),-1,1),"")</f>
        <v>-310874.46999999997</v>
      </c>
      <c r="AM490" s="905">
        <f t="shared" si="44"/>
        <v>-824.96000000002095</v>
      </c>
      <c r="AN490" s="905">
        <f>INDEX(G490:R490,1,MATCH(Parametres!$B$3,G$1:R$1,0))*IF(OR(F490="L",F490="S",F490="I"),-1,1)</f>
        <v>-311699.43</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45"/>
        <v>G35400</v>
      </c>
      <c r="AU490" s="488" t="str">
        <f t="shared" si="46"/>
        <v>AMORT.ACC.&amp; EQUIP.BUR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G35500</v>
      </c>
      <c r="AK491" s="905" t="str">
        <f t="shared" si="49"/>
        <v>AMORT.CUMULE VEHICULE SER</v>
      </c>
      <c r="AL491" s="905">
        <f>IFERROR(INDEX(G491:R491,1,MATCH(Parametres!$B$3,G$1:R$1,0)-1)*IF(OR(F491="L",F491="S",F491="I"),-1,1),"")</f>
        <v>-67878.91</v>
      </c>
      <c r="AM491" s="905">
        <f t="shared" si="44"/>
        <v>-1739.3600000000006</v>
      </c>
      <c r="AN491" s="905">
        <f>INDEX(G491:R491,1,MATCH(Parametres!$B$3,G$1:R$1,0))*IF(OR(F491="L",F491="S",F491="I"),-1,1)</f>
        <v>-69618.27</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45"/>
        <v>G35500</v>
      </c>
      <c r="AU491" s="488" t="str">
        <f t="shared" si="46"/>
        <v>AMORT.CUMULE VEHICULE SER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G35600</v>
      </c>
      <c r="AK492" s="905" t="str">
        <f t="shared" si="49"/>
        <v>AMORT.ACC.AMEL. LOCAT.</v>
      </c>
      <c r="AL492" s="905">
        <f>IFERROR(INDEX(G492:R492,1,MATCH(Parametres!$B$3,G$1:R$1,0)-1)*IF(OR(F492="L",F492="S",F492="I"),-1,1),"")</f>
        <v>-49708.2</v>
      </c>
      <c r="AM492" s="905">
        <f t="shared" si="44"/>
        <v>-2190.1399999999994</v>
      </c>
      <c r="AN492" s="905">
        <f>INDEX(G492:R492,1,MATCH(Parametres!$B$3,G$1:R$1,0))*IF(OR(F492="L",F492="S",F492="I"),-1,1)</f>
        <v>-51898.34</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45"/>
        <v>G35600</v>
      </c>
      <c r="AU492" s="488" t="str">
        <f t="shared" si="46"/>
        <v>AMORT.ACC.AMEL. LOCAT.</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G35700</v>
      </c>
      <c r="AK493" s="905" t="str">
        <f t="shared" si="49"/>
        <v>AMORT. MATERIEL INFORM.</v>
      </c>
      <c r="AL493" s="905">
        <f>IFERROR(INDEX(G493:R493,1,MATCH(Parametres!$B$3,G$1:R$1,0)-1)*IF(OR(F493="L",F493="S",F493="I"),-1,1),"")</f>
        <v>-182719.99</v>
      </c>
      <c r="AM493" s="905">
        <f t="shared" si="44"/>
        <v>-767.82000000000698</v>
      </c>
      <c r="AN493" s="905">
        <f>INDEX(G493:R493,1,MATCH(Parametres!$B$3,G$1:R$1,0))*IF(OR(F493="L",F493="S",F493="I"),-1,1)</f>
        <v>-183487.81</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45"/>
        <v>G35700</v>
      </c>
      <c r="AU493" s="488" t="str">
        <f t="shared" si="46"/>
        <v>AMORT. MATERIEL INFORM.</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G35800</v>
      </c>
      <c r="AK494" s="905" t="str">
        <f t="shared" si="49"/>
        <v>AMORT.CUMULÉ ENSEIGNES</v>
      </c>
      <c r="AL494" s="905">
        <f>IFERROR(INDEX(G494:R494,1,MATCH(Parametres!$B$3,G$1:R$1,0)-1)*IF(OR(F494="L",F494="S",F494="I"),-1,1),"")</f>
        <v>-48570.96</v>
      </c>
      <c r="AM494" s="905">
        <f t="shared" si="44"/>
        <v>-139.7300000000032</v>
      </c>
      <c r="AN494" s="905">
        <f>INDEX(G494:R494,1,MATCH(Parametres!$B$3,G$1:R$1,0))*IF(OR(F494="L",F494="S",F494="I"),-1,1)</f>
        <v>-48710.69</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45"/>
        <v>G35800</v>
      </c>
      <c r="AU494" s="488" t="str">
        <f t="shared" si="46"/>
        <v>AMORT.CUMULÉ ENSEIGNES</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hidden="1"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G35900</v>
      </c>
      <c r="AK495" s="905" t="str">
        <f t="shared" si="49"/>
        <v>ASPHALTE AMORT.CUMULÉ</v>
      </c>
      <c r="AL495" s="905">
        <f>IFERROR(INDEX(G495:R495,1,MATCH(Parametres!$B$3,G$1:R$1,0)-1)*IF(OR(F495="L",F495="S",F495="I"),-1,1),"")</f>
        <v>0</v>
      </c>
      <c r="AM495" s="905">
        <f t="shared" si="44"/>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45"/>
        <v>G35900</v>
      </c>
      <c r="AU495" s="488" t="str">
        <f t="shared" si="46"/>
        <v>ASPHALTE AMORT.CUMULÉ</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G36000</v>
      </c>
      <c r="AK496" s="905" t="str">
        <f t="shared" si="49"/>
        <v>CAPITAL-ACTIONS</v>
      </c>
      <c r="AL496" s="905">
        <f>IFERROR(INDEX(G496:R496,1,MATCH(Parametres!$B$3,G$1:R$1,0)-1)*IF(OR(F496="L",F496="S",F496="I"),-1,1),"")</f>
        <v>0</v>
      </c>
      <c r="AM496" s="905">
        <f t="shared" si="44"/>
        <v>0</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45"/>
        <v>G36000</v>
      </c>
      <c r="AU496" s="488" t="str">
        <f t="shared" si="46"/>
        <v>CAPITAL-ACTIONS</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hidden="1"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G36001</v>
      </c>
      <c r="AK497" s="905" t="str">
        <f t="shared" si="49"/>
        <v>ACTIONS A</v>
      </c>
      <c r="AL497" s="905">
        <f>IFERROR(INDEX(G497:R497,1,MATCH(Parametres!$B$3,G$1:R$1,0)-1)*IF(OR(F497="L",F497="S",F497="I"),-1,1),"")</f>
        <v>-15</v>
      </c>
      <c r="AM497" s="905">
        <f t="shared" si="44"/>
        <v>0</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45"/>
        <v>G36001</v>
      </c>
      <c r="AU497" s="488" t="str">
        <f t="shared" si="46"/>
        <v>ACTIONS A</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G36002</v>
      </c>
      <c r="AK498" s="905" t="str">
        <f t="shared" si="49"/>
        <v>ACTIONS B</v>
      </c>
      <c r="AL498" s="905">
        <f>IFERROR(INDEX(G498:R498,1,MATCH(Parametres!$B$3,G$1:R$1,0)-1)*IF(OR(F498="L",F498="S",F498="I"),-1,1),"")</f>
        <v>-85</v>
      </c>
      <c r="AM498" s="905">
        <f t="shared" si="44"/>
        <v>0</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45"/>
        <v>G36002</v>
      </c>
      <c r="AU498" s="488" t="str">
        <f t="shared" si="46"/>
        <v>ACTIONS B</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G36003</v>
      </c>
      <c r="AK499" s="905" t="str">
        <f t="shared" si="49"/>
        <v>ACTIONS C</v>
      </c>
      <c r="AL499" s="905">
        <f>IFERROR(INDEX(G499:R499,1,MATCH(Parametres!$B$3,G$1:R$1,0)-1)*IF(OR(F499="L",F499="S",F499="I"),-1,1),"")</f>
        <v>-85</v>
      </c>
      <c r="AM499" s="905">
        <f t="shared" si="44"/>
        <v>0</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45"/>
        <v>G36003</v>
      </c>
      <c r="AU499" s="488" t="str">
        <f t="shared" si="46"/>
        <v>ACTIONS C</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G36004</v>
      </c>
      <c r="AK500" s="905" t="str">
        <f t="shared" si="49"/>
        <v>ACTIONS E</v>
      </c>
      <c r="AL500" s="905">
        <f>IFERROR(INDEX(G500:R500,1,MATCH(Parametres!$B$3,G$1:R$1,0)-1)*IF(OR(F500="L",F500="S",F500="I"),-1,1),"")</f>
        <v>-51</v>
      </c>
      <c r="AM500" s="905">
        <f t="shared" si="44"/>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45"/>
        <v>G36004</v>
      </c>
      <c r="AU500" s="488" t="str">
        <f t="shared" si="46"/>
        <v>ACTIONS E</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G36005</v>
      </c>
      <c r="AK501" s="905" t="str">
        <f t="shared" si="49"/>
        <v>VALEUR RACHETABLE ACT E</v>
      </c>
      <c r="AL501" s="905">
        <f>IFERROR(INDEX(G501:R501,1,MATCH(Parametres!$B$3,G$1:R$1,0)-1)*IF(OR(F501="L",F501="S",F501="I"),-1,1),"")</f>
        <v>0</v>
      </c>
      <c r="AM501" s="905">
        <f t="shared" si="44"/>
        <v>0</v>
      </c>
      <c r="AN501" s="905">
        <f>INDEX(G501:R501,1,MATCH(Parametres!$B$3,G$1:R$1,0))*IF(OR(F501="L",F501="S",F501="I"),-1,1)</f>
        <v>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45"/>
        <v>G36005</v>
      </c>
      <c r="AU501" s="488" t="str">
        <f t="shared" si="46"/>
        <v>VALEUR RACHETABLE ACT E</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G36009</v>
      </c>
      <c r="AK502" s="905" t="str">
        <f t="shared" si="49"/>
        <v>AJUST CAPITAL-ACTIONS</v>
      </c>
      <c r="AL502" s="905">
        <f>IFERROR(INDEX(G502:R502,1,MATCH(Parametres!$B$3,G$1:R$1,0)-1)*IF(OR(F502="L",F502="S",F502="I"),-1,1),"")</f>
        <v>0</v>
      </c>
      <c r="AM502" s="905">
        <f t="shared" si="44"/>
        <v>0</v>
      </c>
      <c r="AN502" s="905">
        <f>INDEX(G502:R502,1,MATCH(Parametres!$B$3,G$1:R$1,0))*IF(OR(F502="L",F502="S",F502="I"),-1,1)</f>
        <v>0</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45"/>
        <v>G36009</v>
      </c>
      <c r="AU502" s="488" t="str">
        <f t="shared" si="46"/>
        <v>AJUST CAPITAL-ACTIONS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G37000</v>
      </c>
      <c r="AK503" s="905" t="str">
        <f t="shared" si="49"/>
        <v>BENEFICES NON REPARTIS</v>
      </c>
      <c r="AL503" s="905">
        <f>IFERROR(INDEX(G503:R503,1,MATCH(Parametres!$B$3,G$1:R$1,0)-1)*IF(OR(F503="L",F503="S",F503="I"),-1,1),"")</f>
        <v>-4943894</v>
      </c>
      <c r="AM503" s="905">
        <f t="shared" si="44"/>
        <v>0</v>
      </c>
      <c r="AN503" s="905">
        <f>INDEX(G503:R503,1,MATCH(Parametres!$B$3,G$1:R$1,0))*IF(OR(F503="L",F503="S",F503="I"),-1,1)</f>
        <v>-4943894</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45"/>
        <v>G37000</v>
      </c>
      <c r="AU503" s="488" t="str">
        <f t="shared" si="46"/>
        <v>BENEFICES NON REPARTIS</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G37500</v>
      </c>
      <c r="AK504" s="905" t="str">
        <f t="shared" si="49"/>
        <v>DIVIDENDES RECUS</v>
      </c>
      <c r="AL504" s="905">
        <f>IFERROR(INDEX(G504:R504,1,MATCH(Parametres!$B$3,G$1:R$1,0)-1)*IF(OR(F504="L",F504="S",F504="I"),-1,1),"")</f>
        <v>0</v>
      </c>
      <c r="AM504" s="905">
        <f t="shared" si="44"/>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45"/>
        <v>G37500</v>
      </c>
      <c r="AU504" s="488" t="str">
        <f t="shared" si="46"/>
        <v>DIVIDENDES RECUS</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G38000</v>
      </c>
      <c r="AK505" s="905" t="str">
        <f t="shared" si="49"/>
        <v>PLACEMENTS</v>
      </c>
      <c r="AL505" s="905">
        <f>IFERROR(INDEX(G505:R505,1,MATCH(Parametres!$B$3,G$1:R$1,0)-1)*IF(OR(F505="L",F505="S",F505="I"),-1,1),"")</f>
        <v>0</v>
      </c>
      <c r="AM505" s="905">
        <f t="shared" si="44"/>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45"/>
        <v>G38000</v>
      </c>
      <c r="AU505" s="488" t="str">
        <f t="shared" si="46"/>
        <v>PLACEMENTS</v>
      </c>
      <c r="AV505" s="899">
        <f>IFERROR(INDEX(V505:AG505,1,MATCH(Parametres!$B$3,V$1:AG$1,0)-1)*IF(OR(C505="L",C505="S",C505="I"),-1,1),"")</f>
        <v>0</v>
      </c>
      <c r="AW505" s="899">
        <f t="shared" si="47"/>
        <v>0</v>
      </c>
      <c r="AX505" s="899">
        <f>INDEX(V505:AG505,1,MATCH(Parametres!$B$3,V$1:AG$1,0))*IF(OR(C505="L",C505="S",C505="I"),-1,1)</f>
        <v>0</v>
      </c>
      <c r="AY505" s="487" t="s">
        <v>337</v>
      </c>
      <c r="AZ505" s="487" t="e">
        <f>+VLOOKUP($AJ505,Data_Validation!$A:$E,5,0)</f>
        <v>#N/A</v>
      </c>
    </row>
    <row r="506" spans="1:52" ht="15" hidden="1"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G40000</v>
      </c>
      <c r="AK506" s="905" t="str">
        <f t="shared" si="49"/>
        <v>VENTE VOLT</v>
      </c>
      <c r="AL506" s="905">
        <f>IFERROR(INDEX(G506:R506,1,MATCH(Parametres!$B$3,G$1:R$1,0)-1)*IF(OR(F506="L",F506="S",F506="I"),-1,1),"")</f>
        <v>0</v>
      </c>
      <c r="AM506" s="905">
        <f t="shared" si="44"/>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45"/>
        <v>G40000</v>
      </c>
      <c r="AU506" s="488" t="str">
        <f t="shared" si="46"/>
        <v>VENTE VOLT</v>
      </c>
      <c r="AV506" s="899">
        <f>IFERROR(INDEX(V506:AG506,1,MATCH(Parametres!$B$3,V$1:AG$1,0)-1)*IF(OR(C506="L",C506="S",C506="I"),-1,1),"")</f>
        <v>0</v>
      </c>
      <c r="AW506" s="899">
        <f t="shared" si="47"/>
        <v>0</v>
      </c>
      <c r="AX506" s="899">
        <f>INDEX(V506:AG506,1,MATCH(Parametres!$B$3,V$1:AG$1,0))*IF(OR(C506="L",C506="S",C506="I"),-1,1)</f>
        <v>0</v>
      </c>
      <c r="AY506" s="487" t="s">
        <v>337</v>
      </c>
      <c r="AZ506" s="487" t="str">
        <f>+VLOOKUP($AJ506,Data_Validation!$A:$E,5,0)</f>
        <v>Oui</v>
      </c>
    </row>
    <row r="507" spans="1:52" ht="15" hidden="1"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G40004</v>
      </c>
      <c r="AK507" s="905" t="str">
        <f t="shared" si="49"/>
        <v>VENTE BUICK REGAL</v>
      </c>
      <c r="AL507" s="905">
        <f>IFERROR(INDEX(G507:R507,1,MATCH(Parametres!$B$3,G$1:R$1,0)-1)*IF(OR(F507="L",F507="S",F507="I"),-1,1),"")</f>
        <v>0</v>
      </c>
      <c r="AM507" s="905">
        <f t="shared" si="44"/>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45"/>
        <v>G40004</v>
      </c>
      <c r="AU507" s="488" t="str">
        <f t="shared" si="46"/>
        <v>VENTE BUICK REGAL</v>
      </c>
      <c r="AV507" s="899">
        <f>IFERROR(INDEX(V507:AG507,1,MATCH(Parametres!$B$3,V$1:AG$1,0)-1)*IF(OR(C507="L",C507="S",C507="I"),-1,1),"")</f>
        <v>0</v>
      </c>
      <c r="AW507" s="899">
        <f t="shared" si="47"/>
        <v>0</v>
      </c>
      <c r="AX507" s="899">
        <f>INDEX(V507:AG507,1,MATCH(Parametres!$B$3,V$1:AG$1,0))*IF(OR(C507="L",C507="S",C507="I"),-1,1)</f>
        <v>0</v>
      </c>
      <c r="AY507" s="487" t="s">
        <v>337</v>
      </c>
      <c r="AZ507" s="487" t="str">
        <f>+VLOOKUP($AJ507,Data_Validation!$A:$E,5,0)</f>
        <v>Oui</v>
      </c>
    </row>
    <row r="508" spans="1:52" ht="15" hidden="1"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905" t="str">
        <f t="shared" si="48"/>
        <v>G40100</v>
      </c>
      <c r="AK508" s="905" t="str">
        <f t="shared" si="49"/>
        <v>VTES-MALIBU</v>
      </c>
      <c r="AL508" s="905">
        <f>IFERROR(INDEX(G508:R508,1,MATCH(Parametres!$B$3,G$1:R$1,0)-1)*IF(OR(F508="L",F508="S",F508="I"),-1,1),"")</f>
        <v>-29694</v>
      </c>
      <c r="AM508" s="905">
        <f t="shared" si="44"/>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45"/>
        <v>G40100</v>
      </c>
      <c r="AU508" s="488" t="str">
        <f t="shared" si="46"/>
        <v>VTES-MALIBU</v>
      </c>
      <c r="AV508" s="899">
        <f>IFERROR(INDEX(V508:AG508,1,MATCH(Parametres!$B$3,V$1:AG$1,0)-1)*IF(OR(C508="L",C508="S",C508="I"),-1,1),"")</f>
        <v>1</v>
      </c>
      <c r="AW508" s="899">
        <f t="shared" si="47"/>
        <v>0</v>
      </c>
      <c r="AX508" s="899">
        <f>INDEX(V508:AG508,1,MATCH(Parametres!$B$3,V$1:AG$1,0))*IF(OR(C508="L",C508="S",C508="I"),-1,1)</f>
        <v>1</v>
      </c>
      <c r="AY508" s="487" t="s">
        <v>337</v>
      </c>
      <c r="AZ508" s="487" t="str">
        <f>+VLOOKUP($AJ508,Data_Validation!$A:$E,5,0)</f>
        <v>Oui</v>
      </c>
    </row>
    <row r="509" spans="1:52" ht="15" hidden="1"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G40101</v>
      </c>
      <c r="AK509" s="905" t="str">
        <f t="shared" si="49"/>
        <v>VENTE BUICK LACROSSE</v>
      </c>
      <c r="AL509" s="905">
        <f>IFERROR(INDEX(G509:R509,1,MATCH(Parametres!$B$3,G$1:R$1,0)-1)*IF(OR(F509="L",F509="S",F509="I"),-1,1),"")</f>
        <v>0</v>
      </c>
      <c r="AM509" s="905">
        <f t="shared" si="44"/>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45"/>
        <v>G40101</v>
      </c>
      <c r="AU509" s="488" t="str">
        <f t="shared" si="46"/>
        <v>VENTE BUICK LACROSSE</v>
      </c>
      <c r="AV509" s="899">
        <f>IFERROR(INDEX(V509:AG509,1,MATCH(Parametres!$B$3,V$1:AG$1,0)-1)*IF(OR(C509="L",C509="S",C509="I"),-1,1),"")</f>
        <v>0</v>
      </c>
      <c r="AW509" s="899">
        <f t="shared" si="47"/>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G40120</v>
      </c>
      <c r="AK510" s="905" t="str">
        <f t="shared" si="49"/>
        <v>VTES-MALIBU          -LOC</v>
      </c>
      <c r="AL510" s="905">
        <f>IFERROR(INDEX(G510:R510,1,MATCH(Parametres!$B$3,G$1:R$1,0)-1)*IF(OR(F510="L",F510="S",F510="I"),-1,1),"")</f>
        <v>0</v>
      </c>
      <c r="AM510" s="905">
        <f t="shared" si="44"/>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45"/>
        <v>G40120</v>
      </c>
      <c r="AU510" s="488" t="str">
        <f t="shared" si="46"/>
        <v>VTES-MALIBU          -LOC</v>
      </c>
      <c r="AV510" s="899">
        <f>IFERROR(INDEX(V510:AG510,1,MATCH(Parametres!$B$3,V$1:AG$1,0)-1)*IF(OR(C510="L",C510="S",C510="I"),-1,1),"")</f>
        <v>0</v>
      </c>
      <c r="AW510" s="899">
        <f t="shared" si="47"/>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G40200</v>
      </c>
      <c r="AK511" s="905" t="str">
        <f t="shared" si="49"/>
        <v>VTES-MALIBU MAXX</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G40200</v>
      </c>
      <c r="AU511" s="488" t="str">
        <f t="shared" si="46"/>
        <v>VTES-MALIBU MAXX</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G40201</v>
      </c>
      <c r="AK512" s="905" t="str">
        <f t="shared" si="49"/>
        <v>VENTES - SONIC</v>
      </c>
      <c r="AL512" s="905">
        <f>IFERROR(INDEX(G512:R512,1,MATCH(Parametres!$B$3,G$1:R$1,0)-1)*IF(OR(F512="L",F512="S",F512="I"),-1,1),"")</f>
        <v>0</v>
      </c>
      <c r="AM512" s="905">
        <f t="shared" si="44"/>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45"/>
        <v>G40201</v>
      </c>
      <c r="AU512" s="488" t="str">
        <f t="shared" si="46"/>
        <v>VENTES - SONIC</v>
      </c>
      <c r="AV512" s="899">
        <f>IFERROR(INDEX(V512:AG512,1,MATCH(Parametres!$B$3,V$1:AG$1,0)-1)*IF(OR(C512="L",C512="S",C512="I"),-1,1),"")</f>
        <v>0</v>
      </c>
      <c r="AW512" s="899">
        <f t="shared" si="47"/>
        <v>0</v>
      </c>
      <c r="AX512" s="899">
        <f>INDEX(V512:AG512,1,MATCH(Parametres!$B$3,V$1:AG$1,0))*IF(OR(C512="L",C512="S",C512="I"),-1,1)</f>
        <v>0</v>
      </c>
      <c r="AY512" s="487" t="s">
        <v>337</v>
      </c>
      <c r="AZ512" s="487" t="e">
        <f>+VLOOKUP($AJ512,Data_Validation!$A:$E,5,0)</f>
        <v>#N/A</v>
      </c>
    </row>
    <row r="513" spans="1:52" ht="15" hidden="1"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G40204</v>
      </c>
      <c r="AK513" s="905" t="str">
        <f t="shared" si="49"/>
        <v>VENTES - VERANO</v>
      </c>
      <c r="AL513" s="905">
        <f>IFERROR(INDEX(G513:R513,1,MATCH(Parametres!$B$3,G$1:R$1,0)-1)*IF(OR(F513="L",F513="S",F513="I"),-1,1),"")</f>
        <v>0</v>
      </c>
      <c r="AM513" s="905">
        <f t="shared" si="44"/>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45"/>
        <v>G40204</v>
      </c>
      <c r="AU513" s="488" t="str">
        <f t="shared" si="46"/>
        <v>VENTES - VERANO</v>
      </c>
      <c r="AV513" s="899">
        <f>IFERROR(INDEX(V513:AG513,1,MATCH(Parametres!$B$3,V$1:AG$1,0)-1)*IF(OR(C513="L",C513="S",C513="I"),-1,1),"")</f>
        <v>0</v>
      </c>
      <c r="AW513" s="899">
        <f t="shared" si="47"/>
        <v>0</v>
      </c>
      <c r="AX513" s="899">
        <f>INDEX(V513:AG513,1,MATCH(Parametres!$B$3,V$1:AG$1,0))*IF(OR(C513="L",C513="S",C513="I"),-1,1)</f>
        <v>0</v>
      </c>
      <c r="AY513" s="487" t="s">
        <v>337</v>
      </c>
      <c r="AZ513" s="487" t="str">
        <f>+VLOOKUP($AJ513,Data_Validation!$A:$E,5,0)</f>
        <v>Oui</v>
      </c>
    </row>
    <row r="514" spans="1:52" ht="15" hidden="1"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G40300</v>
      </c>
      <c r="AK514" s="905" t="str">
        <f t="shared" si="49"/>
        <v>VTES-IMPALA</v>
      </c>
      <c r="AL514" s="905">
        <f>IFERROR(INDEX(G514:R514,1,MATCH(Parametres!$B$3,G$1:R$1,0)-1)*IF(OR(F514="L",F514="S",F514="I"),-1,1),"")</f>
        <v>0</v>
      </c>
      <c r="AM514" s="905">
        <f t="shared" si="44"/>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45"/>
        <v>G40300</v>
      </c>
      <c r="AU514" s="488" t="str">
        <f t="shared" si="46"/>
        <v>VTES-IMPALA</v>
      </c>
      <c r="AV514" s="899">
        <f>IFERROR(INDEX(V514:AG514,1,MATCH(Parametres!$B$3,V$1:AG$1,0)-1)*IF(OR(C514="L",C514="S",C514="I"),-1,1),"")</f>
        <v>0</v>
      </c>
      <c r="AW514" s="899">
        <f t="shared" si="47"/>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G40320</v>
      </c>
      <c r="AK515" s="905" t="str">
        <f t="shared" si="49"/>
        <v>VTES-IMPALA          -LOC</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G40320</v>
      </c>
      <c r="AU515" s="488" t="str">
        <f t="shared" si="46"/>
        <v>VTES-IMPALA          -LOC</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hidden="1"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G40400</v>
      </c>
      <c r="AK516" s="905" t="str">
        <f t="shared" si="49"/>
        <v>VENTES / SPARK</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T579" si="51">C516</f>
        <v>G40400</v>
      </c>
      <c r="AU516" s="488" t="str">
        <f t="shared" ref="AU516:AU579" si="52">D516</f>
        <v>VENTES / SPARK</v>
      </c>
      <c r="AV516" s="899">
        <f>IFERROR(INDEX(V516:AG516,1,MATCH(Parametres!$B$3,V$1:AG$1,0)-1)*IF(OR(C516="L",C516="S",C516="I"),-1,1),"")</f>
        <v>0</v>
      </c>
      <c r="AW516" s="899">
        <f t="shared" ref="AW516:AW579" si="53">AX516-AV516</f>
        <v>0</v>
      </c>
      <c r="AX516" s="899">
        <f>INDEX(V516:AG516,1,MATCH(Parametres!$B$3,V$1:AG$1,0))*IF(OR(C516="L",C516="S",C516="I"),-1,1)</f>
        <v>0</v>
      </c>
      <c r="AY516" s="487" t="s">
        <v>337</v>
      </c>
      <c r="AZ516" s="487" t="str">
        <f>+VLOOKUP($AJ516,Data_Validation!$A:$E,5,0)</f>
        <v>Oui</v>
      </c>
    </row>
    <row r="517" spans="1:52" ht="15" hidden="1"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905" t="str">
        <f t="shared" si="48"/>
        <v>G40500</v>
      </c>
      <c r="AK517" s="905" t="str">
        <f t="shared" si="49"/>
        <v>VTES-CORVETTE</v>
      </c>
      <c r="AL517" s="905">
        <f>IFERROR(INDEX(G517:R517,1,MATCH(Parametres!$B$3,G$1:R$1,0)-1)*IF(OR(F517="L",F517="S",F517="I"),-1,1),"")</f>
        <v>-456564</v>
      </c>
      <c r="AM517" s="905">
        <f t="shared" si="50"/>
        <v>-201901</v>
      </c>
      <c r="AN517" s="905">
        <f>INDEX(G517:R517,1,MATCH(Parametres!$B$3,G$1:R$1,0))*IF(OR(F517="L",F517="S",F517="I"),-1,1)</f>
        <v>-658465</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51"/>
        <v>G40500</v>
      </c>
      <c r="AU517" s="488" t="str">
        <f t="shared" si="52"/>
        <v>VTES-CORVETTE</v>
      </c>
      <c r="AV517" s="899">
        <f>IFERROR(INDEX(V517:AG517,1,MATCH(Parametres!$B$3,V$1:AG$1,0)-1)*IF(OR(C517="L",C517="S",C517="I"),-1,1),"")</f>
        <v>4</v>
      </c>
      <c r="AW517" s="899">
        <f t="shared" si="53"/>
        <v>2</v>
      </c>
      <c r="AX517" s="899">
        <f>INDEX(V517:AG517,1,MATCH(Parametres!$B$3,V$1:AG$1,0))*IF(OR(C517="L",C517="S",C517="I"),-1,1)</f>
        <v>6</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G40600</v>
      </c>
      <c r="AK518" s="905" t="str">
        <f t="shared" si="49"/>
        <v>VTES-AVEO</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G40600</v>
      </c>
      <c r="AU518" s="488" t="str">
        <f t="shared" si="52"/>
        <v>VTES-AVEO</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G40620</v>
      </c>
      <c r="AK519" s="905" t="str">
        <f t="shared" si="49"/>
        <v>VTES-AVEO            -LOC</v>
      </c>
      <c r="AL519" s="905">
        <f>IFERROR(INDEX(G519:R519,1,MATCH(Parametres!$B$3,G$1:R$1,0)-1)*IF(OR(F519="L",F519="S",F519="I"),-1,1),"")</f>
        <v>0</v>
      </c>
      <c r="AM519" s="905">
        <f t="shared" si="50"/>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51"/>
        <v>G40620</v>
      </c>
      <c r="AU519" s="488" t="str">
        <f t="shared" si="52"/>
        <v>VTES-AVEO            -LOC</v>
      </c>
      <c r="AV519" s="899">
        <f>IFERROR(INDEX(V519:AG519,1,MATCH(Parametres!$B$3,V$1:AG$1,0)-1)*IF(OR(C519="L",C519="S",C519="I"),-1,1),"")</f>
        <v>0</v>
      </c>
      <c r="AW519" s="899">
        <f t="shared" si="53"/>
        <v>0</v>
      </c>
      <c r="AX519" s="899">
        <f>INDEX(V519:AG519,1,MATCH(Parametres!$B$3,V$1:AG$1,0))*IF(OR(C519="L",C519="S",C519="I"),-1,1)</f>
        <v>0</v>
      </c>
      <c r="AY519" s="487" t="s">
        <v>337</v>
      </c>
      <c r="AZ519" s="487" t="e">
        <f>+VLOOKUP($AJ519,Data_Validation!$A:$E,5,0)</f>
        <v>#N/A</v>
      </c>
    </row>
    <row r="520" spans="1:52" ht="15" hidden="1"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G40700</v>
      </c>
      <c r="AK520" s="905" t="str">
        <f t="shared" si="49"/>
        <v>VENTES BOLT - EV</v>
      </c>
      <c r="AL520" s="905">
        <f>IFERROR(INDEX(G520:R520,1,MATCH(Parametres!$B$3,G$1:R$1,0)-1)*IF(OR(F520="L",F520="S",F520="I"),-1,1),"")</f>
        <v>0</v>
      </c>
      <c r="AM520" s="905">
        <f t="shared" si="50"/>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51"/>
        <v>G40700</v>
      </c>
      <c r="AU520" s="488" t="str">
        <f t="shared" si="52"/>
        <v>VENTES BOLT - EV</v>
      </c>
      <c r="AV520" s="899">
        <f>IFERROR(INDEX(V520:AG520,1,MATCH(Parametres!$B$3,V$1:AG$1,0)-1)*IF(OR(C520="L",C520="S",C520="I"),-1,1),"")</f>
        <v>0</v>
      </c>
      <c r="AW520" s="899">
        <f t="shared" si="53"/>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G40720</v>
      </c>
      <c r="AK521" s="905" t="str">
        <f t="shared" si="49"/>
        <v>VTES-OPTRA           -LOC</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G40720</v>
      </c>
      <c r="AU521" s="488" t="str">
        <f t="shared" si="52"/>
        <v>VTES-OPTRA           -LOC</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G40800</v>
      </c>
      <c r="AK522" s="905" t="str">
        <f t="shared" si="49"/>
        <v>VTES-EPICA</v>
      </c>
      <c r="AL522" s="905">
        <f>IFERROR(INDEX(G522:R522,1,MATCH(Parametres!$B$3,G$1:R$1,0)-1)*IF(OR(F522="L",F522="S",F522="I"),-1,1),"")</f>
        <v>0</v>
      </c>
      <c r="AM522" s="905">
        <f t="shared" si="50"/>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51"/>
        <v>G40800</v>
      </c>
      <c r="AU522" s="488" t="str">
        <f t="shared" si="52"/>
        <v>VTES-EPICA</v>
      </c>
      <c r="AV522" s="899">
        <f>IFERROR(INDEX(V522:AG522,1,MATCH(Parametres!$B$3,V$1:AG$1,0)-1)*IF(OR(C522="L",C522="S",C522="I"),-1,1),"")</f>
        <v>0</v>
      </c>
      <c r="AW522" s="899">
        <f t="shared" si="53"/>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G40820</v>
      </c>
      <c r="AK523" s="905" t="str">
        <f t="shared" si="49"/>
        <v>VTES-EPICA           -LOC</v>
      </c>
      <c r="AL523" s="905">
        <f>IFERROR(INDEX(G523:R523,1,MATCH(Parametres!$B$3,G$1:R$1,0)-1)*IF(OR(F523="L",F523="S",F523="I"),-1,1),"")</f>
        <v>0</v>
      </c>
      <c r="AM523" s="905">
        <f t="shared" si="50"/>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51"/>
        <v>G40820</v>
      </c>
      <c r="AU523" s="488" t="str">
        <f t="shared" si="52"/>
        <v>VTES-EPICA           -LOC</v>
      </c>
      <c r="AV523" s="899">
        <f>IFERROR(INDEX(V523:AG523,1,MATCH(Parametres!$B$3,V$1:AG$1,0)-1)*IF(OR(C523="L",C523="S",C523="I"),-1,1),"")</f>
        <v>0</v>
      </c>
      <c r="AW523" s="899">
        <f t="shared" si="53"/>
        <v>0</v>
      </c>
      <c r="AX523" s="899">
        <f>INDEX(V523:AG523,1,MATCH(Parametres!$B$3,V$1:AG$1,0))*IF(OR(C523="L",C523="S",C523="I"),-1,1)</f>
        <v>0</v>
      </c>
      <c r="AY523" s="487" t="s">
        <v>337</v>
      </c>
      <c r="AZ523" s="487" t="e">
        <f>+VLOOKUP($AJ523,Data_Validation!$A:$E,5,0)</f>
        <v>#N/A</v>
      </c>
    </row>
    <row r="524" spans="1:52" ht="15" hidden="1"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G40900</v>
      </c>
      <c r="AK524" s="905" t="str">
        <f t="shared" si="49"/>
        <v>VTES-COBALT</v>
      </c>
      <c r="AL524" s="905">
        <f>IFERROR(INDEX(G524:R524,1,MATCH(Parametres!$B$3,G$1:R$1,0)-1)*IF(OR(F524="L",F524="S",F524="I"),-1,1),"")</f>
        <v>0</v>
      </c>
      <c r="AM524" s="905">
        <f t="shared" si="50"/>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51"/>
        <v>G40900</v>
      </c>
      <c r="AU524" s="488" t="str">
        <f t="shared" si="52"/>
        <v>VTES-COBALT</v>
      </c>
      <c r="AV524" s="899">
        <f>IFERROR(INDEX(V524:AG524,1,MATCH(Parametres!$B$3,V$1:AG$1,0)-1)*IF(OR(C524="L",C524="S",C524="I"),-1,1),"")</f>
        <v>0</v>
      </c>
      <c r="AW524" s="899">
        <f t="shared" si="53"/>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G40920</v>
      </c>
      <c r="AK525" s="905" t="str">
        <f t="shared" si="49"/>
        <v>VTES-COBALT          -LOC</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G40920</v>
      </c>
      <c r="AU525" s="488" t="str">
        <f t="shared" si="52"/>
        <v>VTES-COBALT          -LOC</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hidden="1"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G41000</v>
      </c>
      <c r="AK526" s="905" t="str">
        <f t="shared" si="49"/>
        <v>VENTES CAMARO</v>
      </c>
      <c r="AL526" s="905">
        <f>IFERROR(INDEX(G526:R526,1,MATCH(Parametres!$B$3,G$1:R$1,0)-1)*IF(OR(F526="L",F526="S",F526="I"),-1,1),"")</f>
        <v>0</v>
      </c>
      <c r="AM526" s="905">
        <f t="shared" si="50"/>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51"/>
        <v>G41000</v>
      </c>
      <c r="AU526" s="488" t="str">
        <f t="shared" si="52"/>
        <v>VENTES CAMARO</v>
      </c>
      <c r="AV526" s="899">
        <f>IFERROR(INDEX(V526:AG526,1,MATCH(Parametres!$B$3,V$1:AG$1,0)-1)*IF(OR(C526="L",C526="S",C526="I"),-1,1),"")</f>
        <v>0</v>
      </c>
      <c r="AW526" s="899">
        <f t="shared" si="53"/>
        <v>0</v>
      </c>
      <c r="AX526" s="899">
        <f>INDEX(V526:AG526,1,MATCH(Parametres!$B$3,V$1:AG$1,0))*IF(OR(C526="L",C526="S",C526="I"),-1,1)</f>
        <v>0</v>
      </c>
      <c r="AY526" s="487" t="s">
        <v>337</v>
      </c>
      <c r="AZ526" s="487" t="str">
        <f>+VLOOKUP($AJ526,Data_Validation!$A:$E,5,0)</f>
        <v>Oui</v>
      </c>
    </row>
    <row r="527" spans="1:52" ht="15" hidden="1"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G41100</v>
      </c>
      <c r="AK527" s="905" t="str">
        <f t="shared" si="49"/>
        <v>VENTES CRUZE</v>
      </c>
      <c r="AL527" s="905">
        <f>IFERROR(INDEX(G527:R527,1,MATCH(Parametres!$B$3,G$1:R$1,0)-1)*IF(OR(F527="L",F527="S",F527="I"),-1,1),"")</f>
        <v>0</v>
      </c>
      <c r="AM527" s="905">
        <f t="shared" si="50"/>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51"/>
        <v>G41100</v>
      </c>
      <c r="AU527" s="488" t="str">
        <f t="shared" si="52"/>
        <v>VENTES CRUZE</v>
      </c>
      <c r="AV527" s="899">
        <f>IFERROR(INDEX(V527:AG527,1,MATCH(Parametres!$B$3,V$1:AG$1,0)-1)*IF(OR(C527="L",C527="S",C527="I"),-1,1),"")</f>
        <v>0</v>
      </c>
      <c r="AW527" s="899">
        <f t="shared" si="53"/>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G41600</v>
      </c>
      <c r="AK528" s="905" t="str">
        <f t="shared" si="49"/>
        <v>*PROGRAMME GENERAL MOTORS</v>
      </c>
      <c r="AL528" s="905">
        <f>IFERROR(INDEX(G528:R528,1,MATCH(Parametres!$B$3,G$1:R$1,0)-1)*IF(OR(F528="L",F528="S",F528="I"),-1,1),"")</f>
        <v>0</v>
      </c>
      <c r="AM528" s="905">
        <f t="shared" si="50"/>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51"/>
        <v>G41600</v>
      </c>
      <c r="AU528" s="488" t="str">
        <f t="shared" si="52"/>
        <v>*PROGRAMME GENERAL MOTORS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G41700</v>
      </c>
      <c r="AK529" s="905" t="str">
        <f t="shared" si="49"/>
        <v>VTES-CHEV AUTOS AUTRES</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G41700</v>
      </c>
      <c r="AU529" s="488" t="str">
        <f t="shared" si="52"/>
        <v>VTES-CHEV AUTOS AUTRES</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G41720</v>
      </c>
      <c r="AK530" s="905" t="str">
        <f t="shared" si="49"/>
        <v>VTES-CHEV AUTOS AUTRE-LOC</v>
      </c>
      <c r="AL530" s="905">
        <f>IFERROR(INDEX(G530:R530,1,MATCH(Parametres!$B$3,G$1:R$1,0)-1)*IF(OR(F530="L",F530="S",F530="I"),-1,1),"")</f>
        <v>0</v>
      </c>
      <c r="AM530" s="905">
        <f t="shared" si="50"/>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51"/>
        <v>G41720</v>
      </c>
      <c r="AU530" s="488" t="str">
        <f t="shared" si="52"/>
        <v>VTES-CHEV AUTOS AUTRE-LOC</v>
      </c>
      <c r="AV530" s="899">
        <f>IFERROR(INDEX(V530:AG530,1,MATCH(Parametres!$B$3,V$1:AG$1,0)-1)*IF(OR(C530="L",C530="S",C530="I"),-1,1),"")</f>
        <v>0</v>
      </c>
      <c r="AW530" s="899">
        <f t="shared" si="53"/>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905" t="str">
        <f t="shared" ref="AJ531:AJ594" si="54">C531</f>
        <v>G41799</v>
      </c>
      <c r="AK531" s="905" t="str">
        <f t="shared" ref="AK531:AK594" si="55">D531</f>
        <v>VTES-ECHANGE CONCESSIONN.</v>
      </c>
      <c r="AL531" s="905">
        <f>IFERROR(INDEX(G531:R531,1,MATCH(Parametres!$B$3,G$1:R$1,0)-1)*IF(OR(F531="L",F531="S",F531="I"),-1,1),"")</f>
        <v>0</v>
      </c>
      <c r="AM531" s="905">
        <f t="shared" si="50"/>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51"/>
        <v>G41799</v>
      </c>
      <c r="AU531" s="488" t="str">
        <f t="shared" si="52"/>
        <v>VTES-ECHANGE CONCESSIONN.</v>
      </c>
      <c r="AV531" s="899">
        <f>IFERROR(INDEX(V531:AG531,1,MATCH(Parametres!$B$3,V$1:AG$1,0)-1)*IF(OR(C531="L",C531="S",C531="I"),-1,1),"")</f>
        <v>195</v>
      </c>
      <c r="AW531" s="899">
        <f t="shared" si="53"/>
        <v>47</v>
      </c>
      <c r="AX531" s="899">
        <f>INDEX(V531:AG531,1,MATCH(Parametres!$B$3,V$1:AG$1,0))*IF(OR(C531="L",C531="S",C531="I"),-1,1)</f>
        <v>242</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G41800</v>
      </c>
      <c r="AK532" s="905" t="str">
        <f t="shared" si="55"/>
        <v>AUTRES CHEVROLET</v>
      </c>
      <c r="AL532" s="905">
        <f>IFERROR(INDEX(G532:R532,1,MATCH(Parametres!$B$3,G$1:R$1,0)-1)*IF(OR(F532="L",F532="S",F532="I"),-1,1),"")</f>
        <v>0</v>
      </c>
      <c r="AM532" s="905">
        <f t="shared" si="50"/>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51"/>
        <v>G41800</v>
      </c>
      <c r="AU532" s="488" t="str">
        <f t="shared" si="52"/>
        <v>AUTRES CHEVROLET</v>
      </c>
      <c r="AV532" s="899">
        <f>IFERROR(INDEX(V532:AG532,1,MATCH(Parametres!$B$3,V$1:AG$1,0)-1)*IF(OR(C532="L",C532="S",C532="I"),-1,1),"")</f>
        <v>0</v>
      </c>
      <c r="AW532" s="899">
        <f t="shared" si="53"/>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G42000</v>
      </c>
      <c r="AK533" s="905" t="str">
        <f t="shared" si="55"/>
        <v>VTES-PARCS VOITURES</v>
      </c>
      <c r="AL533" s="905">
        <f>IFERROR(INDEX(G533:R533,1,MATCH(Parametres!$B$3,G$1:R$1,0)-1)*IF(OR(F533="L",F533="S",F533="I"),-1,1),"")</f>
        <v>0</v>
      </c>
      <c r="AM533" s="905">
        <f t="shared" si="50"/>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51"/>
        <v>G42000</v>
      </c>
      <c r="AU533" s="488" t="str">
        <f t="shared" si="52"/>
        <v>VTES-PARCS VOITURES</v>
      </c>
      <c r="AV533" s="899">
        <f>IFERROR(INDEX(V533:AG533,1,MATCH(Parametres!$B$3,V$1:AG$1,0)-1)*IF(OR(C533="L",C533="S",C533="I"),-1,1),"")</f>
        <v>0</v>
      </c>
      <c r="AW533" s="899">
        <f t="shared" si="53"/>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G42100</v>
      </c>
      <c r="AK534" s="905" t="str">
        <f t="shared" si="55"/>
        <v>VTES-VOITURES INTERNE</v>
      </c>
      <c r="AL534" s="905">
        <f>IFERROR(INDEX(G534:R534,1,MATCH(Parametres!$B$3,G$1:R$1,0)-1)*IF(OR(F534="L",F534="S",F534="I"),-1,1),"")</f>
        <v>0</v>
      </c>
      <c r="AM534" s="905">
        <f t="shared" si="50"/>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51"/>
        <v>G42100</v>
      </c>
      <c r="AU534" s="488" t="str">
        <f t="shared" si="52"/>
        <v>VTES-VOITURES INTERNE</v>
      </c>
      <c r="AV534" s="899">
        <f>IFERROR(INDEX(V534:AG534,1,MATCH(Parametres!$B$3,V$1:AG$1,0)-1)*IF(OR(C534="L",C534="S",C534="I"),-1,1),"")</f>
        <v>0</v>
      </c>
      <c r="AW534" s="899">
        <f t="shared" si="53"/>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G42300</v>
      </c>
      <c r="AK535" s="905" t="str">
        <f t="shared" si="55"/>
        <v>VTES-VENTURES-UPLAND VAN</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G42300</v>
      </c>
      <c r="AU535" s="488" t="str">
        <f t="shared" si="52"/>
        <v>VTES-VENTURES-UPLAND VAN</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G42312</v>
      </c>
      <c r="AK536" s="905" t="str">
        <f t="shared" si="55"/>
        <v>VTES-KODIAK/TOPKICK 4/5</v>
      </c>
      <c r="AL536" s="905">
        <f>IFERROR(INDEX(G536:R536,1,MATCH(Parametres!$B$3,G$1:R$1,0)-1)*IF(OR(F536="L",F536="S",F536="I"),-1,1),"")</f>
        <v>0</v>
      </c>
      <c r="AM536" s="905">
        <f t="shared" si="50"/>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51"/>
        <v>G42312</v>
      </c>
      <c r="AU536" s="488" t="str">
        <f t="shared" si="52"/>
        <v>VTES-KODIAK/TOPKICK 4/5</v>
      </c>
      <c r="AV536" s="899">
        <f>IFERROR(INDEX(V536:AG536,1,MATCH(Parametres!$B$3,V$1:AG$1,0)-1)*IF(OR(C536="L",C536="S",C536="I"),-1,1),"")</f>
        <v>0</v>
      </c>
      <c r="AW536" s="899">
        <f t="shared" si="53"/>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G42320</v>
      </c>
      <c r="AK537" s="905" t="str">
        <f t="shared" si="55"/>
        <v>VTES-VENTURE-UPLANDER-LOC</v>
      </c>
      <c r="AL537" s="905">
        <f>IFERROR(INDEX(G537:R537,1,MATCH(Parametres!$B$3,G$1:R$1,0)-1)*IF(OR(F537="L",F537="S",F537="I"),-1,1),"")</f>
        <v>0</v>
      </c>
      <c r="AM537" s="905">
        <f t="shared" si="50"/>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51"/>
        <v>G42320</v>
      </c>
      <c r="AU537" s="488" t="str">
        <f t="shared" si="52"/>
        <v>VTES-VENTURE-UPLANDER-LOC</v>
      </c>
      <c r="AV537" s="899">
        <f>IFERROR(INDEX(V537:AG537,1,MATCH(Parametres!$B$3,V$1:AG$1,0)-1)*IF(OR(C537="L",C537="S",C537="I"),-1,1),"")</f>
        <v>0</v>
      </c>
      <c r="AW537" s="899">
        <f t="shared" si="53"/>
        <v>0</v>
      </c>
      <c r="AX537" s="899">
        <f>INDEX(V537:AG537,1,MATCH(Parametres!$B$3,V$1:AG$1,0))*IF(OR(C537="L",C537="S",C537="I"),-1,1)</f>
        <v>0</v>
      </c>
      <c r="AY537" s="487" t="s">
        <v>337</v>
      </c>
      <c r="AZ537" s="487" t="e">
        <f>+VLOOKUP($AJ537,Data_Validation!$A:$E,5,0)</f>
        <v>#N/A</v>
      </c>
    </row>
    <row r="538" spans="1:52" ht="15" hidden="1"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905" t="str">
        <f t="shared" si="54"/>
        <v>G42400</v>
      </c>
      <c r="AK538" s="905" t="str">
        <f t="shared" si="55"/>
        <v>VTES-TERRAIN</v>
      </c>
      <c r="AL538" s="905">
        <f>IFERROR(INDEX(G538:R538,1,MATCH(Parametres!$B$3,G$1:R$1,0)-1)*IF(OR(F538="L",F538="S",F538="I"),-1,1),"")</f>
        <v>-527155.48</v>
      </c>
      <c r="AM538" s="905">
        <f t="shared" si="50"/>
        <v>-49754.339999999967</v>
      </c>
      <c r="AN538" s="905">
        <f>INDEX(G538:R538,1,MATCH(Parametres!$B$3,G$1:R$1,0))*IF(OR(F538="L",F538="S",F538="I"),-1,1)</f>
        <v>-576909.81999999995</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51"/>
        <v>G42400</v>
      </c>
      <c r="AU538" s="488" t="str">
        <f t="shared" si="52"/>
        <v>VTES-TERRAIN</v>
      </c>
      <c r="AV538" s="899">
        <f>IFERROR(INDEX(V538:AG538,1,MATCH(Parametres!$B$3,V$1:AG$1,0)-1)*IF(OR(C538="L",C538="S",C538="I"),-1,1),"")</f>
        <v>12</v>
      </c>
      <c r="AW538" s="899">
        <f t="shared" si="53"/>
        <v>1</v>
      </c>
      <c r="AX538" s="899">
        <f>INDEX(V538:AG538,1,MATCH(Parametres!$B$3,V$1:AG$1,0))*IF(OR(C538="L",C538="S",C538="I"),-1,1)</f>
        <v>13</v>
      </c>
      <c r="AY538" s="487" t="s">
        <v>337</v>
      </c>
      <c r="AZ538" s="487" t="str">
        <f>+VLOOKUP($AJ538,Data_Validation!$A:$E,5,0)</f>
        <v>Oui</v>
      </c>
    </row>
    <row r="539" spans="1:52" ht="15" hidden="1"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G42401</v>
      </c>
      <c r="AK539" s="905" t="str">
        <f t="shared" si="55"/>
        <v>VENTES - BOLT EUV</v>
      </c>
      <c r="AL539" s="905">
        <f>IFERROR(INDEX(G539:R539,1,MATCH(Parametres!$B$3,G$1:R$1,0)-1)*IF(OR(F539="L",F539="S",F539="I"),-1,1),"")</f>
        <v>0</v>
      </c>
      <c r="AM539" s="905">
        <f t="shared" si="50"/>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51"/>
        <v>G42401</v>
      </c>
      <c r="AU539" s="488" t="str">
        <f t="shared" si="52"/>
        <v>VENTES - BOLT EUV</v>
      </c>
      <c r="AV539" s="899">
        <f>IFERROR(INDEX(V539:AG539,1,MATCH(Parametres!$B$3,V$1:AG$1,0)-1)*IF(OR(C539="L",C539="S",C539="I"),-1,1),"")</f>
        <v>0</v>
      </c>
      <c r="AW539" s="899">
        <f t="shared" si="53"/>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G42412</v>
      </c>
      <c r="AK540" s="905" t="str">
        <f t="shared" si="55"/>
        <v>VTES-TOPKICK 6/7/8 C</v>
      </c>
      <c r="AL540" s="905">
        <f>IFERROR(INDEX(G540:R540,1,MATCH(Parametres!$B$3,G$1:R$1,0)-1)*IF(OR(F540="L",F540="S",F540="I"),-1,1),"")</f>
        <v>0</v>
      </c>
      <c r="AM540" s="905">
        <f t="shared" si="50"/>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51"/>
        <v>G42412</v>
      </c>
      <c r="AU540" s="488" t="str">
        <f t="shared" si="52"/>
        <v>VTES-TOPKICK 6/7/8 C</v>
      </c>
      <c r="AV540" s="899">
        <f>IFERROR(INDEX(V540:AG540,1,MATCH(Parametres!$B$3,V$1:AG$1,0)-1)*IF(OR(C540="L",C540="S",C540="I"),-1,1),"")</f>
        <v>0</v>
      </c>
      <c r="AW540" s="899">
        <f t="shared" si="53"/>
        <v>0</v>
      </c>
      <c r="AX540" s="899">
        <f>INDEX(V540:AG540,1,MATCH(Parametres!$B$3,V$1:AG$1,0))*IF(OR(C540="L",C540="S",C540="I"),-1,1)</f>
        <v>0</v>
      </c>
      <c r="AY540" s="487" t="s">
        <v>337</v>
      </c>
      <c r="AZ540" s="487" t="e">
        <f>+VLOOKUP($AJ540,Data_Validation!$A:$E,5,0)</f>
        <v>#N/A</v>
      </c>
    </row>
    <row r="541" spans="1:52" ht="15" hidden="1"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G42500</v>
      </c>
      <c r="AK541" s="905" t="str">
        <f t="shared" si="55"/>
        <v>VTES-G EXPRESS</v>
      </c>
      <c r="AL541" s="905">
        <f>IFERROR(INDEX(G541:R541,1,MATCH(Parametres!$B$3,G$1:R$1,0)-1)*IF(OR(F541="L",F541="S",F541="I"),-1,1),"")</f>
        <v>0</v>
      </c>
      <c r="AM541" s="905">
        <f t="shared" si="50"/>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51"/>
        <v>G42500</v>
      </c>
      <c r="AU541" s="488" t="str">
        <f t="shared" si="52"/>
        <v>VTES-G EXPRESS</v>
      </c>
      <c r="AV541" s="899">
        <f>IFERROR(INDEX(V541:AG541,1,MATCH(Parametres!$B$3,V$1:AG$1,0)-1)*IF(OR(C541="L",C541="S",C541="I"),-1,1),"")</f>
        <v>0</v>
      </c>
      <c r="AW541" s="899">
        <f t="shared" si="53"/>
        <v>0</v>
      </c>
      <c r="AX541" s="899">
        <f>INDEX(V541:AG541,1,MATCH(Parametres!$B$3,V$1:AG$1,0))*IF(OR(C541="L",C541="S",C541="I"),-1,1)</f>
        <v>0</v>
      </c>
      <c r="AY541" s="487" t="s">
        <v>337</v>
      </c>
      <c r="AZ541" s="487" t="str">
        <f>+VLOOKUP($AJ541,Data_Validation!$A:$E,5,0)</f>
        <v>Oui</v>
      </c>
    </row>
    <row r="542" spans="1:52" ht="15" hidden="1"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905" t="str">
        <f t="shared" si="54"/>
        <v>G42502</v>
      </c>
      <c r="AK542" s="905" t="str">
        <f t="shared" si="55"/>
        <v>VENTES SAVANA</v>
      </c>
      <c r="AL542" s="905">
        <f>IFERROR(INDEX(G542:R542,1,MATCH(Parametres!$B$3,G$1:R$1,0)-1)*IF(OR(F542="L",F542="S",F542="I"),-1,1),"")</f>
        <v>0</v>
      </c>
      <c r="AM542" s="905">
        <f t="shared" si="50"/>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51"/>
        <v>G42502</v>
      </c>
      <c r="AU542" s="488" t="str">
        <f t="shared" si="52"/>
        <v>VENTES SAVANA</v>
      </c>
      <c r="AV542" s="899">
        <f>IFERROR(INDEX(V542:AG542,1,MATCH(Parametres!$B$3,V$1:AG$1,0)-1)*IF(OR(C542="L",C542="S",C542="I"),-1,1),"")</f>
        <v>0</v>
      </c>
      <c r="AW542" s="899">
        <f t="shared" si="53"/>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G42512</v>
      </c>
      <c r="AK543" s="905" t="str">
        <f t="shared" si="55"/>
        <v>VTES-TOPKICK 6/7/8 T</v>
      </c>
      <c r="AL543" s="905">
        <f>IFERROR(INDEX(G543:R543,1,MATCH(Parametres!$B$3,G$1:R$1,0)-1)*IF(OR(F543="L",F543="S",F543="I"),-1,1),"")</f>
        <v>0</v>
      </c>
      <c r="AM543" s="905">
        <f t="shared" si="50"/>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51"/>
        <v>G42512</v>
      </c>
      <c r="AU543" s="488" t="str">
        <f t="shared" si="52"/>
        <v>VTES-TOPKICK 6/7/8 T</v>
      </c>
      <c r="AV543" s="899">
        <f>IFERROR(INDEX(V543:AG543,1,MATCH(Parametres!$B$3,V$1:AG$1,0)-1)*IF(OR(C543="L",C543="S",C543="I"),-1,1),"")</f>
        <v>0</v>
      </c>
      <c r="AW543" s="899">
        <f t="shared" si="53"/>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G42520</v>
      </c>
      <c r="AK544" s="905" t="str">
        <f t="shared" si="55"/>
        <v>VTES-G EXPRESS       -LOC</v>
      </c>
      <c r="AL544" s="905">
        <f>IFERROR(INDEX(G544:R544,1,MATCH(Parametres!$B$3,G$1:R$1,0)-1)*IF(OR(F544="L",F544="S",F544="I"),-1,1),"")</f>
        <v>0</v>
      </c>
      <c r="AM544" s="905">
        <f t="shared" si="50"/>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51"/>
        <v>G42520</v>
      </c>
      <c r="AU544" s="488" t="str">
        <f t="shared" si="52"/>
        <v>VTES-G EXPRESS       -LOC</v>
      </c>
      <c r="AV544" s="899">
        <f>IFERROR(INDEX(V544:AG544,1,MATCH(Parametres!$B$3,V$1:AG$1,0)-1)*IF(OR(C544="L",C544="S",C544="I"),-1,1),"")</f>
        <v>0</v>
      </c>
      <c r="AW544" s="899">
        <f t="shared" si="53"/>
        <v>0</v>
      </c>
      <c r="AX544" s="899">
        <f>INDEX(V544:AG544,1,MATCH(Parametres!$B$3,V$1:AG$1,0))*IF(OR(C544="L",C544="S",C544="I"),-1,1)</f>
        <v>0</v>
      </c>
      <c r="AY544" s="487" t="s">
        <v>337</v>
      </c>
      <c r="AZ544" s="487" t="e">
        <f>+VLOOKUP($AJ544,Data_Validation!$A:$E,5,0)</f>
        <v>#N/A</v>
      </c>
    </row>
    <row r="545" spans="1:52" ht="15" hidden="1"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905" t="str">
        <f t="shared" si="54"/>
        <v>G42600</v>
      </c>
      <c r="AK545" s="905" t="str">
        <f t="shared" si="55"/>
        <v>VTES-S-PICKUP/COLORADO</v>
      </c>
      <c r="AL545" s="905">
        <f>IFERROR(INDEX(G545:R545,1,MATCH(Parametres!$B$3,G$1:R$1,0)-1)*IF(OR(F545="L",F545="S",F545="I"),-1,1),"")</f>
        <v>-492122.63</v>
      </c>
      <c r="AM545" s="905">
        <f t="shared" si="50"/>
        <v>-51327.5</v>
      </c>
      <c r="AN545" s="905">
        <f>INDEX(G545:R545,1,MATCH(Parametres!$B$3,G$1:R$1,0))*IF(OR(F545="L",F545="S",F545="I"),-1,1)</f>
        <v>-543450.13</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51"/>
        <v>G42600</v>
      </c>
      <c r="AU545" s="488" t="str">
        <f t="shared" si="52"/>
        <v>VTES-S-PICKUP/COLORADO</v>
      </c>
      <c r="AV545" s="899">
        <f>IFERROR(INDEX(V545:AG545,1,MATCH(Parametres!$B$3,V$1:AG$1,0)-1)*IF(OR(C545="L",C545="S",C545="I"),-1,1),"")</f>
        <v>8</v>
      </c>
      <c r="AW545" s="899">
        <f t="shared" si="53"/>
        <v>1</v>
      </c>
      <c r="AX545" s="899">
        <f>INDEX(V545:AG545,1,MATCH(Parametres!$B$3,V$1:AG$1,0))*IF(OR(C545="L",C545="S",C545="I"),-1,1)</f>
        <v>9</v>
      </c>
      <c r="AY545" s="487" t="s">
        <v>337</v>
      </c>
      <c r="AZ545" s="487" t="str">
        <f>+VLOOKUP($AJ545,Data_Validation!$A:$E,5,0)</f>
        <v>Oui</v>
      </c>
    </row>
    <row r="546" spans="1:52" ht="15" hidden="1"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905" t="str">
        <f t="shared" si="54"/>
        <v>G42602</v>
      </c>
      <c r="AK546" s="905" t="str">
        <f t="shared" si="55"/>
        <v>VENTES GMC CANYON</v>
      </c>
      <c r="AL546" s="905">
        <f>IFERROR(INDEX(G546:R546,1,MATCH(Parametres!$B$3,G$1:R$1,0)-1)*IF(OR(F546="L",F546="S",F546="I"),-1,1),"")</f>
        <v>-394812.82</v>
      </c>
      <c r="AM546" s="905">
        <f t="shared" si="50"/>
        <v>-58707.739999999991</v>
      </c>
      <c r="AN546" s="905">
        <f>INDEX(G546:R546,1,MATCH(Parametres!$B$3,G$1:R$1,0))*IF(OR(F546="L",F546="S",F546="I"),-1,1)</f>
        <v>-453520.56</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51"/>
        <v>G42602</v>
      </c>
      <c r="AU546" s="488" t="str">
        <f t="shared" si="52"/>
        <v>VENTES GMC CANYON</v>
      </c>
      <c r="AV546" s="899">
        <f>IFERROR(INDEX(V546:AG546,1,MATCH(Parametres!$B$3,V$1:AG$1,0)-1)*IF(OR(C546="L",C546="S",C546="I"),-1,1),"")</f>
        <v>7</v>
      </c>
      <c r="AW546" s="899">
        <f t="shared" si="53"/>
        <v>1</v>
      </c>
      <c r="AX546" s="899">
        <f>INDEX(V546:AG546,1,MATCH(Parametres!$B$3,V$1:AG$1,0))*IF(OR(C546="L",C546="S",C546="I"),-1,1)</f>
        <v>8</v>
      </c>
      <c r="AY546" s="487" t="s">
        <v>337</v>
      </c>
      <c r="AZ546" s="487" t="str">
        <f>+VLOOKUP($AJ546,Data_Validation!$A:$E,5,0)</f>
        <v>Oui</v>
      </c>
    </row>
    <row r="547" spans="1:52" ht="15" hidden="1"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905" t="str">
        <f t="shared" si="54"/>
        <v>G42612</v>
      </c>
      <c r="AK547" s="905" t="str">
        <f t="shared" si="55"/>
        <v>VTES-BUICK ENVISION</v>
      </c>
      <c r="AL547" s="905">
        <f>IFERROR(INDEX(G547:R547,1,MATCH(Parametres!$B$3,G$1:R$1,0)-1)*IF(OR(F547="L",F547="S",F547="I"),-1,1),"")</f>
        <v>-315660.46000000002</v>
      </c>
      <c r="AM547" s="905">
        <f t="shared" si="50"/>
        <v>-52488.959999999963</v>
      </c>
      <c r="AN547" s="905">
        <f>INDEX(G547:R547,1,MATCH(Parametres!$B$3,G$1:R$1,0))*IF(OR(F547="L",F547="S",F547="I"),-1,1)</f>
        <v>-368149.42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51"/>
        <v>G42612</v>
      </c>
      <c r="AU547" s="488" t="str">
        <f t="shared" si="52"/>
        <v>VTES-BUICK ENVISION</v>
      </c>
      <c r="AV547" s="899">
        <f>IFERROR(INDEX(V547:AG547,1,MATCH(Parametres!$B$3,V$1:AG$1,0)-1)*IF(OR(C547="L",C547="S",C547="I"),-1,1),"")</f>
        <v>7</v>
      </c>
      <c r="AW547" s="899">
        <f t="shared" si="53"/>
        <v>1</v>
      </c>
      <c r="AX547" s="899">
        <f>INDEX(V547:AG547,1,MATCH(Parametres!$B$3,V$1:AG$1,0))*IF(OR(C547="L",C547="S",C547="I"),-1,1)</f>
        <v>8</v>
      </c>
      <c r="AY547" s="487" t="s">
        <v>337</v>
      </c>
      <c r="AZ547" s="487" t="str">
        <f>+VLOOKUP($AJ547,Data_Validation!$A:$E,5,0)</f>
        <v>Oui</v>
      </c>
    </row>
    <row r="548" spans="1:52" ht="15" hidden="1"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905" t="str">
        <f t="shared" si="54"/>
        <v>G42613</v>
      </c>
      <c r="AK548" s="905" t="str">
        <f t="shared" si="55"/>
        <v>VTES-BUICK ENVISTA</v>
      </c>
      <c r="AL548" s="905">
        <f>IFERROR(INDEX(G548:R548,1,MATCH(Parametres!$B$3,G$1:R$1,0)-1)*IF(OR(F548="L",F548="S",F548="I"),-1,1),"")</f>
        <v>-435477.19</v>
      </c>
      <c r="AM548" s="905">
        <f t="shared" si="50"/>
        <v>-64418.5</v>
      </c>
      <c r="AN548" s="905">
        <f>INDEX(G548:R548,1,MATCH(Parametres!$B$3,G$1:R$1,0))*IF(OR(F548="L",F548="S",F548="I"),-1,1)</f>
        <v>-499895.69</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51"/>
        <v>G42613</v>
      </c>
      <c r="AU548" s="488" t="str">
        <f t="shared" si="52"/>
        <v>VTES-BUICK ENVISTA</v>
      </c>
      <c r="AV548" s="899">
        <f>IFERROR(INDEX(V548:AG548,1,MATCH(Parametres!$B$3,V$1:AG$1,0)-1)*IF(OR(C548="L",C548="S",C548="I"),-1,1),"")</f>
        <v>13</v>
      </c>
      <c r="AW548" s="899">
        <f t="shared" si="53"/>
        <v>2</v>
      </c>
      <c r="AX548" s="899">
        <f>INDEX(V548:AG548,1,MATCH(Parametres!$B$3,V$1:AG$1,0))*IF(OR(C548="L",C548="S",C548="I"),-1,1)</f>
        <v>15</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G42620</v>
      </c>
      <c r="AK549" s="905" t="str">
        <f t="shared" si="55"/>
        <v>VTES-SPICK/COLORDO   -LOC</v>
      </c>
      <c r="AL549" s="905">
        <f>IFERROR(INDEX(G549:R549,1,MATCH(Parametres!$B$3,G$1:R$1,0)-1)*IF(OR(F549="L",F549="S",F549="I"),-1,1),"")</f>
        <v>0</v>
      </c>
      <c r="AM549" s="905">
        <f t="shared" si="50"/>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51"/>
        <v>G42620</v>
      </c>
      <c r="AU549" s="488" t="str">
        <f t="shared" si="52"/>
        <v>VTES-SPICK/COLORDO   -LOC</v>
      </c>
      <c r="AV549" s="899">
        <f>IFERROR(INDEX(V549:AG549,1,MATCH(Parametres!$B$3,V$1:AG$1,0)-1)*IF(OR(C549="L",C549="S",C549="I"),-1,1),"")</f>
        <v>0</v>
      </c>
      <c r="AW549" s="899">
        <f t="shared" si="53"/>
        <v>0</v>
      </c>
      <c r="AX549" s="899">
        <f>INDEX(V549:AG549,1,MATCH(Parametres!$B$3,V$1:AG$1,0))*IF(OR(C549="L",C549="S",C549="I"),-1,1)</f>
        <v>0</v>
      </c>
      <c r="AY549" s="487" t="s">
        <v>337</v>
      </c>
      <c r="AZ549" s="487" t="e">
        <f>+VLOOKUP($AJ549,Data_Validation!$A:$E,5,0)</f>
        <v>#N/A</v>
      </c>
    </row>
    <row r="550" spans="1:52" ht="15" hidden="1"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905" t="str">
        <f t="shared" si="54"/>
        <v>G42700</v>
      </c>
      <c r="AK550" s="905" t="str">
        <f t="shared" si="55"/>
        <v>VTES-TRAVERSE</v>
      </c>
      <c r="AL550" s="905">
        <f>IFERROR(INDEX(G550:R550,1,MATCH(Parametres!$B$3,G$1:R$1,0)-1)*IF(OR(F550="L",F550="S",F550="I"),-1,1),"")</f>
        <v>-182913.41</v>
      </c>
      <c r="AM550" s="905">
        <f t="shared" si="50"/>
        <v>-54434</v>
      </c>
      <c r="AN550" s="905">
        <f>INDEX(G550:R550,1,MATCH(Parametres!$B$3,G$1:R$1,0))*IF(OR(F550="L",F550="S",F550="I"),-1,1)</f>
        <v>-237347.41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51"/>
        <v>G42700</v>
      </c>
      <c r="AU550" s="488" t="str">
        <f t="shared" si="52"/>
        <v>VTES-TRAVERSE</v>
      </c>
      <c r="AV550" s="899">
        <f>IFERROR(INDEX(V550:AG550,1,MATCH(Parametres!$B$3,V$1:AG$1,0)-1)*IF(OR(C550="L",C550="S",C550="I"),-1,1),"")</f>
        <v>3</v>
      </c>
      <c r="AW550" s="899">
        <f t="shared" si="53"/>
        <v>1</v>
      </c>
      <c r="AX550" s="899">
        <f>INDEX(V550:AG550,1,MATCH(Parametres!$B$3,V$1:AG$1,0))*IF(OR(C550="L",C550="S",C550="I"),-1,1)</f>
        <v>4</v>
      </c>
      <c r="AY550" s="487" t="s">
        <v>337</v>
      </c>
      <c r="AZ550" s="487" t="str">
        <f>+VLOOKUP($AJ550,Data_Validation!$A:$E,5,0)</f>
        <v>Oui</v>
      </c>
    </row>
    <row r="551" spans="1:52" ht="15" hidden="1"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905" t="str">
        <f t="shared" si="54"/>
        <v>G42800</v>
      </c>
      <c r="AK551" s="905" t="str">
        <f t="shared" si="55"/>
        <v>VENTES BUICK ENCLAVE</v>
      </c>
      <c r="AL551" s="905">
        <f>IFERROR(INDEX(G551:R551,1,MATCH(Parametres!$B$3,G$1:R$1,0)-1)*IF(OR(F551="L",F551="S",F551="I"),-1,1),"")</f>
        <v>-66639.8</v>
      </c>
      <c r="AM551" s="905">
        <f t="shared" si="50"/>
        <v>-64377.5</v>
      </c>
      <c r="AN551" s="905">
        <f>INDEX(G551:R551,1,MATCH(Parametres!$B$3,G$1:R$1,0))*IF(OR(F551="L",F551="S",F551="I"),-1,1)</f>
        <v>-131017.3</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51"/>
        <v>G42800</v>
      </c>
      <c r="AU551" s="488" t="str">
        <f t="shared" si="52"/>
        <v>VENTES BUICK ENCLAVE</v>
      </c>
      <c r="AV551" s="899">
        <f>IFERROR(INDEX(V551:AG551,1,MATCH(Parametres!$B$3,V$1:AG$1,0)-1)*IF(OR(C551="L",C551="S",C551="I"),-1,1),"")</f>
        <v>1</v>
      </c>
      <c r="AW551" s="899">
        <f t="shared" si="53"/>
        <v>1</v>
      </c>
      <c r="AX551" s="899">
        <f>INDEX(V551:AG551,1,MATCH(Parametres!$B$3,V$1:AG$1,0))*IF(OR(C551="L",C551="S",C551="I"),-1,1)</f>
        <v>2</v>
      </c>
      <c r="AY551" s="487" t="s">
        <v>337</v>
      </c>
      <c r="AZ551" s="487" t="str">
        <f>+VLOOKUP($AJ551,Data_Validation!$A:$E,5,0)</f>
        <v>Oui</v>
      </c>
    </row>
    <row r="552" spans="1:52" ht="15" hidden="1"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905" t="str">
        <f t="shared" si="54"/>
        <v>G42804</v>
      </c>
      <c r="AK552" s="905" t="str">
        <f t="shared" si="55"/>
        <v>VENTE BUICK ENCORE</v>
      </c>
      <c r="AL552" s="905">
        <f>IFERROR(INDEX(G552:R552,1,MATCH(Parametres!$B$3,G$1:R$1,0)-1)*IF(OR(F552="L",F552="S",F552="I"),-1,1),"")</f>
        <v>-183042.16</v>
      </c>
      <c r="AM552" s="905">
        <f t="shared" si="50"/>
        <v>-37682.109999999986</v>
      </c>
      <c r="AN552" s="905">
        <f>INDEX(G552:R552,1,MATCH(Parametres!$B$3,G$1:R$1,0))*IF(OR(F552="L",F552="S",F552="I"),-1,1)</f>
        <v>-220724.27</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51"/>
        <v>G42804</v>
      </c>
      <c r="AU552" s="488" t="str">
        <f t="shared" si="52"/>
        <v>VENTE BUICK ENCORE</v>
      </c>
      <c r="AV552" s="899">
        <f>IFERROR(INDEX(V552:AG552,1,MATCH(Parametres!$B$3,V$1:AG$1,0)-1)*IF(OR(C552="L",C552="S",C552="I"),-1,1),"")</f>
        <v>5</v>
      </c>
      <c r="AW552" s="899">
        <f t="shared" si="53"/>
        <v>1</v>
      </c>
      <c r="AX552" s="899">
        <f>INDEX(V552:AG552,1,MATCH(Parametres!$B$3,V$1:AG$1,0))*IF(OR(C552="L",C552="S",C552="I"),-1,1)</f>
        <v>6</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G42820</v>
      </c>
      <c r="AK553" s="905" t="str">
        <f t="shared" si="55"/>
        <v>VTES-TRAIL BALSER/EXT-LOC</v>
      </c>
      <c r="AL553" s="905">
        <f>IFERROR(INDEX(G553:R553,1,MATCH(Parametres!$B$3,G$1:R$1,0)-1)*IF(OR(F553="L",F553="S",F553="I"),-1,1),"")</f>
        <v>0</v>
      </c>
      <c r="AM553" s="905">
        <f t="shared" si="50"/>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51"/>
        <v>G42820</v>
      </c>
      <c r="AU553" s="488" t="str">
        <f t="shared" si="52"/>
        <v>VTES-TRAIL BALSER/EXT-LOC</v>
      </c>
      <c r="AV553" s="899">
        <f>IFERROR(INDEX(V553:AG553,1,MATCH(Parametres!$B$3,V$1:AG$1,0)-1)*IF(OR(C553="L",C553="S",C553="I"),-1,1),"")</f>
        <v>0</v>
      </c>
      <c r="AW553" s="899">
        <f t="shared" si="53"/>
        <v>0</v>
      </c>
      <c r="AX553" s="899">
        <f>INDEX(V553:AG553,1,MATCH(Parametres!$B$3,V$1:AG$1,0))*IF(OR(C553="L",C553="S",C553="I"),-1,1)</f>
        <v>0</v>
      </c>
      <c r="AY553" s="487" t="s">
        <v>337</v>
      </c>
      <c r="AZ553" s="487" t="e">
        <f>+VLOOKUP($AJ553,Data_Validation!$A:$E,5,0)</f>
        <v>#N/A</v>
      </c>
    </row>
    <row r="554" spans="1:52" ht="15" hidden="1"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905" t="str">
        <f t="shared" si="54"/>
        <v>G42850</v>
      </c>
      <c r="AK554" s="905" t="str">
        <f t="shared" si="55"/>
        <v>VENTES CHEVROLET TRAX</v>
      </c>
      <c r="AL554" s="905">
        <f>IFERROR(INDEX(G554:R554,1,MATCH(Parametres!$B$3,G$1:R$1,0)-1)*IF(OR(F554="L",F554="S",F554="I"),-1,1),"")</f>
        <v>-652127.14</v>
      </c>
      <c r="AM554" s="905">
        <f t="shared" si="50"/>
        <v>-361616.07999999996</v>
      </c>
      <c r="AN554" s="905">
        <f>INDEX(G554:R554,1,MATCH(Parametres!$B$3,G$1:R$1,0))*IF(OR(F554="L",F554="S",F554="I"),-1,1)</f>
        <v>-1013743.22</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51"/>
        <v>G42850</v>
      </c>
      <c r="AU554" s="488" t="str">
        <f t="shared" si="52"/>
        <v>VENTES CHEVROLET TRAX</v>
      </c>
      <c r="AV554" s="899">
        <f>IFERROR(INDEX(V554:AG554,1,MATCH(Parametres!$B$3,V$1:AG$1,0)-1)*IF(OR(C554="L",C554="S",C554="I"),-1,1),"")</f>
        <v>21</v>
      </c>
      <c r="AW554" s="899">
        <f t="shared" si="53"/>
        <v>12</v>
      </c>
      <c r="AX554" s="899">
        <f>INDEX(V554:AG554,1,MATCH(Parametres!$B$3,V$1:AG$1,0))*IF(OR(C554="L",C554="S",C554="I"),-1,1)</f>
        <v>33</v>
      </c>
      <c r="AY554" s="487" t="s">
        <v>337</v>
      </c>
      <c r="AZ554" s="487" t="str">
        <f>+VLOOKUP($AJ554,Data_Validation!$A:$E,5,0)</f>
        <v>Oui</v>
      </c>
    </row>
    <row r="555" spans="1:52" ht="15" hidden="1"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905" t="str">
        <f t="shared" si="54"/>
        <v>G42900</v>
      </c>
      <c r="AK555" s="905" t="str">
        <f t="shared" si="55"/>
        <v>VTES-TAHOE/SUBURBAN</v>
      </c>
      <c r="AL555" s="905">
        <f>IFERROR(INDEX(G555:R555,1,MATCH(Parametres!$B$3,G$1:R$1,0)-1)*IF(OR(F555="L",F555="S",F555="I"),-1,1),"")</f>
        <v>-1434047.34</v>
      </c>
      <c r="AM555" s="905">
        <f t="shared" si="50"/>
        <v>-91563</v>
      </c>
      <c r="AN555" s="905">
        <f>INDEX(G555:R555,1,MATCH(Parametres!$B$3,G$1:R$1,0))*IF(OR(F555="L",F555="S",F555="I"),-1,1)</f>
        <v>-1525610.34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51"/>
        <v>G42900</v>
      </c>
      <c r="AU555" s="488" t="str">
        <f t="shared" si="52"/>
        <v>VTES-TAHOE/SUBURBAN</v>
      </c>
      <c r="AV555" s="899">
        <f>IFERROR(INDEX(V555:AG555,1,MATCH(Parametres!$B$3,V$1:AG$1,0)-1)*IF(OR(C555="L",C555="S",C555="I"),-1,1),"")</f>
        <v>16</v>
      </c>
      <c r="AW555" s="899">
        <f t="shared" si="53"/>
        <v>1</v>
      </c>
      <c r="AX555" s="899">
        <f>INDEX(V555:AG555,1,MATCH(Parametres!$B$3,V$1:AG$1,0))*IF(OR(C555="L",C555="S",C555="I"),-1,1)</f>
        <v>17</v>
      </c>
      <c r="AY555" s="487" t="s">
        <v>337</v>
      </c>
      <c r="AZ555" s="487" t="str">
        <f>+VLOOKUP($AJ555,Data_Validation!$A:$E,5,0)</f>
        <v>Oui</v>
      </c>
    </row>
    <row r="556" spans="1:52" ht="15" hidden="1"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905" t="str">
        <f t="shared" si="54"/>
        <v>G43000</v>
      </c>
      <c r="AK556" s="905" t="str">
        <f t="shared" si="55"/>
        <v>VTES-CL 1500 SILVERADO</v>
      </c>
      <c r="AL556" s="905">
        <f>IFERROR(INDEX(G556:R556,1,MATCH(Parametres!$B$3,G$1:R$1,0)-1)*IF(OR(F556="L",F556="S",F556="I"),-1,1),"")</f>
        <v>-5342557.46</v>
      </c>
      <c r="AM556" s="905">
        <f t="shared" si="50"/>
        <v>-1350780.1500000004</v>
      </c>
      <c r="AN556" s="905">
        <f>INDEX(G556:R556,1,MATCH(Parametres!$B$3,G$1:R$1,0))*IF(OR(F556="L",F556="S",F556="I"),-1,1)</f>
        <v>-6693337.6100000003</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51"/>
        <v>G43000</v>
      </c>
      <c r="AU556" s="488" t="str">
        <f t="shared" si="52"/>
        <v>VTES-CL 1500 SILVERADO</v>
      </c>
      <c r="AV556" s="899">
        <f>IFERROR(INDEX(V556:AG556,1,MATCH(Parametres!$B$3,V$1:AG$1,0)-1)*IF(OR(C556="L",C556="S",C556="I"),-1,1),"")</f>
        <v>74</v>
      </c>
      <c r="AW556" s="899">
        <f t="shared" si="53"/>
        <v>20</v>
      </c>
      <c r="AX556" s="899">
        <f>INDEX(V556:AG556,1,MATCH(Parametres!$B$3,V$1:AG$1,0))*IF(OR(C556="L",C556="S",C556="I"),-1,1)</f>
        <v>94</v>
      </c>
      <c r="AY556" s="487" t="s">
        <v>337</v>
      </c>
      <c r="AZ556" s="487" t="str">
        <f>+VLOOKUP($AJ556,Data_Validation!$A:$E,5,0)</f>
        <v>Oui</v>
      </c>
    </row>
    <row r="557" spans="1:52" ht="15" hidden="1"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905" t="str">
        <f t="shared" si="54"/>
        <v>G43001</v>
      </c>
      <c r="AK557" s="905" t="str">
        <f t="shared" si="55"/>
        <v>VTES - SILVERADO EV</v>
      </c>
      <c r="AL557" s="905">
        <f>IFERROR(INDEX(G557:R557,1,MATCH(Parametres!$B$3,G$1:R$1,0)-1)*IF(OR(F557="L",F557="S",F557="I"),-1,1),"")</f>
        <v>-314062.01</v>
      </c>
      <c r="AM557" s="905">
        <f t="shared" si="50"/>
        <v>0</v>
      </c>
      <c r="AN557" s="905">
        <f>INDEX(G557:R557,1,MATCH(Parametres!$B$3,G$1:R$1,0))*IF(OR(F557="L",F557="S",F557="I"),-1,1)</f>
        <v>-314062.01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51"/>
        <v>G43001</v>
      </c>
      <c r="AU557" s="488" t="str">
        <f t="shared" si="52"/>
        <v>VTES - SILVERADO EV</v>
      </c>
      <c r="AV557" s="899">
        <f>IFERROR(INDEX(V557:AG557,1,MATCH(Parametres!$B$3,V$1:AG$1,0)-1)*IF(OR(C557="L",C557="S",C557="I"),-1,1),"")</f>
        <v>3</v>
      </c>
      <c r="AW557" s="899">
        <f t="shared" si="53"/>
        <v>0</v>
      </c>
      <c r="AX557" s="899">
        <f>INDEX(V557:AG557,1,MATCH(Parametres!$B$3,V$1:AG$1,0))*IF(OR(C557="L",C557="S",C557="I"),-1,1)</f>
        <v>3</v>
      </c>
      <c r="AY557" s="487" t="s">
        <v>337</v>
      </c>
      <c r="AZ557" s="487" t="str">
        <f>+VLOOKUP($AJ557,Data_Validation!$A:$E,5,0)</f>
        <v>Oui</v>
      </c>
    </row>
    <row r="558" spans="1:52" ht="15" hidden="1"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905" t="str">
        <f t="shared" si="54"/>
        <v>G43002</v>
      </c>
      <c r="AK558" s="905" t="str">
        <f t="shared" si="55"/>
        <v>VENTES - YUKON</v>
      </c>
      <c r="AL558" s="905">
        <f>IFERROR(INDEX(G558:R558,1,MATCH(Parametres!$B$3,G$1:R$1,0)-1)*IF(OR(F558="L",F558="S",F558="I"),-1,1),"")</f>
        <v>-1336388.04</v>
      </c>
      <c r="AM558" s="905">
        <f t="shared" si="50"/>
        <v>-316992.93999999994</v>
      </c>
      <c r="AN558" s="905">
        <f>INDEX(G558:R558,1,MATCH(Parametres!$B$3,G$1:R$1,0))*IF(OR(F558="L",F558="S",F558="I"),-1,1)</f>
        <v>-1653380.98</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51"/>
        <v>G43002</v>
      </c>
      <c r="AU558" s="488" t="str">
        <f t="shared" si="52"/>
        <v>VENTES - YUKON</v>
      </c>
      <c r="AV558" s="899">
        <f>IFERROR(INDEX(V558:AG558,1,MATCH(Parametres!$B$3,V$1:AG$1,0)-1)*IF(OR(C558="L",C558="S",C558="I"),-1,1),"")</f>
        <v>13</v>
      </c>
      <c r="AW558" s="899">
        <f t="shared" si="53"/>
        <v>3</v>
      </c>
      <c r="AX558" s="899">
        <f>INDEX(V558:AG558,1,MATCH(Parametres!$B$3,V$1:AG$1,0))*IF(OR(C558="L",C558="S",C558="I"),-1,1)</f>
        <v>16</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G43020</v>
      </c>
      <c r="AK559" s="905" t="str">
        <f t="shared" si="55"/>
        <v>CL 1500 SILVERADO    -LOC</v>
      </c>
      <c r="AL559" s="905">
        <f>IFERROR(INDEX(G559:R559,1,MATCH(Parametres!$B$3,G$1:R$1,0)-1)*IF(OR(F559="L",F559="S",F559="I"),-1,1),"")</f>
        <v>0</v>
      </c>
      <c r="AM559" s="905">
        <f t="shared" si="50"/>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51"/>
        <v>G43020</v>
      </c>
      <c r="AU559" s="488" t="str">
        <f t="shared" si="52"/>
        <v>CL 1500 SILVERADO    -LOC</v>
      </c>
      <c r="AV559" s="899">
        <f>IFERROR(INDEX(V559:AG559,1,MATCH(Parametres!$B$3,V$1:AG$1,0)-1)*IF(OR(C559="L",C559="S",C559="I"),-1,1),"")</f>
        <v>0</v>
      </c>
      <c r="AW559" s="899">
        <f t="shared" si="53"/>
        <v>0</v>
      </c>
      <c r="AX559" s="899">
        <f>INDEX(V559:AG559,1,MATCH(Parametres!$B$3,V$1:AG$1,0))*IF(OR(C559="L",C559="S",C559="I"),-1,1)</f>
        <v>0</v>
      </c>
      <c r="AY559" s="487" t="s">
        <v>337</v>
      </c>
      <c r="AZ559" s="487" t="e">
        <f>+VLOOKUP($AJ559,Data_Validation!$A:$E,5,0)</f>
        <v>#N/A</v>
      </c>
    </row>
    <row r="560" spans="1:52" ht="15" hidden="1"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905" t="str">
        <f t="shared" si="54"/>
        <v>G43100</v>
      </c>
      <c r="AK560" s="905" t="str">
        <f t="shared" si="55"/>
        <v>VTES-CL 2500 SILVERADO</v>
      </c>
      <c r="AL560" s="905">
        <f>IFERROR(INDEX(G560:R560,1,MATCH(Parametres!$B$3,G$1:R$1,0)-1)*IF(OR(F560="L",F560="S",F560="I"),-1,1),"")</f>
        <v>-2335917.6800000002</v>
      </c>
      <c r="AM560" s="905">
        <f t="shared" si="50"/>
        <v>-488115.23999999976</v>
      </c>
      <c r="AN560" s="905">
        <f>INDEX(G560:R560,1,MATCH(Parametres!$B$3,G$1:R$1,0))*IF(OR(F560="L",F560="S",F560="I"),-1,1)</f>
        <v>-2824032.92</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51"/>
        <v>G43100</v>
      </c>
      <c r="AU560" s="488" t="str">
        <f t="shared" si="52"/>
        <v>VTES-CL 2500 SILVERADO</v>
      </c>
      <c r="AV560" s="899">
        <f>IFERROR(INDEX(V560:AG560,1,MATCH(Parametres!$B$3,V$1:AG$1,0)-1)*IF(OR(C560="L",C560="S",C560="I"),-1,1),"")</f>
        <v>24</v>
      </c>
      <c r="AW560" s="899">
        <f t="shared" si="53"/>
        <v>5</v>
      </c>
      <c r="AX560" s="899">
        <f>INDEX(V560:AG560,1,MATCH(Parametres!$B$3,V$1:AG$1,0))*IF(OR(C560="L",C560="S",C560="I"),-1,1)</f>
        <v>29</v>
      </c>
      <c r="AY560" s="487" t="s">
        <v>337</v>
      </c>
      <c r="AZ560" s="487" t="str">
        <f>+VLOOKUP($AJ560,Data_Validation!$A:$E,5,0)</f>
        <v>Oui</v>
      </c>
    </row>
    <row r="561" spans="1:52" ht="15" hidden="1"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905" t="str">
        <f t="shared" si="54"/>
        <v>G43102</v>
      </c>
      <c r="AK561" s="905" t="str">
        <f t="shared" si="55"/>
        <v>VENTE CL 1500 SIERRA</v>
      </c>
      <c r="AL561" s="905">
        <f>IFERROR(INDEX(G561:R561,1,MATCH(Parametres!$B$3,G$1:R$1,0)-1)*IF(OR(F561="L",F561="S",F561="I"),-1,1),"")</f>
        <v>-5193500.75</v>
      </c>
      <c r="AM561" s="905">
        <f t="shared" si="50"/>
        <v>-605226.91000000015</v>
      </c>
      <c r="AN561" s="905">
        <f>INDEX(G561:R561,1,MATCH(Parametres!$B$3,G$1:R$1,0))*IF(OR(F561="L",F561="S",F561="I"),-1,1)</f>
        <v>-5798727.6600000001</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51"/>
        <v>G43102</v>
      </c>
      <c r="AU561" s="488" t="str">
        <f t="shared" si="52"/>
        <v>VENTE CL 1500 SIERRA</v>
      </c>
      <c r="AV561" s="899">
        <f>IFERROR(INDEX(V561:AG561,1,MATCH(Parametres!$B$3,V$1:AG$1,0)-1)*IF(OR(C561="L",C561="S",C561="I"),-1,1),"")</f>
        <v>68</v>
      </c>
      <c r="AW561" s="899">
        <f t="shared" si="53"/>
        <v>8</v>
      </c>
      <c r="AX561" s="899">
        <f>INDEX(V561:AG561,1,MATCH(Parametres!$B$3,V$1:AG$1,0))*IF(OR(C561="L",C561="S",C561="I"),-1,1)</f>
        <v>76</v>
      </c>
      <c r="AY561" s="487" t="s">
        <v>337</v>
      </c>
      <c r="AZ561" s="487" t="str">
        <f>+VLOOKUP($AJ561,Data_Validation!$A:$E,5,0)</f>
        <v>Oui</v>
      </c>
    </row>
    <row r="562" spans="1:52" ht="15" hidden="1"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905" t="str">
        <f t="shared" si="54"/>
        <v>G43103</v>
      </c>
      <c r="AK562" s="905" t="str">
        <f t="shared" si="55"/>
        <v>VENTE - SIERRA EV</v>
      </c>
      <c r="AL562" s="905">
        <f>IFERROR(INDEX(G562:R562,1,MATCH(Parametres!$B$3,G$1:R$1,0)-1)*IF(OR(F562="L",F562="S",F562="I"),-1,1),"")</f>
        <v>-1130739.81</v>
      </c>
      <c r="AM562" s="905">
        <f t="shared" si="50"/>
        <v>0</v>
      </c>
      <c r="AN562" s="905">
        <f>INDEX(G562:R562,1,MATCH(Parametres!$B$3,G$1:R$1,0))*IF(OR(F562="L",F562="S",F562="I"),-1,1)</f>
        <v>-1130739.81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51"/>
        <v>G43103</v>
      </c>
      <c r="AU562" s="488" t="str">
        <f t="shared" si="52"/>
        <v>VENTE - SIERRA EV</v>
      </c>
      <c r="AV562" s="899">
        <f>IFERROR(INDEX(V562:AG562,1,MATCH(Parametres!$B$3,V$1:AG$1,0)-1)*IF(OR(C562="L",C562="S",C562="I"),-1,1),"")</f>
        <v>10</v>
      </c>
      <c r="AW562" s="899">
        <f t="shared" si="53"/>
        <v>0</v>
      </c>
      <c r="AX562" s="899">
        <f>INDEX(V562:AG562,1,MATCH(Parametres!$B$3,V$1:AG$1,0))*IF(OR(C562="L",C562="S",C562="I"),-1,1)</f>
        <v>10</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G43120</v>
      </c>
      <c r="AK563" s="905" t="str">
        <f t="shared" si="55"/>
        <v>VTES-CL 2500 SILVERAD-LOC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G43120</v>
      </c>
      <c r="AU563" s="488" t="str">
        <f t="shared" si="52"/>
        <v>VTES-CL 2500 SILVERAD-LOC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hidden="1"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905" t="str">
        <f t="shared" si="54"/>
        <v>G43200</v>
      </c>
      <c r="AK564" s="905" t="str">
        <f t="shared" si="55"/>
        <v>VTES-CL 3500 SILVERADO</v>
      </c>
      <c r="AL564" s="905">
        <f>IFERROR(INDEX(G564:R564,1,MATCH(Parametres!$B$3,G$1:R$1,0)-1)*IF(OR(F564="L",F564="S",F564="I"),-1,1),"")</f>
        <v>-92577.91</v>
      </c>
      <c r="AM564" s="905">
        <f t="shared" si="50"/>
        <v>0</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51"/>
        <v>G43200</v>
      </c>
      <c r="AU564" s="488" t="str">
        <f t="shared" si="52"/>
        <v>VTES-CL 3500 SILVERADO</v>
      </c>
      <c r="AV564" s="899">
        <f>IFERROR(INDEX(V564:AG564,1,MATCH(Parametres!$B$3,V$1:AG$1,0)-1)*IF(OR(C564="L",C564="S",C564="I"),-1,1),"")</f>
        <v>1</v>
      </c>
      <c r="AW564" s="899">
        <f t="shared" si="53"/>
        <v>0</v>
      </c>
      <c r="AX564" s="899">
        <f>INDEX(V564:AG564,1,MATCH(Parametres!$B$3,V$1:AG$1,0))*IF(OR(C564="L",C564="S",C564="I"),-1,1)</f>
        <v>1</v>
      </c>
      <c r="AY564" s="487" t="s">
        <v>337</v>
      </c>
      <c r="AZ564" s="487" t="str">
        <f>+VLOOKUP($AJ564,Data_Validation!$A:$E,5,0)</f>
        <v>Oui</v>
      </c>
    </row>
    <row r="565" spans="1:52" ht="15" hidden="1"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905" t="str">
        <f t="shared" si="54"/>
        <v>G43202</v>
      </c>
      <c r="AK565" s="905" t="str">
        <f t="shared" si="55"/>
        <v>VENTES - CL2500 SIERRA</v>
      </c>
      <c r="AL565" s="905">
        <f>IFERROR(INDEX(G565:R565,1,MATCH(Parametres!$B$3,G$1:R$1,0)-1)*IF(OR(F565="L",F565="S",F565="I"),-1,1),"")</f>
        <v>-3087450.81</v>
      </c>
      <c r="AM565" s="905">
        <f t="shared" si="50"/>
        <v>-313065.70999999996</v>
      </c>
      <c r="AN565" s="905">
        <f>INDEX(G565:R565,1,MATCH(Parametres!$B$3,G$1:R$1,0))*IF(OR(F565="L",F565="S",F565="I"),-1,1)</f>
        <v>-3400516.52</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51"/>
        <v>G43202</v>
      </c>
      <c r="AU565" s="488" t="str">
        <f t="shared" si="52"/>
        <v>VENTES - CL2500 SIERRA</v>
      </c>
      <c r="AV565" s="899">
        <f>IFERROR(INDEX(V565:AG565,1,MATCH(Parametres!$B$3,V$1:AG$1,0)-1)*IF(OR(C565="L",C565="S",C565="I"),-1,1),"")</f>
        <v>28</v>
      </c>
      <c r="AW565" s="899">
        <f t="shared" si="53"/>
        <v>3</v>
      </c>
      <c r="AX565" s="899">
        <f>INDEX(V565:AG565,1,MATCH(Parametres!$B$3,V$1:AG$1,0))*IF(OR(C565="L",C565="S",C565="I"),-1,1)</f>
        <v>31</v>
      </c>
      <c r="AY565" s="487" t="s">
        <v>337</v>
      </c>
      <c r="AZ565" s="487" t="str">
        <f>+VLOOKUP($AJ565,Data_Validation!$A:$E,5,0)</f>
        <v>Oui</v>
      </c>
    </row>
    <row r="566" spans="1:52" ht="15" hidden="1"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G43203</v>
      </c>
      <c r="AK566" s="905" t="str">
        <f t="shared" si="55"/>
        <v>VENTES - SIERRA 3500</v>
      </c>
      <c r="AL566" s="905">
        <f>IFERROR(INDEX(G566:R566,1,MATCH(Parametres!$B$3,G$1:R$1,0)-1)*IF(OR(F566="L",F566="S",F566="I"),-1,1),"")</f>
        <v>0</v>
      </c>
      <c r="AM566" s="905">
        <f t="shared" si="50"/>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51"/>
        <v>G43203</v>
      </c>
      <c r="AU566" s="488" t="str">
        <f t="shared" si="52"/>
        <v>VENTES - SIERRA 3500</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hidden="1"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G43300</v>
      </c>
      <c r="AK567" s="905" t="str">
        <f t="shared" si="55"/>
        <v>VENTES BLAZER</v>
      </c>
      <c r="AL567" s="905">
        <f>IFERROR(INDEX(G567:R567,1,MATCH(Parametres!$B$3,G$1:R$1,0)-1)*IF(OR(F567="L",F567="S",F567="I"),-1,1),"")</f>
        <v>0</v>
      </c>
      <c r="AM567" s="905">
        <f t="shared" si="50"/>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51"/>
        <v>G43300</v>
      </c>
      <c r="AU567" s="488" t="str">
        <f t="shared" si="52"/>
        <v>VENTES BLAZER</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hidden="1"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905" t="str">
        <f t="shared" si="54"/>
        <v>G43301</v>
      </c>
      <c r="AK568" s="905" t="str">
        <f t="shared" si="55"/>
        <v>VENTES BLAZER EV</v>
      </c>
      <c r="AL568" s="905">
        <f>IFERROR(INDEX(G568:R568,1,MATCH(Parametres!$B$3,G$1:R$1,0)-1)*IF(OR(F568="L",F568="S",F568="I"),-1,1),"")</f>
        <v>-394566.38</v>
      </c>
      <c r="AM568" s="905">
        <f t="shared" si="50"/>
        <v>-128001.68</v>
      </c>
      <c r="AN568" s="905">
        <f>INDEX(G568:R568,1,MATCH(Parametres!$B$3,G$1:R$1,0))*IF(OR(F568="L",F568="S",F568="I"),-1,1)</f>
        <v>-522568.06</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51"/>
        <v>G43301</v>
      </c>
      <c r="AU568" s="488" t="str">
        <f t="shared" si="52"/>
        <v>VENTES BLAZER EV</v>
      </c>
      <c r="AV568" s="899">
        <f>IFERROR(INDEX(V568:AG568,1,MATCH(Parametres!$B$3,V$1:AG$1,0)-1)*IF(OR(C568="L",C568="S",C568="I"),-1,1),"")</f>
        <v>6</v>
      </c>
      <c r="AW568" s="899">
        <f t="shared" si="53"/>
        <v>2</v>
      </c>
      <c r="AX568" s="899">
        <f>INDEX(V568:AG568,1,MATCH(Parametres!$B$3,V$1:AG$1,0))*IF(OR(C568="L",C568="S",C568="I"),-1,1)</f>
        <v>8</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G43320</v>
      </c>
      <c r="AK569" s="905" t="str">
        <f t="shared" si="55"/>
        <v>VTES-AVALANCHE       -LOC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G43320</v>
      </c>
      <c r="AU569" s="488" t="str">
        <f t="shared" si="52"/>
        <v>VTES-AVALANCHE       -LOC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hidden="1"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905" t="str">
        <f t="shared" si="54"/>
        <v>G43400</v>
      </c>
      <c r="AK570" s="905" t="str">
        <f t="shared" si="55"/>
        <v>VENTES EQUINOX</v>
      </c>
      <c r="AL570" s="905">
        <f>IFERROR(INDEX(G570:R570,1,MATCH(Parametres!$B$3,G$1:R$1,0)-1)*IF(OR(F570="L",F570="S",F570="I"),-1,1),"")</f>
        <v>-354005.99</v>
      </c>
      <c r="AM570" s="905">
        <f t="shared" si="50"/>
        <v>-122985.97000000003</v>
      </c>
      <c r="AN570" s="905">
        <f>INDEX(G570:R570,1,MATCH(Parametres!$B$3,G$1:R$1,0))*IF(OR(F570="L",F570="S",F570="I"),-1,1)</f>
        <v>-476991.96</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51"/>
        <v>G43400</v>
      </c>
      <c r="AU570" s="488" t="str">
        <f t="shared" si="52"/>
        <v>VENTES EQUINOX</v>
      </c>
      <c r="AV570" s="899">
        <f>IFERROR(INDEX(V570:AG570,1,MATCH(Parametres!$B$3,V$1:AG$1,0)-1)*IF(OR(C570="L",C570="S",C570="I"),-1,1),"")</f>
        <v>9</v>
      </c>
      <c r="AW570" s="899">
        <f t="shared" si="53"/>
        <v>3</v>
      </c>
      <c r="AX570" s="899">
        <f>INDEX(V570:AG570,1,MATCH(Parametres!$B$3,V$1:AG$1,0))*IF(OR(C570="L",C570="S",C570="I"),-1,1)</f>
        <v>12</v>
      </c>
      <c r="AY570" s="487" t="s">
        <v>337</v>
      </c>
      <c r="AZ570" s="487" t="str">
        <f>+VLOOKUP($AJ570,Data_Validation!$A:$E,5,0)</f>
        <v>Oui</v>
      </c>
    </row>
    <row r="571" spans="1:52" ht="15" hidden="1"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905" t="str">
        <f t="shared" si="54"/>
        <v>G43401</v>
      </c>
      <c r="AK571" s="905" t="str">
        <f t="shared" si="55"/>
        <v>VTES - EQUINOX EV</v>
      </c>
      <c r="AL571" s="905">
        <f>IFERROR(INDEX(G571:R571,1,MATCH(Parametres!$B$3,G$1:R$1,0)-1)*IF(OR(F571="L",F571="S",F571="I"),-1,1),"")</f>
        <v>-4969783.76</v>
      </c>
      <c r="AM571" s="905">
        <f t="shared" si="50"/>
        <v>-479741.27000000048</v>
      </c>
      <c r="AN571" s="905">
        <f>INDEX(G571:R571,1,MATCH(Parametres!$B$3,G$1:R$1,0))*IF(OR(F571="L",F571="S",F571="I"),-1,1)</f>
        <v>-5449525.0300000003</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51"/>
        <v>G43401</v>
      </c>
      <c r="AU571" s="488" t="str">
        <f t="shared" si="52"/>
        <v>VTES - EQUINOX EV</v>
      </c>
      <c r="AV571" s="899">
        <f>IFERROR(INDEX(V571:AG571,1,MATCH(Parametres!$B$3,V$1:AG$1,0)-1)*IF(OR(C571="L",C571="S",C571="I"),-1,1),"")</f>
        <v>95</v>
      </c>
      <c r="AW571" s="899">
        <f t="shared" si="53"/>
        <v>9</v>
      </c>
      <c r="AX571" s="899">
        <f>INDEX(V571:AG571,1,MATCH(Parametres!$B$3,V$1:AG$1,0))*IF(OR(C571="L",C571="S",C571="I"),-1,1)</f>
        <v>104</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G43420</v>
      </c>
      <c r="AK572" s="905" t="str">
        <f t="shared" si="55"/>
        <v>VTES-TRACKER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G43420</v>
      </c>
      <c r="AU572" s="488" t="str">
        <f t="shared" si="52"/>
        <v>VTES-TRACKER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hidden="1"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G43500</v>
      </c>
      <c r="AK573" s="905" t="str">
        <f t="shared" si="55"/>
        <v>VENTES CHEV CITY</v>
      </c>
      <c r="AL573" s="905">
        <f>IFERROR(INDEX(G573:R573,1,MATCH(Parametres!$B$3,G$1:R$1,0)-1)*IF(OR(F573="L",F573="S",F573="I"),-1,1),"")</f>
        <v>0</v>
      </c>
      <c r="AM573" s="905">
        <f t="shared" si="50"/>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51"/>
        <v>G43500</v>
      </c>
      <c r="AU573" s="488" t="str">
        <f t="shared" si="52"/>
        <v>VENTES CHEV CITY</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hidden="1"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905" t="str">
        <f t="shared" si="54"/>
        <v>G43501</v>
      </c>
      <c r="AK574" s="905" t="str">
        <f t="shared" si="55"/>
        <v>VTES - HUMMER EV SUV</v>
      </c>
      <c r="AL574" s="905">
        <f>IFERROR(INDEX(G574:R574,1,MATCH(Parametres!$B$3,G$1:R$1,0)-1)*IF(OR(F574="L",F574="S",F574="I"),-1,1),"")</f>
        <v>-722544.55</v>
      </c>
      <c r="AM574" s="905">
        <f t="shared" si="50"/>
        <v>0</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51"/>
        <v>G43501</v>
      </c>
      <c r="AU574" s="488" t="str">
        <f t="shared" si="52"/>
        <v>VTES - HUMMER EV SUV</v>
      </c>
      <c r="AV574" s="899">
        <f>IFERROR(INDEX(V574:AG574,1,MATCH(Parametres!$B$3,V$1:AG$1,0)-1)*IF(OR(C574="L",C574="S",C574="I"),-1,1),"")</f>
        <v>6</v>
      </c>
      <c r="AW574" s="899">
        <f t="shared" si="53"/>
        <v>0</v>
      </c>
      <c r="AX574" s="899">
        <f>INDEX(V574:AG574,1,MATCH(Parametres!$B$3,V$1:AG$1,0))*IF(OR(C574="L",C574="S",C574="I"),-1,1)</f>
        <v>6</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G43520</v>
      </c>
      <c r="AK575" s="905" t="str">
        <f t="shared" si="55"/>
        <v>VTES-SSR             -LOC</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G43520</v>
      </c>
      <c r="AU575" s="488" t="str">
        <f t="shared" si="52"/>
        <v>VTES-SSR             -LOC</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hidden="1"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905" t="str">
        <f t="shared" si="54"/>
        <v>G43600</v>
      </c>
      <c r="AK576" s="905" t="str">
        <f t="shared" si="55"/>
        <v>VTES-TRAIL BLAZER</v>
      </c>
      <c r="AL576" s="905">
        <f>IFERROR(INDEX(G576:R576,1,MATCH(Parametres!$B$3,G$1:R$1,0)-1)*IF(OR(F576="L",F576="S",F576="I"),-1,1),"")</f>
        <v>-240589.26</v>
      </c>
      <c r="AM576" s="905">
        <f t="shared" si="50"/>
        <v>-118752.51000000001</v>
      </c>
      <c r="AN576" s="905">
        <f>INDEX(G576:R576,1,MATCH(Parametres!$B$3,G$1:R$1,0))*IF(OR(F576="L",F576="S",F576="I"),-1,1)</f>
        <v>-359341.77</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51"/>
        <v>G43600</v>
      </c>
      <c r="AU576" s="488" t="str">
        <f t="shared" si="52"/>
        <v>VTES-TRAIL BLAZER</v>
      </c>
      <c r="AV576" s="899">
        <f>IFERROR(INDEX(V576:AG576,1,MATCH(Parametres!$B$3,V$1:AG$1,0)-1)*IF(OR(C576="L",C576="S",C576="I"),-1,1),"")</f>
        <v>7</v>
      </c>
      <c r="AW576" s="899">
        <f t="shared" si="53"/>
        <v>3</v>
      </c>
      <c r="AX576" s="899">
        <f>INDEX(V576:AG576,1,MATCH(Parametres!$B$3,V$1:AG$1,0))*IF(OR(C576="L",C576="S",C576="I"),-1,1)</f>
        <v>10</v>
      </c>
      <c r="AY576" s="487" t="s">
        <v>337</v>
      </c>
      <c r="AZ576" s="487" t="str">
        <f>+VLOOKUP($AJ576,Data_Validation!$A:$E,5,0)</f>
        <v>Oui</v>
      </c>
    </row>
    <row r="577" spans="1:52" ht="15" hidden="1"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905" t="str">
        <f t="shared" si="54"/>
        <v>G43602</v>
      </c>
      <c r="AK577" s="905" t="str">
        <f t="shared" si="55"/>
        <v>VENTES GMC ACADIA</v>
      </c>
      <c r="AL577" s="905">
        <f>IFERROR(INDEX(G577:R577,1,MATCH(Parametres!$B$3,G$1:R$1,0)-1)*IF(OR(F577="L",F577="S",F577="I"),-1,1),"")</f>
        <v>-315241</v>
      </c>
      <c r="AM577" s="905">
        <f t="shared" si="50"/>
        <v>0</v>
      </c>
      <c r="AN577" s="905">
        <f>INDEX(G577:R577,1,MATCH(Parametres!$B$3,G$1:R$1,0))*IF(OR(F577="L",F577="S",F577="I"),-1,1)</f>
        <v>-315241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51"/>
        <v>G43602</v>
      </c>
      <c r="AU577" s="488" t="str">
        <f t="shared" si="52"/>
        <v>VENTES GMC ACADIA</v>
      </c>
      <c r="AV577" s="899">
        <f>IFERROR(INDEX(V577:AG577,1,MATCH(Parametres!$B$3,V$1:AG$1,0)-1)*IF(OR(C577="L",C577="S",C577="I"),-1,1),"")</f>
        <v>5</v>
      </c>
      <c r="AW577" s="899">
        <f t="shared" si="53"/>
        <v>0</v>
      </c>
      <c r="AX577" s="899">
        <f>INDEX(V577:AG577,1,MATCH(Parametres!$B$3,V$1:AG$1,0))*IF(OR(C577="L",C577="S",C577="I"),-1,1)</f>
        <v>5</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G43800</v>
      </c>
      <c r="AK578" s="905" t="str">
        <f t="shared" si="55"/>
        <v>VTES-CHEV CAMION AUTRES</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G43800</v>
      </c>
      <c r="AU578" s="488" t="str">
        <f t="shared" si="52"/>
        <v>VTES-CHEV CAMION AUTRES</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G43820</v>
      </c>
      <c r="AK579" s="905" t="str">
        <f t="shared" si="55"/>
        <v>VTES-CHEV CAM AUTRE  -LOC</v>
      </c>
      <c r="AL579" s="905">
        <f>IFERROR(INDEX(G579:R579,1,MATCH(Parametres!$B$3,G$1:R$1,0)-1)*IF(OR(F579="L",F579="S",F579="I"),-1,1),"")</f>
        <v>0</v>
      </c>
      <c r="AM579" s="905">
        <f t="shared" si="50"/>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51"/>
        <v>G43820</v>
      </c>
      <c r="AU579" s="488" t="str">
        <f t="shared" si="52"/>
        <v>VTES-CHEV CAM AUTRE  -LOC</v>
      </c>
      <c r="AV579" s="899">
        <f>IFERROR(INDEX(V579:AG579,1,MATCH(Parametres!$B$3,V$1:AG$1,0)-1)*IF(OR(C579="L",C579="S",C579="I"),-1,1),"")</f>
        <v>0</v>
      </c>
      <c r="AW579" s="899">
        <f t="shared" si="53"/>
        <v>0</v>
      </c>
      <c r="AX579" s="899">
        <f>INDEX(V579:AG579,1,MATCH(Parametres!$B$3,V$1:AG$1,0))*IF(OR(C579="L",C579="S",C579="I"),-1,1)</f>
        <v>0</v>
      </c>
      <c r="AY579" s="487" t="s">
        <v>337</v>
      </c>
      <c r="AZ579" s="487" t="e">
        <f>+VLOOKUP($AJ579,Data_Validation!$A:$E,5,0)</f>
        <v>#N/A</v>
      </c>
    </row>
    <row r="580" spans="1:52" ht="15" hidden="1"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905" t="str">
        <f t="shared" si="54"/>
        <v>G44000</v>
      </c>
      <c r="AK580" s="905" t="str">
        <f t="shared" si="55"/>
        <v>VENTES PARCS CAMIONS</v>
      </c>
      <c r="AL580" s="905">
        <f>IFERROR(INDEX(G580:R580,1,MATCH(Parametres!$B$3,G$1:R$1,0)-1)*IF(OR(F580="L",F580="S",F580="I"),-1,1),"")</f>
        <v>-64355784.130000003</v>
      </c>
      <c r="AM580" s="905">
        <f t="shared" ref="AM580:AM643" si="56">AN580-AL580</f>
        <v>-2887481.9999999925</v>
      </c>
      <c r="AN580" s="905">
        <f>INDEX(G580:R580,1,MATCH(Parametres!$B$3,G$1:R$1,0))*IF(OR(F580="L",F580="S",F580="I"),-1,1)</f>
        <v>-67243266.129999995</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T643" si="57">C580</f>
        <v>G44000</v>
      </c>
      <c r="AU580" s="488" t="str">
        <f t="shared" ref="AU580:AU643" si="58">D580</f>
        <v>VENTES PARCS CAMIONS</v>
      </c>
      <c r="AV580" s="899">
        <f>IFERROR(INDEX(V580:AG580,1,MATCH(Parametres!$B$3,V$1:AG$1,0)-1)*IF(OR(C580="L",C580="S",C580="I"),-1,1),"")</f>
        <v>1116</v>
      </c>
      <c r="AW580" s="899">
        <f t="shared" ref="AW580:AW643" si="59">AX580-AV580</f>
        <v>54</v>
      </c>
      <c r="AX580" s="899">
        <f>INDEX(V580:AG580,1,MATCH(Parametres!$B$3,V$1:AG$1,0))*IF(OR(C580="L",C580="S",C580="I"),-1,1)</f>
        <v>1170</v>
      </c>
      <c r="AY580" s="487" t="s">
        <v>337</v>
      </c>
      <c r="AZ580" s="487" t="str">
        <f>+VLOOKUP($AJ580,Data_Validation!$A:$E,5,0)</f>
        <v>Oui</v>
      </c>
    </row>
    <row r="581" spans="1:52" ht="15" hidden="1"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G44100</v>
      </c>
      <c r="AK581" s="905" t="str">
        <f t="shared" si="55"/>
        <v>VTES-INTERNE CAMIONS</v>
      </c>
      <c r="AL581" s="905">
        <f>IFERROR(INDEX(G581:R581,1,MATCH(Parametres!$B$3,G$1:R$1,0)-1)*IF(OR(F581="L",F581="S",F581="I"),-1,1),"")</f>
        <v>0</v>
      </c>
      <c r="AM581" s="905">
        <f t="shared" si="56"/>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57"/>
        <v>G44100</v>
      </c>
      <c r="AU581" s="488" t="str">
        <f t="shared" si="58"/>
        <v>VTES-INTERNE CAMIONS</v>
      </c>
      <c r="AV581" s="899">
        <f>IFERROR(INDEX(V581:AG581,1,MATCH(Parametres!$B$3,V$1:AG$1,0)-1)*IF(OR(C581="L",C581="S",C581="I"),-1,1),"")</f>
        <v>0</v>
      </c>
      <c r="AW581" s="899">
        <f t="shared" si="59"/>
        <v>0</v>
      </c>
      <c r="AX581" s="899">
        <f>INDEX(V581:AG581,1,MATCH(Parametres!$B$3,V$1:AG$1,0))*IF(OR(C581="L",C581="S",C581="I"),-1,1)</f>
        <v>0</v>
      </c>
      <c r="AY581" s="487" t="s">
        <v>337</v>
      </c>
      <c r="AZ581" s="487" t="str">
        <f>+VLOOKUP($AJ581,Data_Validation!$A:$E,5,0)</f>
        <v>Oui</v>
      </c>
    </row>
    <row r="582" spans="1:52" ht="15" hidden="1"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905" t="str">
        <f t="shared" si="54"/>
        <v>G44300</v>
      </c>
      <c r="AK582" s="905" t="str">
        <f t="shared" si="55"/>
        <v>VTES-PLAN PROTECTION</v>
      </c>
      <c r="AL582" s="905">
        <f>IFERROR(INDEX(G582:R582,1,MATCH(Parametres!$B$3,G$1:R$1,0)-1)*IF(OR(F582="L",F582="S",F582="I"),-1,1),"")</f>
        <v>-549891.38</v>
      </c>
      <c r="AM582" s="905">
        <f t="shared" si="56"/>
        <v>-100898</v>
      </c>
      <c r="AN582" s="905">
        <f>INDEX(G582:R582,1,MATCH(Parametres!$B$3,G$1:R$1,0))*IF(OR(F582="L",F582="S",F582="I"),-1,1)</f>
        <v>-650789.38</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57"/>
        <v>G44300</v>
      </c>
      <c r="AU582" s="488" t="str">
        <f t="shared" si="58"/>
        <v>VTES-PLAN PROTECTION</v>
      </c>
      <c r="AV582" s="899">
        <f>IFERROR(INDEX(V582:AG582,1,MATCH(Parametres!$B$3,V$1:AG$1,0)-1)*IF(OR(C582="L",C582="S",C582="I"),-1,1),"")</f>
        <v>164</v>
      </c>
      <c r="AW582" s="899">
        <f t="shared" si="59"/>
        <v>35</v>
      </c>
      <c r="AX582" s="899">
        <f>INDEX(V582:AG582,1,MATCH(Parametres!$B$3,V$1:AG$1,0))*IF(OR(C582="L",C582="S",C582="I"),-1,1)</f>
        <v>199</v>
      </c>
      <c r="AY582" s="487" t="s">
        <v>337</v>
      </c>
      <c r="AZ582" s="487" t="str">
        <f>+VLOOKUP($AJ582,Data_Validation!$A:$E,5,0)</f>
        <v>Oui</v>
      </c>
    </row>
    <row r="583" spans="1:52" ht="15" hidden="1"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G44400</v>
      </c>
      <c r="AK583" s="905" t="str">
        <f t="shared" si="55"/>
        <v>VENTE PROTECTION PLUS</v>
      </c>
      <c r="AL583" s="905">
        <f>IFERROR(INDEX(G583:R583,1,MATCH(Parametres!$B$3,G$1:R$1,0)-1)*IF(OR(F583="L",F583="S",F583="I"),-1,1),"")</f>
        <v>0</v>
      </c>
      <c r="AM583" s="905">
        <f t="shared" si="56"/>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57"/>
        <v>G44400</v>
      </c>
      <c r="AU583" s="488" t="str">
        <f t="shared" si="58"/>
        <v>VENTE PROTECTION PLUS</v>
      </c>
      <c r="AV583" s="899">
        <f>IFERROR(INDEX(V583:AG583,1,MATCH(Parametres!$B$3,V$1:AG$1,0)-1)*IF(OR(C583="L",C583="S",C583="I"),-1,1),"")</f>
        <v>0</v>
      </c>
      <c r="AW583" s="899">
        <f t="shared" si="59"/>
        <v>0</v>
      </c>
      <c r="AX583" s="899">
        <f>INDEX(V583:AG583,1,MATCH(Parametres!$B$3,V$1:AG$1,0))*IF(OR(C583="L",C583="S",C583="I"),-1,1)</f>
        <v>0</v>
      </c>
      <c r="AY583" s="487" t="s">
        <v>337</v>
      </c>
      <c r="AZ583" s="487" t="str">
        <f>+VLOOKUP($AJ583,Data_Validation!$A:$E,5,0)</f>
        <v>Oui</v>
      </c>
    </row>
    <row r="584" spans="1:52" ht="15" hidden="1"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905" t="str">
        <f t="shared" si="54"/>
        <v>G44501</v>
      </c>
      <c r="AK584" s="905" t="str">
        <f t="shared" si="55"/>
        <v>VTES-ANTIROUILLE</v>
      </c>
      <c r="AL584" s="905">
        <f>IFERROR(INDEX(G584:R584,1,MATCH(Parametres!$B$3,G$1:R$1,0)-1)*IF(OR(F584="L",F584="S",F584="I"),-1,1),"")</f>
        <v>-2497</v>
      </c>
      <c r="AM584" s="905">
        <f t="shared" si="56"/>
        <v>-1998</v>
      </c>
      <c r="AN584" s="905">
        <f>INDEX(G584:R584,1,MATCH(Parametres!$B$3,G$1:R$1,0))*IF(OR(F584="L",F584="S",F584="I"),-1,1)</f>
        <v>-4495</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57"/>
        <v>G44501</v>
      </c>
      <c r="AU584" s="488" t="str">
        <f t="shared" si="58"/>
        <v>VTES-ANTIROUILLE</v>
      </c>
      <c r="AV584" s="899">
        <f>IFERROR(INDEX(V584:AG584,1,MATCH(Parametres!$B$3,V$1:AG$1,0)-1)*IF(OR(C584="L",C584="S",C584="I"),-1,1),"")</f>
        <v>3</v>
      </c>
      <c r="AW584" s="899">
        <f t="shared" si="59"/>
        <v>3</v>
      </c>
      <c r="AX584" s="899">
        <f>INDEX(V584:AG584,1,MATCH(Parametres!$B$3,V$1:AG$1,0))*IF(OR(C584="L",C584="S",C584="I"),-1,1)</f>
        <v>6</v>
      </c>
      <c r="AY584" s="487" t="s">
        <v>337</v>
      </c>
      <c r="AZ584" s="487" t="str">
        <f>+VLOOKUP($AJ584,Data_Validation!$A:$E,5,0)</f>
        <v>Oui</v>
      </c>
    </row>
    <row r="585" spans="1:52" ht="15" hidden="1"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905" t="str">
        <f t="shared" si="54"/>
        <v>G44503</v>
      </c>
      <c r="AK585" s="905" t="str">
        <f t="shared" si="55"/>
        <v>V.TEINTÉE-PEINTURE-TISSUS</v>
      </c>
      <c r="AL585" s="905">
        <f>IFERROR(INDEX(G585:R585,1,MATCH(Parametres!$B$3,G$1:R$1,0)-1)*IF(OR(F585="L",F585="S",F585="I"),-1,1),"")</f>
        <v>-28590</v>
      </c>
      <c r="AM585" s="905">
        <f t="shared" si="56"/>
        <v>-17964</v>
      </c>
      <c r="AN585" s="905">
        <f>INDEX(G585:R585,1,MATCH(Parametres!$B$3,G$1:R$1,0))*IF(OR(F585="L",F585="S",F585="I"),-1,1)</f>
        <v>-46554</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57"/>
        <v>G44503</v>
      </c>
      <c r="AU585" s="488" t="str">
        <f t="shared" si="58"/>
        <v>V.TEINTÉE-PEINTURE-TISSUS</v>
      </c>
      <c r="AV585" s="899">
        <f>IFERROR(INDEX(V585:AG585,1,MATCH(Parametres!$B$3,V$1:AG$1,0)-1)*IF(OR(C585="L",C585="S",C585="I"),-1,1),"")</f>
        <v>45</v>
      </c>
      <c r="AW585" s="899">
        <f t="shared" si="59"/>
        <v>22</v>
      </c>
      <c r="AX585" s="899">
        <f>INDEX(V585:AG585,1,MATCH(Parametres!$B$3,V$1:AG$1,0))*IF(OR(C585="L",C585="S",C585="I"),-1,1)</f>
        <v>67</v>
      </c>
      <c r="AY585" s="487" t="s">
        <v>337</v>
      </c>
      <c r="AZ585" s="487" t="str">
        <f>+VLOOKUP($AJ585,Data_Validation!$A:$E,5,0)</f>
        <v>Oui</v>
      </c>
    </row>
    <row r="586" spans="1:52" ht="15" hidden="1"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905" t="str">
        <f t="shared" si="54"/>
        <v>G44504</v>
      </c>
      <c r="AK586" s="905" t="str">
        <f t="shared" si="55"/>
        <v>VTES-ASS. VALEUR REMPL</v>
      </c>
      <c r="AL586" s="905">
        <f>IFERROR(INDEX(G586:R586,1,MATCH(Parametres!$B$3,G$1:R$1,0)-1)*IF(OR(F586="L",F586="S",F586="I"),-1,1),"")</f>
        <v>-51000</v>
      </c>
      <c r="AM586" s="905">
        <f t="shared" si="56"/>
        <v>-10317</v>
      </c>
      <c r="AN586" s="905">
        <f>INDEX(G586:R586,1,MATCH(Parametres!$B$3,G$1:R$1,0))*IF(OR(F586="L",F586="S",F586="I"),-1,1)</f>
        <v>-61317</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57"/>
        <v>G44504</v>
      </c>
      <c r="AU586" s="488" t="str">
        <f t="shared" si="58"/>
        <v>VTES-ASS. VALEUR REMPL</v>
      </c>
      <c r="AV586" s="899">
        <f>IFERROR(INDEX(V586:AG586,1,MATCH(Parametres!$B$3,V$1:AG$1,0)-1)*IF(OR(C586="L",C586="S",C586="I"),-1,1),"")</f>
        <v>18</v>
      </c>
      <c r="AW586" s="899">
        <f t="shared" si="59"/>
        <v>2</v>
      </c>
      <c r="AX586" s="899">
        <f>INDEX(V586:AG586,1,MATCH(Parametres!$B$3,V$1:AG$1,0))*IF(OR(C586="L",C586="S",C586="I"),-1,1)</f>
        <v>20</v>
      </c>
      <c r="AY586" s="487" t="s">
        <v>337</v>
      </c>
      <c r="AZ586" s="487" t="str">
        <f>+VLOOKUP($AJ586,Data_Validation!$A:$E,5,0)</f>
        <v>Oui</v>
      </c>
    </row>
    <row r="587" spans="1:52" ht="15" hidden="1"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905" t="str">
        <f t="shared" si="54"/>
        <v>G44505</v>
      </c>
      <c r="AK587" s="905" t="str">
        <f t="shared" si="55"/>
        <v>VENTES-ANTIVOL &amp; TAG</v>
      </c>
      <c r="AL587" s="905">
        <f>IFERROR(INDEX(G587:R587,1,MATCH(Parametres!$B$3,G$1:R$1,0)-1)*IF(OR(F587="L",F587="S",F587="I"),-1,1),"")</f>
        <v>-32896</v>
      </c>
      <c r="AM587" s="905">
        <f t="shared" si="56"/>
        <v>-6576</v>
      </c>
      <c r="AN587" s="905">
        <f>INDEX(G587:R587,1,MATCH(Parametres!$B$3,G$1:R$1,0))*IF(OR(F587="L",F587="S",F587="I"),-1,1)</f>
        <v>-39472</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57"/>
        <v>G44505</v>
      </c>
      <c r="AU587" s="488" t="str">
        <f t="shared" si="58"/>
        <v>VENTES-ANTIVOL &amp; TAG</v>
      </c>
      <c r="AV587" s="899">
        <f>IFERROR(INDEX(V587:AG587,1,MATCH(Parametres!$B$3,V$1:AG$1,0)-1)*IF(OR(C587="L",C587="S",C587="I"),-1,1),"")</f>
        <v>74</v>
      </c>
      <c r="AW587" s="899">
        <f t="shared" si="59"/>
        <v>14</v>
      </c>
      <c r="AX587" s="899">
        <f>INDEX(V587:AG587,1,MATCH(Parametres!$B$3,V$1:AG$1,0))*IF(OR(C587="L",C587="S",C587="I"),-1,1)</f>
        <v>88</v>
      </c>
      <c r="AY587" s="487" t="s">
        <v>337</v>
      </c>
      <c r="AZ587" s="487" t="str">
        <f>+VLOOKUP($AJ587,Data_Validation!$A:$E,5,0)</f>
        <v>Oui</v>
      </c>
    </row>
    <row r="588" spans="1:52" ht="15" hidden="1"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G44600</v>
      </c>
      <c r="AK588" s="905" t="str">
        <f t="shared" si="55"/>
        <v>VTES-AUTOS OCC. DET.OPT.</v>
      </c>
      <c r="AL588" s="905">
        <f>IFERROR(INDEX(G588:R588,1,MATCH(Parametres!$B$3,G$1:R$1,0)-1)*IF(OR(F588="L",F588="S",F588="I"),-1,1),"")</f>
        <v>0</v>
      </c>
      <c r="AM588" s="905">
        <f t="shared" si="56"/>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57"/>
        <v>G44600</v>
      </c>
      <c r="AU588" s="488" t="str">
        <f t="shared" si="58"/>
        <v>VTES-AUTOS OCC. DET.OPT.</v>
      </c>
      <c r="AV588" s="899">
        <f>IFERROR(INDEX(V588:AG588,1,MATCH(Parametres!$B$3,V$1:AG$1,0)-1)*IF(OR(C588="L",C588="S",C588="I"),-1,1),"")</f>
        <v>0</v>
      </c>
      <c r="AW588" s="899">
        <f t="shared" si="59"/>
        <v>0</v>
      </c>
      <c r="AX588" s="899">
        <f>INDEX(V588:AG588,1,MATCH(Parametres!$B$3,V$1:AG$1,0))*IF(OR(C588="L",C588="S",C588="I"),-1,1)</f>
        <v>0</v>
      </c>
      <c r="AY588" s="487" t="s">
        <v>337</v>
      </c>
      <c r="AZ588" s="487" t="str">
        <f>+VLOOKUP($AJ588,Data_Validation!$A:$E,5,0)</f>
        <v>Oui</v>
      </c>
    </row>
    <row r="589" spans="1:52" ht="15" hidden="1"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905" t="str">
        <f t="shared" si="54"/>
        <v>G44601</v>
      </c>
      <c r="AK589" s="905" t="str">
        <f t="shared" si="55"/>
        <v>VTES-VOIT.OCC.DET.AUTRE</v>
      </c>
      <c r="AL589" s="905">
        <f>IFERROR(INDEX(G589:R589,1,MATCH(Parametres!$B$3,G$1:R$1,0)-1)*IF(OR(F589="L",F589="S",F589="I"),-1,1),"")</f>
        <v>-706072.51</v>
      </c>
      <c r="AM589" s="905">
        <f t="shared" si="56"/>
        <v>-45498</v>
      </c>
      <c r="AN589" s="905">
        <f>INDEX(G589:R589,1,MATCH(Parametres!$B$3,G$1:R$1,0))*IF(OR(F589="L",F589="S",F589="I"),-1,1)</f>
        <v>-751570.51</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57"/>
        <v>G44601</v>
      </c>
      <c r="AU589" s="488" t="str">
        <f t="shared" si="58"/>
        <v>VTES-VOIT.OCC.DET.AUTRE</v>
      </c>
      <c r="AV589" s="899">
        <f>IFERROR(INDEX(V589:AG589,1,MATCH(Parametres!$B$3,V$1:AG$1,0)-1)*IF(OR(C589="L",C589="S",C589="I"),-1,1),"")</f>
        <v>23</v>
      </c>
      <c r="AW589" s="899">
        <f t="shared" si="59"/>
        <v>2</v>
      </c>
      <c r="AX589" s="899">
        <f>INDEX(V589:AG589,1,MATCH(Parametres!$B$3,V$1:AG$1,0))*IF(OR(C589="L",C589="S",C589="I"),-1,1)</f>
        <v>25</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G44620</v>
      </c>
      <c r="AK590" s="905" t="str">
        <f t="shared" si="55"/>
        <v>VTES-LOC AUTOS USAGE OPT.</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G44620</v>
      </c>
      <c r="AU590" s="488" t="str">
        <f t="shared" si="58"/>
        <v>VTES-LOC AUTOS USAGE OPT.</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G44700</v>
      </c>
      <c r="AK591" s="905" t="str">
        <f t="shared" si="55"/>
        <v>*REM.NEUF VOITURE DET.OPT</v>
      </c>
      <c r="AL591" s="905">
        <f>IFERROR(INDEX(G591:R591,1,MATCH(Parametres!$B$3,G$1:R$1,0)-1)*IF(OR(F591="L",F591="S",F591="I"),-1,1),"")</f>
        <v>0</v>
      </c>
      <c r="AM591" s="905">
        <f t="shared" si="56"/>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57"/>
        <v>G44700</v>
      </c>
      <c r="AU591" s="488" t="str">
        <f t="shared" si="58"/>
        <v>*REM.NEUF VOITURE DET.OPT</v>
      </c>
      <c r="AV591" s="899">
        <f>IFERROR(INDEX(V591:AG591,1,MATCH(Parametres!$B$3,V$1:AG$1,0)-1)*IF(OR(C591="L",C591="S",C591="I"),-1,1),"")</f>
        <v>0</v>
      </c>
      <c r="AW591" s="899">
        <f t="shared" si="5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G44701</v>
      </c>
      <c r="AK592" s="905" t="str">
        <f t="shared" si="55"/>
        <v>*REM.NEUF VOIT.DET.AUTRES</v>
      </c>
      <c r="AL592" s="905">
        <f>IFERROR(INDEX(G592:R592,1,MATCH(Parametres!$B$3,G$1:R$1,0)-1)*IF(OR(F592="L",F592="S",F592="I"),-1,1),"")</f>
        <v>0</v>
      </c>
      <c r="AM592" s="905">
        <f t="shared" si="56"/>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57"/>
        <v>G44701</v>
      </c>
      <c r="AU592" s="488" t="str">
        <f t="shared" si="58"/>
        <v>*REM.NEUF VOIT.DET.AUTRES</v>
      </c>
      <c r="AV592" s="899">
        <f>IFERROR(INDEX(V592:AG592,1,MATCH(Parametres!$B$3,V$1:AG$1,0)-1)*IF(OR(C592="L",C592="S",C592="I"),-1,1),"")</f>
        <v>0</v>
      </c>
      <c r="AW592" s="899">
        <f t="shared" si="5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G44720</v>
      </c>
      <c r="AK593" s="905" t="str">
        <f t="shared" si="55"/>
        <v>*REM.NEUF LOC.AUTO DET.OP</v>
      </c>
      <c r="AL593" s="905">
        <f>IFERROR(INDEX(G593:R593,1,MATCH(Parametres!$B$3,G$1:R$1,0)-1)*IF(OR(F593="L",F593="S",F593="I"),-1,1),"")</f>
        <v>0</v>
      </c>
      <c r="AM593" s="905">
        <f t="shared" si="56"/>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57"/>
        <v>G44720</v>
      </c>
      <c r="AU593" s="488" t="str">
        <f t="shared" si="58"/>
        <v>*REM.NEUF LOC.AUTO DET.OP</v>
      </c>
      <c r="AV593" s="899">
        <f>IFERROR(INDEX(V593:AG593,1,MATCH(Parametres!$B$3,V$1:AG$1,0)-1)*IF(OR(C593="L",C593="S",C593="I"),-1,1),"")</f>
        <v>0</v>
      </c>
      <c r="AW593" s="899">
        <f t="shared" si="59"/>
        <v>0</v>
      </c>
      <c r="AX593" s="899">
        <f>INDEX(V593:AG593,1,MATCH(Parametres!$B$3,V$1:AG$1,0))*IF(OR(C593="L",C593="S",C593="I"),-1,1)</f>
        <v>0</v>
      </c>
      <c r="AY593" s="487" t="s">
        <v>337</v>
      </c>
      <c r="AZ593" s="487">
        <f>+VLOOKUP($AJ593,Data_Validation!$A:$E,5,0)</f>
        <v>0</v>
      </c>
    </row>
    <row r="594" spans="1:52" ht="15" hidden="1"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905" t="str">
        <f t="shared" si="54"/>
        <v>G44800</v>
      </c>
      <c r="AK594" s="905" t="str">
        <f t="shared" si="55"/>
        <v>VTES-VOIT.OCC.EN GROS-DET</v>
      </c>
      <c r="AL594" s="905">
        <f>IFERROR(INDEX(G594:R594,1,MATCH(Parametres!$B$3,G$1:R$1,0)-1)*IF(OR(F594="L",F594="S",F594="I"),-1,1),"")</f>
        <v>-908518.87</v>
      </c>
      <c r="AM594" s="905">
        <f t="shared" si="56"/>
        <v>-61514.079999999958</v>
      </c>
      <c r="AN594" s="905">
        <f>INDEX(G594:R594,1,MATCH(Parametres!$B$3,G$1:R$1,0))*IF(OR(F594="L",F594="S",F594="I"),-1,1)</f>
        <v>-970032.95</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57"/>
        <v>G44800</v>
      </c>
      <c r="AU594" s="488" t="str">
        <f t="shared" si="58"/>
        <v>VTES-VOIT.OCC.EN GROS-DET</v>
      </c>
      <c r="AV594" s="899">
        <f>IFERROR(INDEX(V594:AG594,1,MATCH(Parametres!$B$3,V$1:AG$1,0)-1)*IF(OR(C594="L",C594="S",C594="I"),-1,1),"")</f>
        <v>47</v>
      </c>
      <c r="AW594" s="899">
        <f t="shared" si="59"/>
        <v>3</v>
      </c>
      <c r="AX594" s="899">
        <f>INDEX(V594:AG594,1,MATCH(Parametres!$B$3,V$1:AG$1,0))*IF(OR(C594="L",C594="S",C594="I"),-1,1)</f>
        <v>50</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G44900</v>
      </c>
      <c r="AK595" s="905" t="str">
        <f t="shared" ref="AK595:AK658" si="61">D595</f>
        <v>*RECTIFICATION STOCK AUTO</v>
      </c>
      <c r="AL595" s="905">
        <f>IFERROR(INDEX(G595:R595,1,MATCH(Parametres!$B$3,G$1:R$1,0)-1)*IF(OR(F595="L",F595="S",F595="I"),-1,1),"")</f>
        <v>0</v>
      </c>
      <c r="AM595" s="905">
        <f t="shared" si="56"/>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57"/>
        <v>G44900</v>
      </c>
      <c r="AU595" s="488" t="str">
        <f t="shared" si="58"/>
        <v>*RECTIFICATION STOCK AUTO</v>
      </c>
      <c r="AV595" s="899">
        <f>IFERROR(INDEX(V595:AG595,1,MATCH(Parametres!$B$3,V$1:AG$1,0)-1)*IF(OR(C595="L",C595="S",C595="I"),-1,1),"")</f>
        <v>0</v>
      </c>
      <c r="AW595" s="899">
        <f t="shared" si="59"/>
        <v>0</v>
      </c>
      <c r="AX595" s="899">
        <f>INDEX(V595:AG595,1,MATCH(Parametres!$B$3,V$1:AG$1,0))*IF(OR(C595="L",C595="S",C595="I"),-1,1)</f>
        <v>0</v>
      </c>
      <c r="AY595" s="487" t="s">
        <v>337</v>
      </c>
      <c r="AZ595" s="487">
        <f>+VLOOKUP($AJ595,Data_Validation!$A:$E,5,0)</f>
        <v>0</v>
      </c>
    </row>
    <row r="596" spans="1:52" ht="15" hidden="1"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G45000</v>
      </c>
      <c r="AK596" s="905" t="str">
        <f t="shared" si="61"/>
        <v>VTES-OCC.DETAIL    *WSALE</v>
      </c>
      <c r="AL596" s="905">
        <f>IFERROR(INDEX(G596:R596,1,MATCH(Parametres!$B$3,G$1:R$1,0)-1)*IF(OR(F596="L",F596="S",F596="I"),-1,1),"")</f>
        <v>0</v>
      </c>
      <c r="AM596" s="905">
        <f t="shared" si="56"/>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57"/>
        <v>G45000</v>
      </c>
      <c r="AU596" s="488" t="str">
        <f t="shared" si="58"/>
        <v>VTES-OCC.DETAIL    *WSALE</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hidden="1"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905" t="str">
        <f t="shared" si="60"/>
        <v>G45001</v>
      </c>
      <c r="AK597" s="905" t="str">
        <f t="shared" si="61"/>
        <v>VTES-CAM OCC. DET. AUTRES</v>
      </c>
      <c r="AL597" s="905">
        <f>IFERROR(INDEX(G597:R597,1,MATCH(Parametres!$B$3,G$1:R$1,0)-1)*IF(OR(F597="L",F597="S",F597="I"),-1,1),"")</f>
        <v>-862333.33</v>
      </c>
      <c r="AM597" s="905">
        <f t="shared" si="56"/>
        <v>-440469.88</v>
      </c>
      <c r="AN597" s="905">
        <f>INDEX(G597:R597,1,MATCH(Parametres!$B$3,G$1:R$1,0))*IF(OR(F597="L",F597="S",F597="I"),-1,1)</f>
        <v>-1302803.21</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57"/>
        <v>G45001</v>
      </c>
      <c r="AU597" s="488" t="str">
        <f t="shared" si="58"/>
        <v>VTES-CAM OCC. DET. AUTRES</v>
      </c>
      <c r="AV597" s="899">
        <f>IFERROR(INDEX(V597:AG597,1,MATCH(Parametres!$B$3,V$1:AG$1,0)-1)*IF(OR(C597="L",C597="S",C597="I"),-1,1),"")</f>
        <v>30</v>
      </c>
      <c r="AW597" s="899">
        <f t="shared" si="59"/>
        <v>14</v>
      </c>
      <c r="AX597" s="899">
        <f>INDEX(V597:AG597,1,MATCH(Parametres!$B$3,V$1:AG$1,0))*IF(OR(C597="L",C597="S",C597="I"),-1,1)</f>
        <v>44</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G45020</v>
      </c>
      <c r="AK598" s="905" t="str">
        <f t="shared" si="61"/>
        <v>VTES-CAM USAGE OPT.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G45020</v>
      </c>
      <c r="AU598" s="488" t="str">
        <f t="shared" si="58"/>
        <v>VTES-CAM USAGE OPT.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G45100</v>
      </c>
      <c r="AK599" s="905" t="str">
        <f t="shared" si="61"/>
        <v>*REM.NEUF CAM DET. OPT.</v>
      </c>
      <c r="AL599" s="905">
        <f>IFERROR(INDEX(G599:R599,1,MATCH(Parametres!$B$3,G$1:R$1,0)-1)*IF(OR(F599="L",F599="S",F599="I"),-1,1),"")</f>
        <v>0</v>
      </c>
      <c r="AM599" s="905">
        <f t="shared" si="56"/>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57"/>
        <v>G45100</v>
      </c>
      <c r="AU599" s="488" t="str">
        <f t="shared" si="58"/>
        <v>*REM.NEUF CAM DET. OPT.</v>
      </c>
      <c r="AV599" s="899">
        <f>IFERROR(INDEX(V599:AG599,1,MATCH(Parametres!$B$3,V$1:AG$1,0)-1)*IF(OR(C599="L",C599="S",C599="I"),-1,1),"")</f>
        <v>0</v>
      </c>
      <c r="AW599" s="899">
        <f t="shared" si="5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G45101</v>
      </c>
      <c r="AK600" s="905" t="str">
        <f t="shared" si="61"/>
        <v>*REM.NEUF CAM DET.AUTRES</v>
      </c>
      <c r="AL600" s="905">
        <f>IFERROR(INDEX(G600:R600,1,MATCH(Parametres!$B$3,G$1:R$1,0)-1)*IF(OR(F600="L",F600="S",F600="I"),-1,1),"")</f>
        <v>0</v>
      </c>
      <c r="AM600" s="905">
        <f t="shared" si="56"/>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57"/>
        <v>G45101</v>
      </c>
      <c r="AU600" s="488" t="str">
        <f t="shared" si="58"/>
        <v>*REM.NEUF CAM DET.AUTRES</v>
      </c>
      <c r="AV600" s="899">
        <f>IFERROR(INDEX(V600:AG600,1,MATCH(Parametres!$B$3,V$1:AG$1,0)-1)*IF(OR(C600="L",C600="S",C600="I"),-1,1),"")</f>
        <v>0</v>
      </c>
      <c r="AW600" s="899">
        <f t="shared" si="5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G45120</v>
      </c>
      <c r="AK601" s="905" t="str">
        <f t="shared" si="61"/>
        <v>*REM.NEUF LOC.CAM.DET.OPT</v>
      </c>
      <c r="AL601" s="905">
        <f>IFERROR(INDEX(G601:R601,1,MATCH(Parametres!$B$3,G$1:R$1,0)-1)*IF(OR(F601="L",F601="S",F601="I"),-1,1),"")</f>
        <v>0</v>
      </c>
      <c r="AM601" s="905">
        <f t="shared" si="56"/>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57"/>
        <v>G45120</v>
      </c>
      <c r="AU601" s="488" t="str">
        <f t="shared" si="58"/>
        <v>*REM.NEUF LOC.CAM.DET.OPT</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hidden="1"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905" t="str">
        <f t="shared" si="60"/>
        <v>G45200</v>
      </c>
      <c r="AK602" s="905" t="str">
        <f t="shared" si="61"/>
        <v>VTES-CAMIONS OCC EN GROS</v>
      </c>
      <c r="AL602" s="905">
        <f>IFERROR(INDEX(G602:R602,1,MATCH(Parametres!$B$3,G$1:R$1,0)-1)*IF(OR(F602="L",F602="S",F602="I"),-1,1),"")</f>
        <v>-13829342.83</v>
      </c>
      <c r="AM602" s="905">
        <f t="shared" si="56"/>
        <v>-3005809.9999999981</v>
      </c>
      <c r="AN602" s="905">
        <f>INDEX(G602:R602,1,MATCH(Parametres!$B$3,G$1:R$1,0))*IF(OR(F602="L",F602="S",F602="I"),-1,1)</f>
        <v>-16835152.829999998</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57"/>
        <v>G45200</v>
      </c>
      <c r="AU602" s="488" t="str">
        <f t="shared" si="58"/>
        <v>VTES-CAMIONS OCC EN GROS</v>
      </c>
      <c r="AV602" s="899">
        <f>IFERROR(INDEX(V602:AG602,1,MATCH(Parametres!$B$3,V$1:AG$1,0)-1)*IF(OR(C602="L",C602="S",C602="I"),-1,1),"")</f>
        <v>350</v>
      </c>
      <c r="AW602" s="899">
        <f t="shared" si="59"/>
        <v>79</v>
      </c>
      <c r="AX602" s="899">
        <f>INDEX(V602:AG602,1,MATCH(Parametres!$B$3,V$1:AG$1,0))*IF(OR(C602="L",C602="S",C602="I"),-1,1)</f>
        <v>429</v>
      </c>
      <c r="AY602" s="487" t="s">
        <v>337</v>
      </c>
      <c r="AZ602" s="487" t="str">
        <f>+VLOOKUP($AJ602,Data_Validation!$A:$E,5,0)</f>
        <v>Oui</v>
      </c>
    </row>
    <row r="603" spans="1:52" ht="15" hidden="1"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905" t="str">
        <f t="shared" si="60"/>
        <v>G45201</v>
      </c>
      <c r="AK603" s="905" t="str">
        <f t="shared" si="61"/>
        <v>VTES - WHOLESALE W</v>
      </c>
      <c r="AL603" s="905">
        <f>IFERROR(INDEX(G603:R603,1,MATCH(Parametres!$B$3,G$1:R$1,0)-1)*IF(OR(F603="L",F603="S",F603="I"),-1,1),"")</f>
        <v>-16376870</v>
      </c>
      <c r="AM603" s="905">
        <f t="shared" si="56"/>
        <v>-3999900</v>
      </c>
      <c r="AN603" s="905">
        <f>INDEX(G603:R603,1,MATCH(Parametres!$B$3,G$1:R$1,0))*IF(OR(F603="L",F603="S",F603="I"),-1,1)</f>
        <v>-20376770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57"/>
        <v>G45201</v>
      </c>
      <c r="AU603" s="488" t="str">
        <f t="shared" si="58"/>
        <v>VTES - WHOLESALE W</v>
      </c>
      <c r="AV603" s="899">
        <f>IFERROR(INDEX(V603:AG603,1,MATCH(Parametres!$B$3,V$1:AG$1,0)-1)*IF(OR(C603="L",C603="S",C603="I"),-1,1),"")</f>
        <v>133</v>
      </c>
      <c r="AW603" s="899">
        <f t="shared" si="59"/>
        <v>21</v>
      </c>
      <c r="AX603" s="899">
        <f>INDEX(V603:AG603,1,MATCH(Parametres!$B$3,V$1:AG$1,0))*IF(OR(C603="L",C603="S",C603="I"),-1,1)</f>
        <v>154</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G45300</v>
      </c>
      <c r="AK604" s="905" t="str">
        <f t="shared" si="61"/>
        <v>*RECTIFICATION/STOK/TRUCK</v>
      </c>
      <c r="AL604" s="905">
        <f>IFERROR(INDEX(G604:R604,1,MATCH(Parametres!$B$3,G$1:R$1,0)-1)*IF(OR(F604="L",F604="S",F604="I"),-1,1),"")</f>
        <v>0</v>
      </c>
      <c r="AM604" s="905">
        <f t="shared" si="56"/>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57"/>
        <v>G45300</v>
      </c>
      <c r="AU604" s="488" t="str">
        <f t="shared" si="58"/>
        <v>*RECTIFICATION/STOK/TRUCK</v>
      </c>
      <c r="AV604" s="899">
        <f>IFERROR(INDEX(V604:AG604,1,MATCH(Parametres!$B$3,V$1:AG$1,0)-1)*IF(OR(C604="L",C604="S",C604="I"),-1,1),"")</f>
        <v>0</v>
      </c>
      <c r="AW604" s="899">
        <f t="shared" si="59"/>
        <v>0</v>
      </c>
      <c r="AX604" s="899">
        <f>INDEX(V604:AG604,1,MATCH(Parametres!$B$3,V$1:AG$1,0))*IF(OR(C604="L",C604="S",C604="I"),-1,1)</f>
        <v>0</v>
      </c>
      <c r="AY604" s="487" t="s">
        <v>337</v>
      </c>
      <c r="AZ604" s="487">
        <f>+VLOOKUP($AJ604,Data_Validation!$A:$E,5,0)</f>
        <v>0</v>
      </c>
    </row>
    <row r="605" spans="1:52" ht="15" hidden="1"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905" t="str">
        <f t="shared" si="60"/>
        <v>G45400</v>
      </c>
      <c r="AK605" s="905" t="str">
        <f t="shared" si="61"/>
        <v>VTES-PLAN PROTECTION USAG</v>
      </c>
      <c r="AL605" s="905">
        <f>IFERROR(INDEX(G605:R605,1,MATCH(Parametres!$B$3,G$1:R$1,0)-1)*IF(OR(F605="L",F605="S",F605="I"),-1,1),"")</f>
        <v>-78956</v>
      </c>
      <c r="AM605" s="905">
        <f t="shared" si="56"/>
        <v>-10215</v>
      </c>
      <c r="AN605" s="905">
        <f>INDEX(G605:R605,1,MATCH(Parametres!$B$3,G$1:R$1,0))*IF(OR(F605="L",F605="S",F605="I"),-1,1)</f>
        <v>-89171</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57"/>
        <v>G45400</v>
      </c>
      <c r="AU605" s="488" t="str">
        <f t="shared" si="58"/>
        <v>VTES-PLAN PROTECTION USAG</v>
      </c>
      <c r="AV605" s="899">
        <f>IFERROR(INDEX(V605:AG605,1,MATCH(Parametres!$B$3,V$1:AG$1,0)-1)*IF(OR(C605="L",C605="S",C605="I"),-1,1),"")</f>
        <v>24</v>
      </c>
      <c r="AW605" s="899">
        <f t="shared" si="59"/>
        <v>3</v>
      </c>
      <c r="AX605" s="899">
        <f>INDEX(V605:AG605,1,MATCH(Parametres!$B$3,V$1:AG$1,0))*IF(OR(C605="L",C605="S",C605="I"),-1,1)</f>
        <v>27</v>
      </c>
      <c r="AY605" s="487" t="s">
        <v>337</v>
      </c>
      <c r="AZ605" s="487" t="str">
        <f>+VLOOKUP($AJ605,Data_Validation!$A:$E,5,0)</f>
        <v>Oui</v>
      </c>
    </row>
    <row r="606" spans="1:52" ht="15" hidden="1"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G45500</v>
      </c>
      <c r="AK606" s="905" t="str">
        <f t="shared" si="61"/>
        <v>RETOUR DE LOCATION-VENTE</v>
      </c>
      <c r="AL606" s="905">
        <f>IFERROR(INDEX(G606:R606,1,MATCH(Parametres!$B$3,G$1:R$1,0)-1)*IF(OR(F606="L",F606="S",F606="I"),-1,1),"")</f>
        <v>0</v>
      </c>
      <c r="AM606" s="905">
        <f t="shared" si="56"/>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57"/>
        <v>G45500</v>
      </c>
      <c r="AU606" s="488" t="str">
        <f t="shared" si="58"/>
        <v>RETOUR DE LOCATION-VENTE</v>
      </c>
      <c r="AV606" s="899">
        <f>IFERROR(INDEX(V606:AG606,1,MATCH(Parametres!$B$3,V$1:AG$1,0)-1)*IF(OR(C606="L",C606="S",C606="I"),-1,1),"")</f>
        <v>0</v>
      </c>
      <c r="AW606" s="899">
        <f t="shared" si="59"/>
        <v>0</v>
      </c>
      <c r="AX606" s="899">
        <f>INDEX(V606:AG606,1,MATCH(Parametres!$B$3,V$1:AG$1,0))*IF(OR(C606="L",C606="S",C606="I"),-1,1)</f>
        <v>0</v>
      </c>
      <c r="AY606" s="487" t="s">
        <v>337</v>
      </c>
      <c r="AZ606" s="487" t="str">
        <f>+VLOOKUP($AJ606,Data_Validation!$A:$E,5,0)</f>
        <v>Oui</v>
      </c>
    </row>
    <row r="607" spans="1:52" ht="15" hidden="1"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905" t="str">
        <f t="shared" si="60"/>
        <v>G45600</v>
      </c>
      <c r="AK607" s="905" t="str">
        <f t="shared" si="61"/>
        <v>VALEUR REMPL. USAGES</v>
      </c>
      <c r="AL607" s="905">
        <f>IFERROR(INDEX(G607:R607,1,MATCH(Parametres!$B$3,G$1:R$1,0)-1)*IF(OR(F607="L",F607="S",F607="I"),-1,1),"")</f>
        <v>-5871</v>
      </c>
      <c r="AM607" s="905">
        <f t="shared" si="56"/>
        <v>-3578</v>
      </c>
      <c r="AN607" s="905">
        <f>INDEX(G607:R607,1,MATCH(Parametres!$B$3,G$1:R$1,0))*IF(OR(F607="L",F607="S",F607="I"),-1,1)</f>
        <v>-9449</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57"/>
        <v>G45600</v>
      </c>
      <c r="AU607" s="488" t="str">
        <f t="shared" si="58"/>
        <v>VALEUR REMPL. USAGES</v>
      </c>
      <c r="AV607" s="899">
        <f>IFERROR(INDEX(V607:AG607,1,MATCH(Parametres!$B$3,V$1:AG$1,0)-1)*IF(OR(C607="L",C607="S",C607="I"),-1,1),"")</f>
        <v>4</v>
      </c>
      <c r="AW607" s="899">
        <f t="shared" si="59"/>
        <v>2</v>
      </c>
      <c r="AX607" s="899">
        <f>INDEX(V607:AG607,1,MATCH(Parametres!$B$3,V$1:AG$1,0))*IF(OR(C607="L",C607="S",C607="I"),-1,1)</f>
        <v>6</v>
      </c>
      <c r="AY607" s="487" t="s">
        <v>337</v>
      </c>
      <c r="AZ607" s="487" t="str">
        <f>+VLOOKUP($AJ607,Data_Validation!$A:$E,5,0)</f>
        <v>Oui</v>
      </c>
    </row>
    <row r="608" spans="1:52" ht="15" hidden="1"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905" t="str">
        <f t="shared" si="60"/>
        <v>G45601</v>
      </c>
      <c r="AK608" s="905" t="str">
        <f t="shared" si="61"/>
        <v>REV VEHICULES U.S.A</v>
      </c>
      <c r="AL608" s="905">
        <f>IFERROR(INDEX(G608:R608,1,MATCH(Parametres!$B$3,G$1:R$1,0)-1)*IF(OR(F608="L",F608="S",F608="I"),-1,1),"")</f>
        <v>-603770.98</v>
      </c>
      <c r="AM608" s="905">
        <f t="shared" si="56"/>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57"/>
        <v>G45601</v>
      </c>
      <c r="AU608" s="488" t="str">
        <f t="shared" si="58"/>
        <v>REV VEHICULES U.S.A</v>
      </c>
      <c r="AV608" s="899">
        <f>IFERROR(INDEX(V608:AG608,1,MATCH(Parametres!$B$3,V$1:AG$1,0)-1)*IF(OR(C608="L",C608="S",C608="I"),-1,1),"")</f>
        <v>17</v>
      </c>
      <c r="AW608" s="899">
        <f t="shared" si="59"/>
        <v>0</v>
      </c>
      <c r="AX608" s="899">
        <f>INDEX(V608:AG608,1,MATCH(Parametres!$B$3,V$1:AG$1,0))*IF(OR(C608="L",C608="S",C608="I"),-1,1)</f>
        <v>17</v>
      </c>
      <c r="AY608" s="487" t="s">
        <v>337</v>
      </c>
      <c r="AZ608" s="487" t="str">
        <f>+VLOOKUP($AJ608,Data_Validation!$A:$E,5,0)</f>
        <v>Oui</v>
      </c>
    </row>
    <row r="609" spans="1:52" ht="15" hidden="1"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G45602</v>
      </c>
      <c r="AK609" s="905" t="str">
        <f t="shared" si="61"/>
        <v>VENTE USA -AJUSTMENT</v>
      </c>
      <c r="AL609" s="905">
        <f>IFERROR(INDEX(G609:R609,1,MATCH(Parametres!$B$3,G$1:R$1,0)-1)*IF(OR(F609="L",F609="S",F609="I"),-1,1),"")</f>
        <v>0</v>
      </c>
      <c r="AM609" s="905">
        <f t="shared" si="56"/>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57"/>
        <v>G45602</v>
      </c>
      <c r="AU609" s="488" t="str">
        <f t="shared" si="58"/>
        <v>VENTE USA -AJUSTMENT</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hidden="1"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905" t="str">
        <f t="shared" si="60"/>
        <v>G45603</v>
      </c>
      <c r="AK610" s="905" t="str">
        <f t="shared" si="61"/>
        <v>COUT VENTES USA</v>
      </c>
      <c r="AL610" s="905">
        <f>IFERROR(INDEX(G610:R610,1,MATCH(Parametres!$B$3,G$1:R$1,0)-1)*IF(OR(F610="L",F610="S",F610="I"),-1,1),"")</f>
        <v>-23194896.399999999</v>
      </c>
      <c r="AM610" s="905">
        <f t="shared" si="56"/>
        <v>-2332540.6900000013</v>
      </c>
      <c r="AN610" s="905">
        <f>INDEX(G610:R610,1,MATCH(Parametres!$B$3,G$1:R$1,0))*IF(OR(F610="L",F610="S",F610="I"),-1,1)</f>
        <v>-25527437.09</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57"/>
        <v>G45603</v>
      </c>
      <c r="AU610" s="488" t="str">
        <f t="shared" si="58"/>
        <v>COUT VENTES USA</v>
      </c>
      <c r="AV610" s="899">
        <f>IFERROR(INDEX(V610:AG610,1,MATCH(Parametres!$B$3,V$1:AG$1,0)-1)*IF(OR(C610="L",C610="S",C610="I"),-1,1),"")</f>
        <v>447</v>
      </c>
      <c r="AW610" s="899">
        <f t="shared" si="59"/>
        <v>44</v>
      </c>
      <c r="AX610" s="899">
        <f>INDEX(V610:AG610,1,MATCH(Parametres!$B$3,V$1:AG$1,0))*IF(OR(C610="L",C610="S",C610="I"),-1,1)</f>
        <v>491</v>
      </c>
      <c r="AY610" s="487" t="s">
        <v>337</v>
      </c>
      <c r="AZ610" s="487" t="str">
        <f>+VLOOKUP($AJ610,Data_Validation!$A:$E,5,0)</f>
        <v>Oui</v>
      </c>
    </row>
    <row r="611" spans="1:52" ht="15" hidden="1"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905" t="str">
        <f t="shared" si="60"/>
        <v>G46010</v>
      </c>
      <c r="AK611" s="905" t="str">
        <f t="shared" si="61"/>
        <v>M-D'O CLIENT VOIT-CAM.LEG</v>
      </c>
      <c r="AL611" s="905">
        <f>IFERROR(INDEX(G611:R611,1,MATCH(Parametres!$B$3,G$1:R$1,0)-1)*IF(OR(F611="L",F611="S",F611="I"),-1,1),"")</f>
        <v>-526981.16</v>
      </c>
      <c r="AM611" s="905">
        <f t="shared" si="56"/>
        <v>-82142.419999999925</v>
      </c>
      <c r="AN611" s="905">
        <f>INDEX(G611:R611,1,MATCH(Parametres!$B$3,G$1:R$1,0))*IF(OR(F611="L",F611="S",F611="I"),-1,1)</f>
        <v>-609123.57999999996</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57"/>
        <v>G46010</v>
      </c>
      <c r="AU611" s="488" t="str">
        <f t="shared" si="58"/>
        <v>M-D'O CLIENT VOIT-CAM.LEG</v>
      </c>
      <c r="AV611" s="899">
        <f>IFERROR(INDEX(V611:AG611,1,MATCH(Parametres!$B$3,V$1:AG$1,0)-1)*IF(OR(C611="L",C611="S",C611="I"),-1,1),"")</f>
        <v>1375</v>
      </c>
      <c r="AW611" s="899">
        <f t="shared" si="59"/>
        <v>169</v>
      </c>
      <c r="AX611" s="899">
        <f>INDEX(V611:AG611,1,MATCH(Parametres!$B$3,V$1:AG$1,0))*IF(OR(C611="L",C611="S",C611="I"),-1,1)</f>
        <v>1544</v>
      </c>
      <c r="AY611" s="487" t="s">
        <v>337</v>
      </c>
      <c r="AZ611" s="487" t="str">
        <f>+VLOOKUP($AJ611,Data_Validation!$A:$E,5,0)</f>
        <v>Oui</v>
      </c>
    </row>
    <row r="612" spans="1:52" ht="15" hidden="1"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G46020</v>
      </c>
      <c r="AK612" s="905" t="str">
        <f t="shared" si="61"/>
        <v>CONT.SER-VOIT &amp; CAM.LEGER</v>
      </c>
      <c r="AL612" s="905">
        <f>IFERROR(INDEX(G612:R612,1,MATCH(Parametres!$B$3,G$1:R$1,0)-1)*IF(OR(F612="L",F612="S",F612="I"),-1,1),"")</f>
        <v>0</v>
      </c>
      <c r="AM612" s="905">
        <f t="shared" si="56"/>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57"/>
        <v>G46020</v>
      </c>
      <c r="AU612" s="488" t="str">
        <f t="shared" si="58"/>
        <v>CONT.SER-VOIT &amp; CAM.LEGER</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G46030</v>
      </c>
      <c r="AK613" s="905" t="str">
        <f t="shared" si="61"/>
        <v>VTES-M.D.PL.PROT.AUT.AUTO</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G46030</v>
      </c>
      <c r="AU613" s="488" t="str">
        <f t="shared" si="58"/>
        <v>VTES-M.D.PL.PROT.AUT.AUTO</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hidden="1"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905" t="str">
        <f t="shared" si="60"/>
        <v>G46040</v>
      </c>
      <c r="AK614" s="905" t="str">
        <f t="shared" si="61"/>
        <v>SERV. RAPIDE VOIT CAM.LEG</v>
      </c>
      <c r="AL614" s="905">
        <f>IFERROR(INDEX(G614:R614,1,MATCH(Parametres!$B$3,G$1:R$1,0)-1)*IF(OR(F614="L",F614="S",F614="I"),-1,1),"")</f>
        <v>-63860.35</v>
      </c>
      <c r="AM614" s="905">
        <f t="shared" si="56"/>
        <v>-2784.5499999999956</v>
      </c>
      <c r="AN614" s="905">
        <f>INDEX(G614:R614,1,MATCH(Parametres!$B$3,G$1:R$1,0))*IF(OR(F614="L",F614="S",F614="I"),-1,1)</f>
        <v>-66644.899999999994</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57"/>
        <v>G46040</v>
      </c>
      <c r="AU614" s="488" t="str">
        <f t="shared" si="58"/>
        <v>SERV. RAPIDE VOIT CAM.LEG</v>
      </c>
      <c r="AV614" s="899">
        <f>IFERROR(INDEX(V614:AG614,1,MATCH(Parametres!$B$3,V$1:AG$1,0)-1)*IF(OR(C614="L",C614="S",C614="I"),-1,1),"")</f>
        <v>324</v>
      </c>
      <c r="AW614" s="899">
        <f t="shared" si="59"/>
        <v>13</v>
      </c>
      <c r="AX614" s="899">
        <f>INDEX(V614:AG614,1,MATCH(Parametres!$B$3,V$1:AG$1,0))*IF(OR(C614="L",C614="S",C614="I"),-1,1)</f>
        <v>337</v>
      </c>
      <c r="AY614" s="487" t="s">
        <v>337</v>
      </c>
      <c r="AZ614" s="487" t="str">
        <f>+VLOOKUP($AJ614,Data_Validation!$A:$E,5,0)</f>
        <v>Oui</v>
      </c>
    </row>
    <row r="615" spans="1:52" ht="15" hidden="1"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905" t="str">
        <f t="shared" si="60"/>
        <v>G46110</v>
      </c>
      <c r="AK615" s="905" t="str">
        <f t="shared" si="61"/>
        <v>M-D'O CLIENT S.A.A.Q</v>
      </c>
      <c r="AL615" s="905">
        <f>IFERROR(INDEX(G615:R615,1,MATCH(Parametres!$B$3,G$1:R$1,0)-1)*IF(OR(F615="L",F615="S",F615="I"),-1,1),"")</f>
        <v>-609728.14</v>
      </c>
      <c r="AM615" s="905">
        <f t="shared" si="56"/>
        <v>-63589.339999999967</v>
      </c>
      <c r="AN615" s="905">
        <f>INDEX(G615:R615,1,MATCH(Parametres!$B$3,G$1:R$1,0))*IF(OR(F615="L",F615="S",F615="I"),-1,1)</f>
        <v>-673317.48</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57"/>
        <v>G46110</v>
      </c>
      <c r="AU615" s="488" t="str">
        <f t="shared" si="58"/>
        <v>M-D'O CLIENT S.A.A.Q</v>
      </c>
      <c r="AV615" s="899">
        <f>IFERROR(INDEX(V615:AG615,1,MATCH(Parametres!$B$3,V$1:AG$1,0)-1)*IF(OR(C615="L",C615="S",C615="I"),-1,1),"")</f>
        <v>4142</v>
      </c>
      <c r="AW615" s="899">
        <f t="shared" si="59"/>
        <v>450</v>
      </c>
      <c r="AX615" s="899">
        <f>INDEX(V615:AG615,1,MATCH(Parametres!$B$3,V$1:AG$1,0))*IF(OR(C615="L",C615="S",C615="I"),-1,1)</f>
        <v>4592</v>
      </c>
      <c r="AY615" s="487" t="s">
        <v>337</v>
      </c>
      <c r="AZ615" s="487" t="str">
        <f>+VLOOKUP($AJ615,Data_Validation!$A:$E,5,0)</f>
        <v>Oui</v>
      </c>
    </row>
    <row r="616" spans="1:52" ht="15" hidden="1"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G46120</v>
      </c>
      <c r="AK616" s="905" t="str">
        <f t="shared" si="61"/>
        <v>M-D'O.CLAIM POIDS MOYENS</v>
      </c>
      <c r="AL616" s="905">
        <f>IFERROR(INDEX(G616:R616,1,MATCH(Parametres!$B$3,G$1:R$1,0)-1)*IF(OR(F616="L",F616="S",F616="I"),-1,1),"")</f>
        <v>0</v>
      </c>
      <c r="AM616" s="905">
        <f t="shared" si="56"/>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57"/>
        <v>G46120</v>
      </c>
      <c r="AU616" s="488" t="str">
        <f t="shared" si="58"/>
        <v>M-D'O.CLAIM POIDS MOYENS</v>
      </c>
      <c r="AV616" s="899">
        <f>IFERROR(INDEX(V616:AG616,1,MATCH(Parametres!$B$3,V$1:AG$1,0)-1)*IF(OR(C616="L",C616="S",C616="I"),-1,1),"")</f>
        <v>0</v>
      </c>
      <c r="AW616" s="899">
        <f t="shared" si="59"/>
        <v>0</v>
      </c>
      <c r="AX616" s="899">
        <f>INDEX(V616:AG616,1,MATCH(Parametres!$B$3,V$1:AG$1,0))*IF(OR(C616="L",C616="S",C616="I"),-1,1)</f>
        <v>0</v>
      </c>
      <c r="AY616" s="487" t="s">
        <v>337</v>
      </c>
      <c r="AZ616" s="487" t="str">
        <f>+VLOOKUP($AJ616,Data_Validation!$A:$E,5,0)</f>
        <v>Oui</v>
      </c>
    </row>
    <row r="617" spans="1:52" ht="15" hidden="1"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G46140</v>
      </c>
      <c r="AK617" s="905" t="str">
        <f t="shared" si="61"/>
        <v>M/O VOLVO BODY</v>
      </c>
      <c r="AL617" s="905">
        <f>IFERROR(INDEX(G617:R617,1,MATCH(Parametres!$B$3,G$1:R$1,0)-1)*IF(OR(F617="L",F617="S",F617="I"),-1,1),"")</f>
        <v>0</v>
      </c>
      <c r="AM617" s="905">
        <f t="shared" si="56"/>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57"/>
        <v>G46140</v>
      </c>
      <c r="AU617" s="488" t="str">
        <f t="shared" si="58"/>
        <v>M/O VOLVO BODY</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hidden="1"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905" t="str">
        <f t="shared" si="60"/>
        <v>G46200</v>
      </c>
      <c r="AK618" s="905" t="str">
        <f t="shared" si="61"/>
        <v>VTES-M.D.RECL.GARANTIE</v>
      </c>
      <c r="AL618" s="905">
        <f>IFERROR(INDEX(G618:R618,1,MATCH(Parametres!$B$3,G$1:R$1,0)-1)*IF(OR(F618="L",F618="S",F618="I"),-1,1),"")</f>
        <v>-355068.92</v>
      </c>
      <c r="AM618" s="905">
        <f t="shared" si="56"/>
        <v>-53852.140000000014</v>
      </c>
      <c r="AN618" s="905">
        <f>INDEX(G618:R618,1,MATCH(Parametres!$B$3,G$1:R$1,0))*IF(OR(F618="L",F618="S",F618="I"),-1,1)</f>
        <v>-408921.06</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57"/>
        <v>G46200</v>
      </c>
      <c r="AU618" s="488" t="str">
        <f t="shared" si="58"/>
        <v>VTES-M.D.RECL.GARANTIE</v>
      </c>
      <c r="AV618" s="899">
        <f>IFERROR(INDEX(V618:AG618,1,MATCH(Parametres!$B$3,V$1:AG$1,0)-1)*IF(OR(C618="L",C618="S",C618="I"),-1,1),"")</f>
        <v>2298</v>
      </c>
      <c r="AW618" s="899">
        <f t="shared" si="59"/>
        <v>320</v>
      </c>
      <c r="AX618" s="899">
        <f>INDEX(V618:AG618,1,MATCH(Parametres!$B$3,V$1:AG$1,0))*IF(OR(C618="L",C618="S",C618="I"),-1,1)</f>
        <v>2618</v>
      </c>
      <c r="AY618" s="487" t="s">
        <v>337</v>
      </c>
      <c r="AZ618" s="487" t="str">
        <f>+VLOOKUP($AJ618,Data_Validation!$A:$E,5,0)</f>
        <v>Oui</v>
      </c>
    </row>
    <row r="619" spans="1:52" ht="15" hidden="1"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905" t="str">
        <f t="shared" si="60"/>
        <v>G46300</v>
      </c>
      <c r="AK619" s="905" t="str">
        <f t="shared" si="61"/>
        <v>VTES-M.D. INTERNE SERV.</v>
      </c>
      <c r="AL619" s="905">
        <f>IFERROR(INDEX(G619:R619,1,MATCH(Parametres!$B$3,G$1:R$1,0)-1)*IF(OR(F619="L",F619="S",F619="I"),-1,1),"")</f>
        <v>-284682.55</v>
      </c>
      <c r="AM619" s="905">
        <f t="shared" si="56"/>
        <v>-42980.640000000014</v>
      </c>
      <c r="AN619" s="905">
        <f>INDEX(G619:R619,1,MATCH(Parametres!$B$3,G$1:R$1,0))*IF(OR(F619="L",F619="S",F619="I"),-1,1)</f>
        <v>-327663.19</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57"/>
        <v>G46300</v>
      </c>
      <c r="AU619" s="488" t="str">
        <f t="shared" si="58"/>
        <v>VTES-M.D. INTERNE SERV.</v>
      </c>
      <c r="AV619" s="899">
        <f>IFERROR(INDEX(V619:AG619,1,MATCH(Parametres!$B$3,V$1:AG$1,0)-1)*IF(OR(C619="L",C619="S",C619="I"),-1,1),"")</f>
        <v>2332</v>
      </c>
      <c r="AW619" s="899">
        <f t="shared" si="59"/>
        <v>274</v>
      </c>
      <c r="AX619" s="899">
        <f>INDEX(V619:AG619,1,MATCH(Parametres!$B$3,V$1:AG$1,0))*IF(OR(C619="L",C619="S",C619="I"),-1,1)</f>
        <v>2606</v>
      </c>
      <c r="AY619" s="487" t="s">
        <v>337</v>
      </c>
      <c r="AZ619" s="487" t="str">
        <f>+VLOOKUP($AJ619,Data_Validation!$A:$E,5,0)</f>
        <v>Oui</v>
      </c>
    </row>
    <row r="620" spans="1:52" ht="15" hidden="1"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905" t="str">
        <f t="shared" si="60"/>
        <v>G46320</v>
      </c>
      <c r="AK620" s="905" t="str">
        <f t="shared" si="61"/>
        <v>VTES-MO INTERN CAM MOYEN</v>
      </c>
      <c r="AL620" s="905">
        <f>IFERROR(INDEX(G620:R620,1,MATCH(Parametres!$B$3,G$1:R$1,0)-1)*IF(OR(F620="L",F620="S",F620="I"),-1,1),"")</f>
        <v>-6410</v>
      </c>
      <c r="AM620" s="905">
        <f t="shared" si="56"/>
        <v>-1795</v>
      </c>
      <c r="AN620" s="905">
        <f>INDEX(G620:R620,1,MATCH(Parametres!$B$3,G$1:R$1,0))*IF(OR(F620="L",F620="S",F620="I"),-1,1)</f>
        <v>-8205</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57"/>
        <v>G46320</v>
      </c>
      <c r="AU620" s="488" t="str">
        <f t="shared" si="58"/>
        <v>VTES-MO INTERN CAM MOYEN</v>
      </c>
      <c r="AV620" s="899">
        <f>IFERROR(INDEX(V620:AG620,1,MATCH(Parametres!$B$3,V$1:AG$1,0)-1)*IF(OR(C620="L",C620="S",C620="I"),-1,1),"")</f>
        <v>53</v>
      </c>
      <c r="AW620" s="899">
        <f t="shared" si="59"/>
        <v>16</v>
      </c>
      <c r="AX620" s="899">
        <f>INDEX(V620:AG620,1,MATCH(Parametres!$B$3,V$1:AG$1,0))*IF(OR(C620="L",C620="S",C620="I"),-1,1)</f>
        <v>69</v>
      </c>
      <c r="AY620" s="487" t="s">
        <v>337</v>
      </c>
      <c r="AZ620" s="487" t="str">
        <f>+VLOOKUP($AJ620,Data_Validation!$A:$E,5,0)</f>
        <v>Oui</v>
      </c>
    </row>
    <row r="621" spans="1:52" ht="15" hidden="1"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905" t="str">
        <f t="shared" si="60"/>
        <v>G46400</v>
      </c>
      <c r="AK621" s="905" t="str">
        <f t="shared" si="61"/>
        <v>VTES-M.D. INSPECTION</v>
      </c>
      <c r="AL621" s="905">
        <f>IFERROR(INDEX(G621:R621,1,MATCH(Parametres!$B$3,G$1:R$1,0)-1)*IF(OR(F621="L",F621="S",F621="I"),-1,1),"")</f>
        <v>-244455.63</v>
      </c>
      <c r="AM621" s="905">
        <f t="shared" si="56"/>
        <v>-6102.8699999999953</v>
      </c>
      <c r="AN621" s="905">
        <f>INDEX(G621:R621,1,MATCH(Parametres!$B$3,G$1:R$1,0))*IF(OR(F621="L",F621="S",F621="I"),-1,1)</f>
        <v>-250558.5</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57"/>
        <v>G46400</v>
      </c>
      <c r="AU621" s="488" t="str">
        <f t="shared" si="58"/>
        <v>VTES-M.D. INSPECTION</v>
      </c>
      <c r="AV621" s="899">
        <f>IFERROR(INDEX(V621:AG621,1,MATCH(Parametres!$B$3,V$1:AG$1,0)-1)*IF(OR(C621="L",C621="S",C621="I"),-1,1),"")</f>
        <v>1628</v>
      </c>
      <c r="AW621" s="899">
        <f t="shared" si="59"/>
        <v>90</v>
      </c>
      <c r="AX621" s="899">
        <f>INDEX(V621:AG621,1,MATCH(Parametres!$B$3,V$1:AG$1,0))*IF(OR(C621="L",C621="S",C621="I"),-1,1)</f>
        <v>1718</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G46420</v>
      </c>
      <c r="AK622" s="905" t="str">
        <f t="shared" si="61"/>
        <v>VTES-MO PDI CAM MOYEN</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G46420</v>
      </c>
      <c r="AU622" s="488" t="str">
        <f t="shared" si="58"/>
        <v>VTES-MO PDI CAM MOYEN</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G46500</v>
      </c>
      <c r="AK623" s="905" t="str">
        <f t="shared" si="61"/>
        <v>*TEMPS PERDU SERVICE</v>
      </c>
      <c r="AL623" s="905">
        <f>IFERROR(INDEX(G623:R623,1,MATCH(Parametres!$B$3,G$1:R$1,0)-1)*IF(OR(F623="L",F623="S",F623="I"),-1,1),"")</f>
        <v>0</v>
      </c>
      <c r="AM623" s="905">
        <f t="shared" si="56"/>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57"/>
        <v>G46500</v>
      </c>
      <c r="AU623" s="488" t="str">
        <f t="shared" si="58"/>
        <v>*TEMPS PERDU SERVICE</v>
      </c>
      <c r="AV623" s="899">
        <f>IFERROR(INDEX(V623:AG623,1,MATCH(Parametres!$B$3,V$1:AG$1,0)-1)*IF(OR(C623="L",C623="S",C623="I"),-1,1),"")</f>
        <v>0</v>
      </c>
      <c r="AW623" s="899">
        <f t="shared" si="59"/>
        <v>0</v>
      </c>
      <c r="AX623" s="899">
        <f>INDEX(V623:AG623,1,MATCH(Parametres!$B$3,V$1:AG$1,0))*IF(OR(C623="L",C623="S",C623="I"),-1,1)</f>
        <v>0</v>
      </c>
      <c r="AY623" s="487" t="s">
        <v>337</v>
      </c>
      <c r="AZ623" s="487">
        <f>+VLOOKUP($AJ623,Data_Validation!$A:$E,5,0)</f>
        <v>0</v>
      </c>
    </row>
    <row r="624" spans="1:52" ht="15" hidden="1"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905" t="str">
        <f t="shared" si="60"/>
        <v>G46600</v>
      </c>
      <c r="AK624" s="905" t="str">
        <f t="shared" si="61"/>
        <v>VTES-REPARAT.SOUS-TRAITES</v>
      </c>
      <c r="AL624" s="905">
        <f>IFERROR(INDEX(G624:R624,1,MATCH(Parametres!$B$3,G$1:R$1,0)-1)*IF(OR(F624="L",F624="S",F624="I"),-1,1),"")</f>
        <v>-144868.96</v>
      </c>
      <c r="AM624" s="905">
        <f t="shared" si="56"/>
        <v>-24376.430000000022</v>
      </c>
      <c r="AN624" s="905">
        <f>INDEX(G624:R624,1,MATCH(Parametres!$B$3,G$1:R$1,0))*IF(OR(F624="L",F624="S",F624="I"),-1,1)</f>
        <v>-169245.39</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57"/>
        <v>G46600</v>
      </c>
      <c r="AU624" s="488" t="str">
        <f t="shared" si="58"/>
        <v>VTES-REPARAT.SOUS-TRAITES</v>
      </c>
      <c r="AV624" s="899">
        <f>IFERROR(INDEX(V624:AG624,1,MATCH(Parametres!$B$3,V$1:AG$1,0)-1)*IF(OR(C624="L",C624="S",C624="I"),-1,1),"")</f>
        <v>348</v>
      </c>
      <c r="AW624" s="899">
        <f t="shared" si="59"/>
        <v>52</v>
      </c>
      <c r="AX624" s="899">
        <f>INDEX(V624:AG624,1,MATCH(Parametres!$B$3,V$1:AG$1,0))*IF(OR(C624="L",C624="S",C624="I"),-1,1)</f>
        <v>400</v>
      </c>
      <c r="AY624" s="487" t="s">
        <v>337</v>
      </c>
      <c r="AZ624" s="487" t="str">
        <f>+VLOOKUP($AJ624,Data_Validation!$A:$E,5,0)</f>
        <v>Oui</v>
      </c>
    </row>
    <row r="625" spans="1:52" ht="15" hidden="1"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G46610</v>
      </c>
      <c r="AK625" s="905" t="str">
        <f t="shared" si="61"/>
        <v>VTES-REPARAT.PARE-BRISES</v>
      </c>
      <c r="AL625" s="905">
        <f>IFERROR(INDEX(G625:R625,1,MATCH(Parametres!$B$3,G$1:R$1,0)-1)*IF(OR(F625="L",F625="S",F625="I"),-1,1),"")</f>
        <v>0</v>
      </c>
      <c r="AM625" s="905">
        <f t="shared" si="56"/>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57"/>
        <v>G46610</v>
      </c>
      <c r="AU625" s="488" t="str">
        <f t="shared" si="58"/>
        <v>VTES-REPARAT.PARE-BRISES</v>
      </c>
      <c r="AV625" s="899">
        <f>IFERROR(INDEX(V625:AG625,1,MATCH(Parametres!$B$3,V$1:AG$1,0)-1)*IF(OR(C625="L",C625="S",C625="I"),-1,1),"")</f>
        <v>0</v>
      </c>
      <c r="AW625" s="899">
        <f t="shared" si="5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G46611</v>
      </c>
      <c r="AK626" s="905" t="str">
        <f t="shared" si="61"/>
        <v>SUPER VITRE VENTE SUBLET</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G46611</v>
      </c>
      <c r="AU626" s="488" t="str">
        <f t="shared" si="58"/>
        <v>SUPER VITRE VENTE SUBLET</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hidden="1"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905" t="str">
        <f t="shared" si="60"/>
        <v>G46710</v>
      </c>
      <c r="AK627" s="905" t="str">
        <f t="shared" si="61"/>
        <v>VTES PI SERV.VOIT&amp;CAM LEG</v>
      </c>
      <c r="AL627" s="905">
        <f>IFERROR(INDEX(G627:R627,1,MATCH(Parametres!$B$3,G$1:R$1,0)-1)*IF(OR(F627="L",F627="S",F627="I"),-1,1),"")</f>
        <v>-414458.15</v>
      </c>
      <c r="AM627" s="905">
        <f t="shared" si="56"/>
        <v>-48700.339999999967</v>
      </c>
      <c r="AN627" s="905">
        <f>INDEX(G627:R627,1,MATCH(Parametres!$B$3,G$1:R$1,0))*IF(OR(F627="L",F627="S",F627="I"),-1,1)</f>
        <v>-463158.49</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57"/>
        <v>G46710</v>
      </c>
      <c r="AU627" s="488" t="str">
        <f t="shared" si="58"/>
        <v>VTES PI SERV.VOIT&amp;CAM LEG</v>
      </c>
      <c r="AV627" s="899">
        <f>IFERROR(INDEX(V627:AG627,1,MATCH(Parametres!$B$3,V$1:AG$1,0)-1)*IF(OR(C627="L",C627="S",C627="I"),-1,1),"")</f>
        <v>1289</v>
      </c>
      <c r="AW627" s="899">
        <f t="shared" si="59"/>
        <v>191</v>
      </c>
      <c r="AX627" s="899">
        <f>INDEX(V627:AG627,1,MATCH(Parametres!$B$3,V$1:AG$1,0))*IF(OR(C627="L",C627="S",C627="I"),-1,1)</f>
        <v>1480</v>
      </c>
      <c r="AY627" s="487" t="s">
        <v>337</v>
      </c>
      <c r="AZ627" s="487" t="str">
        <f>+VLOOKUP($AJ627,Data_Validation!$A:$E,5,0)</f>
        <v>Oui</v>
      </c>
    </row>
    <row r="628" spans="1:52" ht="15" hidden="1"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G46720</v>
      </c>
      <c r="AK628" s="905" t="str">
        <f t="shared" si="61"/>
        <v>B.R PPC VOIT &amp; CAM LEG.</v>
      </c>
      <c r="AL628" s="905">
        <f>IFERROR(INDEX(G628:R628,1,MATCH(Parametres!$B$3,G$1:R$1,0)-1)*IF(OR(F628="L",F628="S",F628="I"),-1,1),"")</f>
        <v>0</v>
      </c>
      <c r="AM628" s="905">
        <f t="shared" si="56"/>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57"/>
        <v>G46720</v>
      </c>
      <c r="AU628" s="488" t="str">
        <f t="shared" si="58"/>
        <v>B.R PPC VOIT &amp; CAM LEG.</v>
      </c>
      <c r="AV628" s="899">
        <f>IFERROR(INDEX(V628:AG628,1,MATCH(Parametres!$B$3,V$1:AG$1,0)-1)*IF(OR(C628="L",C628="S",C628="I"),-1,1),"")</f>
        <v>0</v>
      </c>
      <c r="AW628" s="899">
        <f t="shared" si="5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G46740</v>
      </c>
      <c r="AK629" s="905" t="str">
        <f t="shared" si="61"/>
        <v>SER.RAPIDE VOIT CAM LEG.</v>
      </c>
      <c r="AL629" s="905">
        <f>IFERROR(INDEX(G629:R629,1,MATCH(Parametres!$B$3,G$1:R$1,0)-1)*IF(OR(F629="L",F629="S",F629="I"),-1,1),"")</f>
        <v>0</v>
      </c>
      <c r="AM629" s="905">
        <f t="shared" si="56"/>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57"/>
        <v>G46740</v>
      </c>
      <c r="AU629" s="488" t="str">
        <f t="shared" si="58"/>
        <v>SER.RAPIDE VOIT CAM LEG.</v>
      </c>
      <c r="AV629" s="899">
        <f>IFERROR(INDEX(V629:AG629,1,MATCH(Parametres!$B$3,V$1:AG$1,0)-1)*IF(OR(C629="L",C629="S",C629="I"),-1,1),"")</f>
        <v>0</v>
      </c>
      <c r="AW629" s="899">
        <f t="shared" si="5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905" t="str">
        <f t="shared" si="60"/>
        <v>G46800</v>
      </c>
      <c r="AK630" s="905" t="str">
        <f t="shared" si="61"/>
        <v>VTES-PCE CLIENT CAM MOYEN</v>
      </c>
      <c r="AL630" s="905">
        <f>IFERROR(INDEX(G630:R630,1,MATCH(Parametres!$B$3,G$1:R$1,0)-1)*IF(OR(F630="L",F630="S",F630="I"),-1,1),"")</f>
        <v>0</v>
      </c>
      <c r="AM630" s="905">
        <f t="shared" si="56"/>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57"/>
        <v>G46800</v>
      </c>
      <c r="AU630" s="488" t="str">
        <f t="shared" si="58"/>
        <v>VTES-PCE CLIENT CAM MOYEN</v>
      </c>
      <c r="AV630" s="899">
        <f>IFERROR(INDEX(V630:AG630,1,MATCH(Parametres!$B$3,V$1:AG$1,0)-1)*IF(OR(C630="L",C630="S",C630="I"),-1,1),"")</f>
        <v>0</v>
      </c>
      <c r="AW630" s="899">
        <f t="shared" si="5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G46810</v>
      </c>
      <c r="AK631" s="905" t="str">
        <f t="shared" si="61"/>
        <v>VTES-PCE SERV.CLIENT CAM.</v>
      </c>
      <c r="AL631" s="905">
        <f>IFERROR(INDEX(G631:R631,1,MATCH(Parametres!$B$3,G$1:R$1,0)-1)*IF(OR(F631="L",F631="S",F631="I"),-1,1),"")</f>
        <v>0</v>
      </c>
      <c r="AM631" s="905">
        <f t="shared" si="56"/>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57"/>
        <v>G46810</v>
      </c>
      <c r="AU631" s="488" t="str">
        <f t="shared" si="58"/>
        <v>VTES-PCE SERV.CLIENT CAM.</v>
      </c>
      <c r="AV631" s="899">
        <f>IFERROR(INDEX(V631:AG631,1,MATCH(Parametres!$B$3,V$1:AG$1,0)-1)*IF(OR(C631="L",C631="S",C631="I"),-1,1),"")</f>
        <v>0</v>
      </c>
      <c r="AW631" s="899">
        <f t="shared" si="5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G46840</v>
      </c>
      <c r="AK632" s="905" t="str">
        <f t="shared" si="61"/>
        <v>VTES-PCE GOODWRENCH CAMIO</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G46840</v>
      </c>
      <c r="AU632" s="488" t="str">
        <f t="shared" si="58"/>
        <v>VTES-PCE GOODWRENCH CAMIO</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hidden="1"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905" t="str">
        <f t="shared" si="60"/>
        <v>G46900</v>
      </c>
      <c r="AK633" s="905" t="str">
        <f t="shared" si="61"/>
        <v>VTES FOURNITURE ATELIER</v>
      </c>
      <c r="AL633" s="905">
        <f>IFERROR(INDEX(G633:R633,1,MATCH(Parametres!$B$3,G$1:R$1,0)-1)*IF(OR(F633="L",F633="S",F633="I"),-1,1),"")</f>
        <v>-18936.189999999999</v>
      </c>
      <c r="AM633" s="905">
        <f t="shared" si="56"/>
        <v>-2911.8000000000029</v>
      </c>
      <c r="AN633" s="905">
        <f>INDEX(G633:R633,1,MATCH(Parametres!$B$3,G$1:R$1,0))*IF(OR(F633="L",F633="S",F633="I"),-1,1)</f>
        <v>-21847.99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57"/>
        <v>G46900</v>
      </c>
      <c r="AU633" s="488" t="str">
        <f t="shared" si="58"/>
        <v>VTES FOURNITURE ATELIER</v>
      </c>
      <c r="AV633" s="899">
        <f>IFERROR(INDEX(V633:AG633,1,MATCH(Parametres!$B$3,V$1:AG$1,0)-1)*IF(OR(C633="L",C633="S",C633="I"),-1,1),"")</f>
        <v>1789</v>
      </c>
      <c r="AW633" s="899">
        <f t="shared" si="59"/>
        <v>248</v>
      </c>
      <c r="AX633" s="899">
        <f>INDEX(V633:AG633,1,MATCH(Parametres!$B$3,V$1:AG$1,0))*IF(OR(C633="L",C633="S",C633="I"),-1,1)</f>
        <v>2037</v>
      </c>
      <c r="AY633" s="487" t="s">
        <v>337</v>
      </c>
      <c r="AZ633" s="487" t="str">
        <f>+VLOOKUP($AJ633,Data_Validation!$A:$E,5,0)</f>
        <v>Oui</v>
      </c>
    </row>
    <row r="634" spans="1:52" ht="15" hidden="1"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905" t="str">
        <f t="shared" si="60"/>
        <v>G47000</v>
      </c>
      <c r="AK634" s="905" t="str">
        <f t="shared" si="61"/>
        <v>VTES-M.D. CLIENT-PEINTURE</v>
      </c>
      <c r="AL634" s="905">
        <f>IFERROR(INDEX(G634:R634,1,MATCH(Parametres!$B$3,G$1:R$1,0)-1)*IF(OR(F634="L",F634="S",F634="I"),-1,1),"")</f>
        <v>0</v>
      </c>
      <c r="AM634" s="905">
        <f t="shared" si="56"/>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57"/>
        <v>G47000</v>
      </c>
      <c r="AU634" s="488" t="str">
        <f t="shared" si="58"/>
        <v>VTES-M.D. CLIENT-PEINTURE</v>
      </c>
      <c r="AV634" s="899">
        <f>IFERROR(INDEX(V634:AG634,1,MATCH(Parametres!$B$3,V$1:AG$1,0)-1)*IF(OR(C634="L",C634="S",C634="I"),-1,1),"")</f>
        <v>1</v>
      </c>
      <c r="AW634" s="899">
        <f t="shared" si="59"/>
        <v>0</v>
      </c>
      <c r="AX634" s="899">
        <f>INDEX(V634:AG634,1,MATCH(Parametres!$B$3,V$1:AG$1,0))*IF(OR(C634="L",C634="S",C634="I"),-1,1)</f>
        <v>1</v>
      </c>
      <c r="AY634" s="487" t="s">
        <v>337</v>
      </c>
      <c r="AZ634" s="487" t="str">
        <f>+VLOOKUP($AJ634,Data_Validation!$A:$E,5,0)</f>
        <v>Oui</v>
      </c>
    </row>
    <row r="635" spans="1:52" ht="15" hidden="1"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905" t="str">
        <f t="shared" si="60"/>
        <v>G47100</v>
      </c>
      <c r="AK635" s="905" t="str">
        <f t="shared" si="61"/>
        <v>VTES-M.D. CLIENT CARROSS.</v>
      </c>
      <c r="AL635" s="905">
        <f>IFERROR(INDEX(G635:R635,1,MATCH(Parametres!$B$3,G$1:R$1,0)-1)*IF(OR(F635="L",F635="S",F635="I"),-1,1),"")</f>
        <v>-331416.02</v>
      </c>
      <c r="AM635" s="905">
        <f t="shared" si="56"/>
        <v>-48202.510000000009</v>
      </c>
      <c r="AN635" s="905">
        <f>INDEX(G635:R635,1,MATCH(Parametres!$B$3,G$1:R$1,0))*IF(OR(F635="L",F635="S",F635="I"),-1,1)</f>
        <v>-379618.53</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57"/>
        <v>G47100</v>
      </c>
      <c r="AU635" s="488" t="str">
        <f t="shared" si="58"/>
        <v>VTES-M.D. CLIENT CARROSS.</v>
      </c>
      <c r="AV635" s="899">
        <f>IFERROR(INDEX(V635:AG635,1,MATCH(Parametres!$B$3,V$1:AG$1,0)-1)*IF(OR(C635="L",C635="S",C635="I"),-1,1),"")</f>
        <v>250</v>
      </c>
      <c r="AW635" s="899">
        <f t="shared" si="59"/>
        <v>36</v>
      </c>
      <c r="AX635" s="899">
        <f>INDEX(V635:AG635,1,MATCH(Parametres!$B$3,V$1:AG$1,0))*IF(OR(C635="L",C635="S",C635="I"),-1,1)</f>
        <v>286</v>
      </c>
      <c r="AY635" s="487" t="s">
        <v>337</v>
      </c>
      <c r="AZ635" s="487" t="str">
        <f>+VLOOKUP($AJ635,Data_Validation!$A:$E,5,0)</f>
        <v>Oui</v>
      </c>
    </row>
    <row r="636" spans="1:52" ht="15" hidden="1"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905" t="str">
        <f t="shared" si="60"/>
        <v>G47200</v>
      </c>
      <c r="AK636" s="905" t="str">
        <f t="shared" si="61"/>
        <v>VTES-M.D. CARROS.GARANTIE</v>
      </c>
      <c r="AL636" s="905">
        <f>IFERROR(INDEX(G636:R636,1,MATCH(Parametres!$B$3,G$1:R$1,0)-1)*IF(OR(F636="L",F636="S",F636="I"),-1,1),"")</f>
        <v>-540.79999999999995</v>
      </c>
      <c r="AM636" s="905">
        <f t="shared" si="56"/>
        <v>0</v>
      </c>
      <c r="AN636" s="905">
        <f>INDEX(G636:R636,1,MATCH(Parametres!$B$3,G$1:R$1,0))*IF(OR(F636="L",F636="S",F636="I"),-1,1)</f>
        <v>-540.79999999999995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57"/>
        <v>G47200</v>
      </c>
      <c r="AU636" s="488" t="str">
        <f t="shared" si="58"/>
        <v>VTES-M.D. CARROS.GARANTIE</v>
      </c>
      <c r="AV636" s="899">
        <f>IFERROR(INDEX(V636:AG636,1,MATCH(Parametres!$B$3,V$1:AG$1,0)-1)*IF(OR(C636="L",C636="S",C636="I"),-1,1),"")</f>
        <v>2</v>
      </c>
      <c r="AW636" s="899">
        <f t="shared" si="59"/>
        <v>0</v>
      </c>
      <c r="AX636" s="899">
        <f>INDEX(V636:AG636,1,MATCH(Parametres!$B$3,V$1:AG$1,0))*IF(OR(C636="L",C636="S",C636="I"),-1,1)</f>
        <v>2</v>
      </c>
      <c r="AY636" s="487" t="s">
        <v>337</v>
      </c>
      <c r="AZ636" s="487" t="str">
        <f>+VLOOKUP($AJ636,Data_Validation!$A:$E,5,0)</f>
        <v>Oui</v>
      </c>
    </row>
    <row r="637" spans="1:52" ht="15" hidden="1"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905" t="str">
        <f t="shared" si="60"/>
        <v>G47300</v>
      </c>
      <c r="AK637" s="905" t="str">
        <f t="shared" si="61"/>
        <v>VTES-M.D. CARROS.INTERNE</v>
      </c>
      <c r="AL637" s="905">
        <f>IFERROR(INDEX(G637:R637,1,MATCH(Parametres!$B$3,G$1:R$1,0)-1)*IF(OR(F637="L",F637="S",F637="I"),-1,1),"")</f>
        <v>-25723.66</v>
      </c>
      <c r="AM637" s="905">
        <f t="shared" si="56"/>
        <v>-6142.4399999999987</v>
      </c>
      <c r="AN637" s="905">
        <f>INDEX(G637:R637,1,MATCH(Parametres!$B$3,G$1:R$1,0))*IF(OR(F637="L",F637="S",F637="I"),-1,1)</f>
        <v>-31866.1</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57"/>
        <v>G47300</v>
      </c>
      <c r="AU637" s="488" t="str">
        <f t="shared" si="58"/>
        <v>VTES-M.D. CARROS.INTERNE</v>
      </c>
      <c r="AV637" s="899">
        <f>IFERROR(INDEX(V637:AG637,1,MATCH(Parametres!$B$3,V$1:AG$1,0)-1)*IF(OR(C637="L",C637="S",C637="I"),-1,1),"")</f>
        <v>40</v>
      </c>
      <c r="AW637" s="899">
        <f t="shared" si="59"/>
        <v>14</v>
      </c>
      <c r="AX637" s="899">
        <f>INDEX(V637:AG637,1,MATCH(Parametres!$B$3,V$1:AG$1,0))*IF(OR(C637="L",C637="S",C637="I"),-1,1)</f>
        <v>54</v>
      </c>
      <c r="AY637" s="487" t="s">
        <v>337</v>
      </c>
      <c r="AZ637" s="487" t="str">
        <f>+VLOOKUP($AJ637,Data_Validation!$A:$E,5,0)</f>
        <v>Oui</v>
      </c>
    </row>
    <row r="638" spans="1:52" ht="15" hidden="1"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G47500</v>
      </c>
      <c r="AK638" s="905" t="str">
        <f t="shared" si="61"/>
        <v>*TEMPS PERDU CARROSSERIE</v>
      </c>
      <c r="AL638" s="905">
        <f>IFERROR(INDEX(G638:R638,1,MATCH(Parametres!$B$3,G$1:R$1,0)-1)*IF(OR(F638="L",F638="S",F638="I"),-1,1),"")</f>
        <v>0</v>
      </c>
      <c r="AM638" s="905">
        <f t="shared" si="56"/>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57"/>
        <v>G47500</v>
      </c>
      <c r="AU638" s="488" t="str">
        <f t="shared" si="58"/>
        <v>*TEMPS PERDU CARROSSERIE</v>
      </c>
      <c r="AV638" s="899">
        <f>IFERROR(INDEX(V638:AG638,1,MATCH(Parametres!$B$3,V$1:AG$1,0)-1)*IF(OR(C638="L",C638="S",C638="I"),-1,1),"")</f>
        <v>0</v>
      </c>
      <c r="AW638" s="899">
        <f t="shared" si="59"/>
        <v>0</v>
      </c>
      <c r="AX638" s="899">
        <f>INDEX(V638:AG638,1,MATCH(Parametres!$B$3,V$1:AG$1,0))*IF(OR(C638="L",C638="S",C638="I"),-1,1)</f>
        <v>0</v>
      </c>
      <c r="AY638" s="487" t="s">
        <v>337</v>
      </c>
      <c r="AZ638" s="487" t="str">
        <f>+VLOOKUP($AJ638,Data_Validation!$A:$E,5,0)</f>
        <v>Oui</v>
      </c>
    </row>
    <row r="639" spans="1:52" ht="15" hidden="1"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905" t="str">
        <f t="shared" si="60"/>
        <v>G47600</v>
      </c>
      <c r="AK639" s="905" t="str">
        <f t="shared" si="61"/>
        <v>VTES-REP.SOUS-TRAITE BODY</v>
      </c>
      <c r="AL639" s="905">
        <f>IFERROR(INDEX(G639:R639,1,MATCH(Parametres!$B$3,G$1:R$1,0)-1)*IF(OR(F639="L",F639="S",F639="I"),-1,1),"")</f>
        <v>-585403.80000000005</v>
      </c>
      <c r="AM639" s="905">
        <f t="shared" si="56"/>
        <v>-99453.25</v>
      </c>
      <c r="AN639" s="905">
        <f>INDEX(G639:R639,1,MATCH(Parametres!$B$3,G$1:R$1,0))*IF(OR(F639="L",F639="S",F639="I"),-1,1)</f>
        <v>-684857.05</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57"/>
        <v>G47600</v>
      </c>
      <c r="AU639" s="488" t="str">
        <f t="shared" si="58"/>
        <v>VTES-REP.SOUS-TRAITE BODY</v>
      </c>
      <c r="AV639" s="899">
        <f>IFERROR(INDEX(V639:AG639,1,MATCH(Parametres!$B$3,V$1:AG$1,0)-1)*IF(OR(C639="L",C639="S",C639="I"),-1,1),"")</f>
        <v>261</v>
      </c>
      <c r="AW639" s="899">
        <f t="shared" si="59"/>
        <v>29</v>
      </c>
      <c r="AX639" s="899">
        <f>INDEX(V639:AG639,1,MATCH(Parametres!$B$3,V$1:AG$1,0))*IF(OR(C639="L",C639="S",C639="I"),-1,1)</f>
        <v>290</v>
      </c>
      <c r="AY639" s="487" t="s">
        <v>337</v>
      </c>
      <c r="AZ639" s="487" t="str">
        <f>+VLOOKUP($AJ639,Data_Validation!$A:$E,5,0)</f>
        <v>Oui</v>
      </c>
    </row>
    <row r="640" spans="1:52" ht="15" hidden="1"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905" t="str">
        <f t="shared" si="60"/>
        <v>G47700</v>
      </c>
      <c r="AK640" s="905" t="str">
        <f t="shared" si="61"/>
        <v>VENTE P&amp;A CLIENTS CAROSSE</v>
      </c>
      <c r="AL640" s="905">
        <f>IFERROR(INDEX(G640:R640,1,MATCH(Parametres!$B$3,G$1:R$1,0)-1)*IF(OR(F640="L",F640="S",F640="I"),-1,1),"")</f>
        <v>-18.350000000000001</v>
      </c>
      <c r="AM640" s="905">
        <f t="shared" si="56"/>
        <v>0</v>
      </c>
      <c r="AN640" s="905">
        <f>INDEX(G640:R640,1,MATCH(Parametres!$B$3,G$1:R$1,0))*IF(OR(F640="L",F640="S",F640="I"),-1,1)</f>
        <v>-18.350000000000001</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57"/>
        <v>G47700</v>
      </c>
      <c r="AU640" s="488" t="str">
        <f t="shared" si="58"/>
        <v>VENTE P&amp;A CLIENTS CAROSSE</v>
      </c>
      <c r="AV640" s="899">
        <f>IFERROR(INDEX(V640:AG640,1,MATCH(Parametres!$B$3,V$1:AG$1,0)-1)*IF(OR(C640="L",C640="S",C640="I"),-1,1),"")</f>
        <v>3</v>
      </c>
      <c r="AW640" s="899">
        <f t="shared" si="59"/>
        <v>0</v>
      </c>
      <c r="AX640" s="899">
        <f>INDEX(V640:AG640,1,MATCH(Parametres!$B$3,V$1:AG$1,0))*IF(OR(C640="L",C640="S",C640="I"),-1,1)</f>
        <v>3</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G47800</v>
      </c>
      <c r="AK641" s="905" t="str">
        <f t="shared" si="61"/>
        <v>VTES-PCE CARR.CLIENT.CAM.</v>
      </c>
      <c r="AL641" s="905">
        <f>IFERROR(INDEX(G641:R641,1,MATCH(Parametres!$B$3,G$1:R$1,0)-1)*IF(OR(F641="L",F641="S",F641="I"),-1,1),"")</f>
        <v>0</v>
      </c>
      <c r="AM641" s="905">
        <f t="shared" si="56"/>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57"/>
        <v>G47800</v>
      </c>
      <c r="AU641" s="488" t="str">
        <f t="shared" si="58"/>
        <v>VTES-PCE CARR.CLIENT.CAM.</v>
      </c>
      <c r="AV641" s="899">
        <f>IFERROR(INDEX(V641:AG641,1,MATCH(Parametres!$B$3,V$1:AG$1,0)-1)*IF(OR(C641="L",C641="S",C641="I"),-1,1),"")</f>
        <v>0</v>
      </c>
      <c r="AW641" s="899">
        <f t="shared" si="5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G47840</v>
      </c>
      <c r="AK642" s="905" t="str">
        <f t="shared" si="61"/>
        <v>VTES-PCE GOODW.CAM MOYEN</v>
      </c>
      <c r="AL642" s="905">
        <f>IFERROR(INDEX(G642:R642,1,MATCH(Parametres!$B$3,G$1:R$1,0)-1)*IF(OR(F642="L",F642="S",F642="I"),-1,1),"")</f>
        <v>0</v>
      </c>
      <c r="AM642" s="905">
        <f t="shared" si="56"/>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57"/>
        <v>G47840</v>
      </c>
      <c r="AU642" s="488" t="str">
        <f t="shared" si="58"/>
        <v>VTES-PCE GOODW.CAM MOYEN</v>
      </c>
      <c r="AV642" s="899">
        <f>IFERROR(INDEX(V642:AG642,1,MATCH(Parametres!$B$3,V$1:AG$1,0)-1)*IF(OR(C642="L",C642="S",C642="I"),-1,1),"")</f>
        <v>0</v>
      </c>
      <c r="AW642" s="899">
        <f t="shared" si="59"/>
        <v>0</v>
      </c>
      <c r="AX642" s="899">
        <f>INDEX(V642:AG642,1,MATCH(Parametres!$B$3,V$1:AG$1,0))*IF(OR(C642="L",C642="S",C642="I"),-1,1)</f>
        <v>0</v>
      </c>
      <c r="AY642" s="487" t="s">
        <v>337</v>
      </c>
      <c r="AZ642" s="487">
        <f>+VLOOKUP($AJ642,Data_Validation!$A:$E,5,0)</f>
        <v>0</v>
      </c>
    </row>
    <row r="643" spans="1:52" ht="15" hidden="1"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905" t="str">
        <f t="shared" si="60"/>
        <v>G47900</v>
      </c>
      <c r="AK643" s="905" t="str">
        <f t="shared" si="61"/>
        <v>VTES-PEINTURE CARROSS.</v>
      </c>
      <c r="AL643" s="905">
        <f>IFERROR(INDEX(G643:R643,1,MATCH(Parametres!$B$3,G$1:R$1,0)-1)*IF(OR(F643="L",F643="S",F643="I"),-1,1),"")</f>
        <v>-119697.03</v>
      </c>
      <c r="AM643" s="905">
        <f t="shared" si="56"/>
        <v>-23912.959999999992</v>
      </c>
      <c r="AN643" s="905">
        <f>INDEX(G643:R643,1,MATCH(Parametres!$B$3,G$1:R$1,0))*IF(OR(F643="L",F643="S",F643="I"),-1,1)</f>
        <v>-143609.99</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57"/>
        <v>G47900</v>
      </c>
      <c r="AU643" s="488" t="str">
        <f t="shared" si="58"/>
        <v>VTES-PEINTURE CARROSS.</v>
      </c>
      <c r="AV643" s="899">
        <f>IFERROR(INDEX(V643:AG643,1,MATCH(Parametres!$B$3,V$1:AG$1,0)-1)*IF(OR(C643="L",C643="S",C643="I"),-1,1),"")</f>
        <v>249</v>
      </c>
      <c r="AW643" s="899">
        <f t="shared" si="59"/>
        <v>49</v>
      </c>
      <c r="AX643" s="899">
        <f>INDEX(V643:AG643,1,MATCH(Parametres!$B$3,V$1:AG$1,0))*IF(OR(C643="L",C643="S",C643="I"),-1,1)</f>
        <v>298</v>
      </c>
      <c r="AY643" s="487" t="s">
        <v>337</v>
      </c>
      <c r="AZ643" s="487" t="str">
        <f>+VLOOKUP($AJ643,Data_Validation!$A:$E,5,0)</f>
        <v>Oui</v>
      </c>
    </row>
    <row r="644" spans="1:52" ht="15" hidden="1"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905" t="str">
        <f t="shared" si="60"/>
        <v>G48000</v>
      </c>
      <c r="AK644" s="905" t="str">
        <f t="shared" si="61"/>
        <v>VTES-PIECES GARANTIES</v>
      </c>
      <c r="AL644" s="905">
        <f>IFERROR(INDEX(G644:R644,1,MATCH(Parametres!$B$3,G$1:R$1,0)-1)*IF(OR(F644="L",F644="S",F644="I"),-1,1),"")</f>
        <v>-365806.88</v>
      </c>
      <c r="AM644" s="905">
        <f t="shared" ref="AM644:AM707" si="62">AN644-AL644</f>
        <v>-62505.880000000005</v>
      </c>
      <c r="AN644" s="905">
        <f>INDEX(G644:R644,1,MATCH(Parametres!$B$3,G$1:R$1,0))*IF(OR(F644="L",F644="S",F644="I"),-1,1)</f>
        <v>-428312.76</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T707" si="63">C644</f>
        <v>G48000</v>
      </c>
      <c r="AU644" s="488" t="str">
        <f t="shared" ref="AU644:AU707" si="64">D644</f>
        <v>VTES-PIECES GARANTIES</v>
      </c>
      <c r="AV644" s="899">
        <f>IFERROR(INDEX(V644:AG644,1,MATCH(Parametres!$B$3,V$1:AG$1,0)-1)*IF(OR(C644="L",C644="S",C644="I"),-1,1),"")</f>
        <v>1356</v>
      </c>
      <c r="AW644" s="899">
        <f t="shared" ref="AW644:AW707" si="65">AX644-AV644</f>
        <v>225</v>
      </c>
      <c r="AX644" s="899">
        <f>INDEX(V644:AG644,1,MATCH(Parametres!$B$3,V$1:AG$1,0))*IF(OR(C644="L",C644="S",C644="I"),-1,1)</f>
        <v>1581</v>
      </c>
      <c r="AY644" s="487" t="s">
        <v>337</v>
      </c>
      <c r="AZ644" s="487" t="str">
        <f>+VLOOKUP($AJ644,Data_Validation!$A:$E,5,0)</f>
        <v>Oui</v>
      </c>
    </row>
    <row r="645" spans="1:52" ht="15" hidden="1"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G48020</v>
      </c>
      <c r="AK645" s="905" t="str">
        <f t="shared" si="61"/>
        <v>VTES-PCE RECLAM.CAM MOYEN</v>
      </c>
      <c r="AL645" s="905">
        <f>IFERROR(INDEX(G645:R645,1,MATCH(Parametres!$B$3,G$1:R$1,0)-1)*IF(OR(F645="L",F645="S",F645="I"),-1,1),"")</f>
        <v>0</v>
      </c>
      <c r="AM645" s="905">
        <f t="shared" si="62"/>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63"/>
        <v>G48020</v>
      </c>
      <c r="AU645" s="488" t="str">
        <f t="shared" si="64"/>
        <v>VTES-PCE RECLAM.CAM MOYEN</v>
      </c>
      <c r="AV645" s="899">
        <f>IFERROR(INDEX(V645:AG645,1,MATCH(Parametres!$B$3,V$1:AG$1,0)-1)*IF(OR(C645="L",C645="S",C645="I"),-1,1),"")</f>
        <v>0</v>
      </c>
      <c r="AW645" s="899">
        <f t="shared" si="65"/>
        <v>0</v>
      </c>
      <c r="AX645" s="899">
        <f>INDEX(V645:AG645,1,MATCH(Parametres!$B$3,V$1:AG$1,0))*IF(OR(C645="L",C645="S",C645="I"),-1,1)</f>
        <v>0</v>
      </c>
      <c r="AY645" s="487" t="s">
        <v>337</v>
      </c>
      <c r="AZ645" s="487" t="str">
        <f>+VLOOKUP($AJ645,Data_Validation!$A:$E,5,0)</f>
        <v>Oui</v>
      </c>
    </row>
    <row r="646" spans="1:52" ht="15" hidden="1"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905" t="str">
        <f t="shared" si="60"/>
        <v>G48100</v>
      </c>
      <c r="AK646" s="905" t="str">
        <f t="shared" si="61"/>
        <v>VTES-PIECES INTERNE</v>
      </c>
      <c r="AL646" s="905">
        <f>IFERROR(INDEX(G646:R646,1,MATCH(Parametres!$B$3,G$1:R$1,0)-1)*IF(OR(F646="L",F646="S",F646="I"),-1,1),"")</f>
        <v>-466549.07</v>
      </c>
      <c r="AM646" s="905">
        <f t="shared" si="62"/>
        <v>-40829.760000000009</v>
      </c>
      <c r="AN646" s="905">
        <f>INDEX(G646:R646,1,MATCH(Parametres!$B$3,G$1:R$1,0))*IF(OR(F646="L",F646="S",F646="I"),-1,1)</f>
        <v>-507378.83</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63"/>
        <v>G48100</v>
      </c>
      <c r="AU646" s="488" t="str">
        <f t="shared" si="64"/>
        <v>VTES-PIECES INTERNE</v>
      </c>
      <c r="AV646" s="899">
        <f>IFERROR(INDEX(V646:AG646,1,MATCH(Parametres!$B$3,V$1:AG$1,0)-1)*IF(OR(C646="L",C646="S",C646="I"),-1,1),"")</f>
        <v>1300</v>
      </c>
      <c r="AW646" s="899">
        <f t="shared" si="65"/>
        <v>134</v>
      </c>
      <c r="AX646" s="899">
        <f>INDEX(V646:AG646,1,MATCH(Parametres!$B$3,V$1:AG$1,0))*IF(OR(C646="L",C646="S",C646="I"),-1,1)</f>
        <v>1434</v>
      </c>
      <c r="AY646" s="487" t="s">
        <v>337</v>
      </c>
      <c r="AZ646" s="487" t="str">
        <f>+VLOOKUP($AJ646,Data_Validation!$A:$E,5,0)</f>
        <v>Oui</v>
      </c>
    </row>
    <row r="647" spans="1:52" ht="15" hidden="1"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G48120</v>
      </c>
      <c r="AK647" s="905" t="str">
        <f t="shared" si="61"/>
        <v>VTES-PCE INTERN CAM MOYEN</v>
      </c>
      <c r="AL647" s="905">
        <f>IFERROR(INDEX(G647:R647,1,MATCH(Parametres!$B$3,G$1:R$1,0)-1)*IF(OR(F647="L",F647="S",F647="I"),-1,1),"")</f>
        <v>0</v>
      </c>
      <c r="AM647" s="905">
        <f t="shared" si="62"/>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63"/>
        <v>G48120</v>
      </c>
      <c r="AU647" s="488" t="str">
        <f t="shared" si="64"/>
        <v>VTES-PCE INTERN CAM MOYEN</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hidden="1"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905" t="str">
        <f t="shared" si="60"/>
        <v>G48200</v>
      </c>
      <c r="AK648" s="905" t="str">
        <f t="shared" si="61"/>
        <v>VTES-PIECES AU DETAIL</v>
      </c>
      <c r="AL648" s="905">
        <f>IFERROR(INDEX(G648:R648,1,MATCH(Parametres!$B$3,G$1:R$1,0)-1)*IF(OR(F648="L",F648="S",F648="I"),-1,1),"")</f>
        <v>-207538.42</v>
      </c>
      <c r="AM648" s="905">
        <f t="shared" si="62"/>
        <v>-37160.139999999985</v>
      </c>
      <c r="AN648" s="905">
        <f>INDEX(G648:R648,1,MATCH(Parametres!$B$3,G$1:R$1,0))*IF(OR(F648="L",F648="S",F648="I"),-1,1)</f>
        <v>-244698.56</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63"/>
        <v>G48200</v>
      </c>
      <c r="AU648" s="488" t="str">
        <f t="shared" si="64"/>
        <v>VTES-PIECES AU DETAIL</v>
      </c>
      <c r="AV648" s="899">
        <f>IFERROR(INDEX(V648:AG648,1,MATCH(Parametres!$B$3,V$1:AG$1,0)-1)*IF(OR(C648="L",C648="S",C648="I"),-1,1),"")</f>
        <v>1061</v>
      </c>
      <c r="AW648" s="899">
        <f t="shared" si="65"/>
        <v>149</v>
      </c>
      <c r="AX648" s="899">
        <f>INDEX(V648:AG648,1,MATCH(Parametres!$B$3,V$1:AG$1,0))*IF(OR(C648="L",C648="S",C648="I"),-1,1)</f>
        <v>1210</v>
      </c>
      <c r="AY648" s="487" t="s">
        <v>337</v>
      </c>
      <c r="AZ648" s="487" t="str">
        <f>+VLOOKUP($AJ648,Data_Validation!$A:$E,5,0)</f>
        <v>Oui</v>
      </c>
    </row>
    <row r="649" spans="1:52" ht="15" hidden="1"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905" t="str">
        <f t="shared" si="60"/>
        <v>G48300</v>
      </c>
      <c r="AK649" s="905" t="str">
        <f t="shared" si="61"/>
        <v>VTES-PIECES EN GROS</v>
      </c>
      <c r="AL649" s="905">
        <f>IFERROR(INDEX(G649:R649,1,MATCH(Parametres!$B$3,G$1:R$1,0)-1)*IF(OR(F649="L",F649="S",F649="I"),-1,1),"")</f>
        <v>-994797.33</v>
      </c>
      <c r="AM649" s="905">
        <f t="shared" si="62"/>
        <v>-149731.51000000013</v>
      </c>
      <c r="AN649" s="905">
        <f>INDEX(G649:R649,1,MATCH(Parametres!$B$3,G$1:R$1,0))*IF(OR(F649="L",F649="S",F649="I"),-1,1)</f>
        <v>-1144528.8400000001</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63"/>
        <v>G48300</v>
      </c>
      <c r="AU649" s="488" t="str">
        <f t="shared" si="64"/>
        <v>VTES-PIECES EN GROS</v>
      </c>
      <c r="AV649" s="899">
        <f>IFERROR(INDEX(V649:AG649,1,MATCH(Parametres!$B$3,V$1:AG$1,0)-1)*IF(OR(C649="L",C649="S",C649="I"),-1,1),"")</f>
        <v>2663</v>
      </c>
      <c r="AW649" s="899">
        <f t="shared" si="65"/>
        <v>353</v>
      </c>
      <c r="AX649" s="899">
        <f>INDEX(V649:AG649,1,MATCH(Parametres!$B$3,V$1:AG$1,0))*IF(OR(C649="L",C649="S",C649="I"),-1,1)</f>
        <v>3016</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G48700</v>
      </c>
      <c r="AK650" s="905" t="str">
        <f t="shared" si="61"/>
        <v>*ESCOMPTES DE VOLUME</v>
      </c>
      <c r="AL650" s="905">
        <f>IFERROR(INDEX(G650:R650,1,MATCH(Parametres!$B$3,G$1:R$1,0)-1)*IF(OR(F650="L",F650="S",F650="I"),-1,1),"")</f>
        <v>0</v>
      </c>
      <c r="AM650" s="905">
        <f t="shared" si="62"/>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63"/>
        <v>G48700</v>
      </c>
      <c r="AU650" s="488" t="str">
        <f t="shared" si="64"/>
        <v>*ESCOMPTES DE VOLUME</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G48800</v>
      </c>
      <c r="AK651" s="905" t="str">
        <f t="shared" si="61"/>
        <v>*RECTIFIC.STOCK PIECES</v>
      </c>
      <c r="AL651" s="905">
        <f>IFERROR(INDEX(G651:R651,1,MATCH(Parametres!$B$3,G$1:R$1,0)-1)*IF(OR(F651="L",F651="S",F651="I"),-1,1),"")</f>
        <v>0</v>
      </c>
      <c r="AM651" s="905">
        <f t="shared" si="62"/>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63"/>
        <v>G48800</v>
      </c>
      <c r="AU651" s="488" t="str">
        <f t="shared" si="64"/>
        <v>*RECTIFIC.STOCK PIECES</v>
      </c>
      <c r="AV651" s="899">
        <f>IFERROR(INDEX(V651:AG651,1,MATCH(Parametres!$B$3,V$1:AG$1,0)-1)*IF(OR(C651="L",C651="S",C651="I"),-1,1),"")</f>
        <v>0</v>
      </c>
      <c r="AW651" s="899">
        <f t="shared" si="65"/>
        <v>0</v>
      </c>
      <c r="AX651" s="899">
        <f>INDEX(V651:AG651,1,MATCH(Parametres!$B$3,V$1:AG$1,0))*IF(OR(C651="L",C651="S",C651="I"),-1,1)</f>
        <v>0</v>
      </c>
      <c r="AY651" s="487" t="s">
        <v>337</v>
      </c>
      <c r="AZ651" s="487">
        <f>+VLOOKUP($AJ651,Data_Validation!$A:$E,5,0)</f>
        <v>0</v>
      </c>
    </row>
    <row r="652" spans="1:52" ht="15" hidden="1"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905" t="str">
        <f t="shared" si="60"/>
        <v>G49000</v>
      </c>
      <c r="AK652" s="905" t="str">
        <f t="shared" si="61"/>
        <v>VTES-DE PNEUS</v>
      </c>
      <c r="AL652" s="905">
        <f>IFERROR(INDEX(G652:R652,1,MATCH(Parametres!$B$3,G$1:R$1,0)-1)*IF(OR(F652="L",F652="S",F652="I"),-1,1),"")</f>
        <v>-68787.789999999994</v>
      </c>
      <c r="AM652" s="905">
        <f t="shared" si="62"/>
        <v>-17332.420000000013</v>
      </c>
      <c r="AN652" s="905">
        <f>INDEX(G652:R652,1,MATCH(Parametres!$B$3,G$1:R$1,0))*IF(OR(F652="L",F652="S",F652="I"),-1,1)</f>
        <v>-86120.21</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63"/>
        <v>G49000</v>
      </c>
      <c r="AU652" s="488" t="str">
        <f t="shared" si="64"/>
        <v>VTES-DE PNEUS</v>
      </c>
      <c r="AV652" s="899">
        <f>IFERROR(INDEX(V652:AG652,1,MATCH(Parametres!$B$3,V$1:AG$1,0)-1)*IF(OR(C652="L",C652="S",C652="I"),-1,1),"")</f>
        <v>89</v>
      </c>
      <c r="AW652" s="899">
        <f t="shared" si="65"/>
        <v>20</v>
      </c>
      <c r="AX652" s="899">
        <f>INDEX(V652:AG652,1,MATCH(Parametres!$B$3,V$1:AG$1,0))*IF(OR(C652="L",C652="S",C652="I"),-1,1)</f>
        <v>109</v>
      </c>
      <c r="AY652" s="487" t="s">
        <v>337</v>
      </c>
      <c r="AZ652" s="487" t="str">
        <f>+VLOOKUP($AJ652,Data_Validation!$A:$E,5,0)</f>
        <v>Oui</v>
      </c>
    </row>
    <row r="653" spans="1:52" ht="15" hidden="1"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905" t="str">
        <f t="shared" si="60"/>
        <v>G49100</v>
      </c>
      <c r="AK653" s="905" t="str">
        <f t="shared" si="61"/>
        <v>VTES-HUILES &amp; GRAISSE</v>
      </c>
      <c r="AL653" s="905">
        <f>IFERROR(INDEX(G653:R653,1,MATCH(Parametres!$B$3,G$1:R$1,0)-1)*IF(OR(F653="L",F653="S",F653="I"),-1,1),"")</f>
        <v>-42790.21</v>
      </c>
      <c r="AM653" s="905">
        <f t="shared" si="62"/>
        <v>-14229.580000000002</v>
      </c>
      <c r="AN653" s="905">
        <f>INDEX(G653:R653,1,MATCH(Parametres!$B$3,G$1:R$1,0))*IF(OR(F653="L",F653="S",F653="I"),-1,1)</f>
        <v>-57019.79</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63"/>
        <v>G49100</v>
      </c>
      <c r="AU653" s="488" t="str">
        <f t="shared" si="64"/>
        <v>VTES-HUILES &amp; GRAISSE</v>
      </c>
      <c r="AV653" s="899">
        <f>IFERROR(INDEX(V653:AG653,1,MATCH(Parametres!$B$3,V$1:AG$1,0)-1)*IF(OR(C653="L",C653="S",C653="I"),-1,1),"")</f>
        <v>439</v>
      </c>
      <c r="AW653" s="899">
        <f t="shared" si="65"/>
        <v>192</v>
      </c>
      <c r="AX653" s="899">
        <f>INDEX(V653:AG653,1,MATCH(Parametres!$B$3,V$1:AG$1,0))*IF(OR(C653="L",C653="S",C653="I"),-1,1)</f>
        <v>631</v>
      </c>
      <c r="AY653" s="487" t="s">
        <v>337</v>
      </c>
      <c r="AZ653" s="487" t="str">
        <f>+VLOOKUP($AJ653,Data_Validation!$A:$E,5,0)</f>
        <v>Oui</v>
      </c>
    </row>
    <row r="654" spans="1:52" ht="15" hidden="1"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905" t="str">
        <f t="shared" si="60"/>
        <v>G50210</v>
      </c>
      <c r="AK654" s="905" t="str">
        <f t="shared" si="61"/>
        <v>REVENUS LOCATION SERVICE</v>
      </c>
      <c r="AL654" s="905">
        <f>IFERROR(INDEX(G654:R654,1,MATCH(Parametres!$B$3,G$1:R$1,0)-1)*IF(OR(F654="L",F654="S",F654="I"),-1,1),"")</f>
        <v>266.63</v>
      </c>
      <c r="AM654" s="905">
        <f t="shared" si="62"/>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63"/>
        <v>G50210</v>
      </c>
      <c r="AU654" s="488" t="str">
        <f t="shared" si="64"/>
        <v>REVENUS LOCATION SERVICE</v>
      </c>
      <c r="AV654" s="899">
        <f>IFERROR(INDEX(V654:AG654,1,MATCH(Parametres!$B$3,V$1:AG$1,0)-1)*IF(OR(C654="L",C654="S",C654="I"),-1,1),"")</f>
        <v>-1</v>
      </c>
      <c r="AW654" s="899">
        <f t="shared" si="65"/>
        <v>0</v>
      </c>
      <c r="AX654" s="899">
        <f>INDEX(V654:AG654,1,MATCH(Parametres!$B$3,V$1:AG$1,0))*IF(OR(C654="L",C654="S",C654="I"),-1,1)</f>
        <v>-1</v>
      </c>
      <c r="AY654" s="487" t="s">
        <v>337</v>
      </c>
      <c r="AZ654" s="487">
        <f>+VLOOKUP($AJ654,Data_Validation!$A:$E,5,0)</f>
        <v>0</v>
      </c>
    </row>
    <row r="655" spans="1:52" ht="15" hidden="1"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905" t="str">
        <f t="shared" si="60"/>
        <v>G50220</v>
      </c>
      <c r="AK655" s="905" t="str">
        <f t="shared" si="61"/>
        <v>REVENUS LOCATION BODY</v>
      </c>
      <c r="AL655" s="905">
        <f>IFERROR(INDEX(G655:R655,1,MATCH(Parametres!$B$3,G$1:R$1,0)-1)*IF(OR(F655="L",F655="S",F655="I"),-1,1),"")</f>
        <v>5199.83</v>
      </c>
      <c r="AM655" s="905">
        <f t="shared" si="62"/>
        <v>2163.8999999999996</v>
      </c>
      <c r="AN655" s="905">
        <f>INDEX(G655:R655,1,MATCH(Parametres!$B$3,G$1:R$1,0))*IF(OR(F655="L",F655="S",F655="I"),-1,1)</f>
        <v>7363.73</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63"/>
        <v>G50220</v>
      </c>
      <c r="AU655" s="488" t="str">
        <f t="shared" si="64"/>
        <v>REVENUS LOCATION BODY</v>
      </c>
      <c r="AV655" s="899">
        <f>IFERROR(INDEX(V655:AG655,1,MATCH(Parametres!$B$3,V$1:AG$1,0)-1)*IF(OR(C655="L",C655="S",C655="I"),-1,1),"")</f>
        <v>-9</v>
      </c>
      <c r="AW655" s="899">
        <f t="shared" si="65"/>
        <v>-2</v>
      </c>
      <c r="AX655" s="899">
        <f>INDEX(V655:AG655,1,MATCH(Parametres!$B$3,V$1:AG$1,0))*IF(OR(C655="L",C655="S",C655="I"),-1,1)</f>
        <v>-11</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G511</v>
      </c>
      <c r="AK656" s="905" t="str">
        <f t="shared" si="61"/>
        <v>PMNT PER. LOC.BAIL-SIMPLE</v>
      </c>
      <c r="AL656" s="905">
        <f>IFERROR(INDEX(G656:R656,1,MATCH(Parametres!$B$3,G$1:R$1,0)-1)*IF(OR(F656="L",F656="S",F656="I"),-1,1),"")</f>
        <v>0</v>
      </c>
      <c r="AM656" s="905">
        <f t="shared" si="62"/>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63"/>
        <v>G511</v>
      </c>
      <c r="AU656" s="488" t="str">
        <f t="shared" si="64"/>
        <v>PMNT PER. LOC.BAIL-SIMPLE</v>
      </c>
      <c r="AV656" s="899">
        <f>IFERROR(INDEX(V656:AG656,1,MATCH(Parametres!$B$3,V$1:AG$1,0)-1)*IF(OR(C656="L",C656="S",C656="I"),-1,1),"")</f>
        <v>0</v>
      </c>
      <c r="AW656" s="899">
        <f t="shared" si="65"/>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G512</v>
      </c>
      <c r="AK657" s="905" t="str">
        <f t="shared" si="61"/>
        <v>REVENU ENTRETIEN  -SIMPLE</v>
      </c>
      <c r="AL657" s="905">
        <f>IFERROR(INDEX(G657:R657,1,MATCH(Parametres!$B$3,G$1:R$1,0)-1)*IF(OR(F657="L",F657="S",F657="I"),-1,1),"")</f>
        <v>0</v>
      </c>
      <c r="AM657" s="905">
        <f t="shared" si="62"/>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63"/>
        <v>G512</v>
      </c>
      <c r="AU657" s="488" t="str">
        <f t="shared" si="64"/>
        <v>REVENU ENTRETIEN  -SIMPLE</v>
      </c>
      <c r="AV657" s="899">
        <f>IFERROR(INDEX(V657:AG657,1,MATCH(Parametres!$B$3,V$1:AG$1,0)-1)*IF(OR(C657="L",C657="S",C657="I"),-1,1),"")</f>
        <v>0</v>
      </c>
      <c r="AW657" s="899">
        <f t="shared" si="65"/>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G513</v>
      </c>
      <c r="AK658" s="905" t="str">
        <f t="shared" si="61"/>
        <v>REV.PARTIEL MOIS  -SIMPLE</v>
      </c>
      <c r="AL658" s="905">
        <f>IFERROR(INDEX(G658:R658,1,MATCH(Parametres!$B$3,G$1:R$1,0)-1)*IF(OR(F658="L",F658="S",F658="I"),-1,1),"")</f>
        <v>0</v>
      </c>
      <c r="AM658" s="905">
        <f t="shared" si="62"/>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63"/>
        <v>G513</v>
      </c>
      <c r="AU658" s="488" t="str">
        <f t="shared" si="64"/>
        <v>REV.PARTIEL MOIS  -SIMPLE</v>
      </c>
      <c r="AV658" s="899">
        <f>IFERROR(INDEX(V658:AG658,1,MATCH(Parametres!$B$3,V$1:AG$1,0)-1)*IF(OR(C658="L",C658="S",C658="I"),-1,1),"")</f>
        <v>0</v>
      </c>
      <c r="AW658" s="899">
        <f t="shared" si="65"/>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722" si="66">C659</f>
        <v>G514</v>
      </c>
      <c r="AK659" s="905" t="str">
        <f t="shared" ref="AK659:AK722" si="67">D659</f>
        <v>FRAIS PMNT TARDIF -SIMPLE</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G514</v>
      </c>
      <c r="AU659" s="488" t="str">
        <f t="shared" si="64"/>
        <v>FRAIS PMNT TARDIF -SIMPLE</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G516</v>
      </c>
      <c r="AK660" s="905" t="str">
        <f t="shared" si="67"/>
        <v>FRAIS ADMINIST.   -SIMPLE</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G516</v>
      </c>
      <c r="AU660" s="488" t="str">
        <f t="shared" si="64"/>
        <v>FRAIS ADMINIST.   -SIMPLE</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G517</v>
      </c>
      <c r="AK661" s="905" t="str">
        <f t="shared" si="67"/>
        <v>AUTRES REV.LOCAT. -SIMPLE</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G517</v>
      </c>
      <c r="AU661" s="488" t="str">
        <f t="shared" si="64"/>
        <v>AUTRES REV.LOCAT. -SIMPLE</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G521</v>
      </c>
      <c r="AK662" s="905" t="str">
        <f t="shared" si="67"/>
        <v>PMNT PER. LOC.BAIL-ALEATO</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G521</v>
      </c>
      <c r="AU662" s="488" t="str">
        <f t="shared" si="64"/>
        <v>PMNT PER. LOC.BAIL-ALEATO</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G522</v>
      </c>
      <c r="AK663" s="905" t="str">
        <f t="shared" si="67"/>
        <v>REVENU ENTRETIEN  -ALEATO</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G522</v>
      </c>
      <c r="AU663" s="488" t="str">
        <f t="shared" si="64"/>
        <v>REVENU ENTRETIEN  -ALEATO</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G523</v>
      </c>
      <c r="AK664" s="905" t="str">
        <f t="shared" si="67"/>
        <v>REV.PARTIEL MOIS  -ALEATO</v>
      </c>
      <c r="AL664" s="905">
        <f>IFERROR(INDEX(G664:R664,1,MATCH(Parametres!$B$3,G$1:R$1,0)-1)*IF(OR(F664="L",F664="S",F664="I"),-1,1),"")</f>
        <v>0</v>
      </c>
      <c r="AM664" s="905">
        <f t="shared" si="62"/>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63"/>
        <v>G523</v>
      </c>
      <c r="AU664" s="488" t="str">
        <f t="shared" si="64"/>
        <v>REV.PARTIEL MOIS  -ALEATO</v>
      </c>
      <c r="AV664" s="899">
        <f>IFERROR(INDEX(V664:AG664,1,MATCH(Parametres!$B$3,V$1:AG$1,0)-1)*IF(OR(C664="L",C664="S",C664="I"),-1,1),"")</f>
        <v>0</v>
      </c>
      <c r="AW664" s="899">
        <f t="shared" si="65"/>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G524</v>
      </c>
      <c r="AK665" s="905" t="str">
        <f t="shared" si="67"/>
        <v>FRAIS PMNT TARDIF -ALEATO</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G524</v>
      </c>
      <c r="AU665" s="488" t="str">
        <f t="shared" si="64"/>
        <v>FRAIS PMNT TARDIF -ALEATO</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G526</v>
      </c>
      <c r="AK666" s="905" t="str">
        <f t="shared" si="67"/>
        <v>FRAIS ADMINIST.   -ALEATO</v>
      </c>
      <c r="AL666" s="905">
        <f>IFERROR(INDEX(G666:R666,1,MATCH(Parametres!$B$3,G$1:R$1,0)-1)*IF(OR(F666="L",F666="S",F666="I"),-1,1),"")</f>
        <v>0</v>
      </c>
      <c r="AM666" s="905">
        <f t="shared" si="62"/>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63"/>
        <v>G526</v>
      </c>
      <c r="AU666" s="488" t="str">
        <f t="shared" si="64"/>
        <v>FRAIS ADMINIST.   -ALEATO</v>
      </c>
      <c r="AV666" s="899">
        <f>IFERROR(INDEX(V666:AG666,1,MATCH(Parametres!$B$3,V$1:AG$1,0)-1)*IF(OR(C666="L",C666="S",C666="I"),-1,1),"")</f>
        <v>0</v>
      </c>
      <c r="AW666" s="899">
        <f t="shared" si="65"/>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G527</v>
      </c>
      <c r="AK667" s="905" t="str">
        <f t="shared" si="67"/>
        <v>AUTRES REV.LOCAT. -ALEATO</v>
      </c>
      <c r="AL667" s="905">
        <f>IFERROR(INDEX(G667:R667,1,MATCH(Parametres!$B$3,G$1:R$1,0)-1)*IF(OR(F667="L",F667="S",F667="I"),-1,1),"")</f>
        <v>0</v>
      </c>
      <c r="AM667" s="905">
        <f t="shared" si="62"/>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63"/>
        <v>G527</v>
      </c>
      <c r="AU667" s="488" t="str">
        <f t="shared" si="64"/>
        <v>AUTRES REV.LOCAT. -ALEATO</v>
      </c>
      <c r="AV667" s="899">
        <f>IFERROR(INDEX(V667:AG667,1,MATCH(Parametres!$B$3,V$1:AG$1,0)-1)*IF(OR(C667="L",C667="S",C667="I"),-1,1),"")</f>
        <v>0</v>
      </c>
      <c r="AW667" s="899">
        <f t="shared" si="65"/>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G53000</v>
      </c>
      <c r="AK668" s="905" t="str">
        <f t="shared" si="67"/>
        <v>PRIX VTE VEHICULES CEDES</v>
      </c>
      <c r="AL668" s="905">
        <f>IFERROR(INDEX(G668:R668,1,MATCH(Parametres!$B$3,G$1:R$1,0)-1)*IF(OR(F668="L",F668="S",F668="I"),-1,1),"")</f>
        <v>0</v>
      </c>
      <c r="AM668" s="905">
        <f t="shared" si="62"/>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63"/>
        <v>G53000</v>
      </c>
      <c r="AU668" s="488" t="str">
        <f t="shared" si="64"/>
        <v>PRIX VTE VEHICULES CEDES</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G534</v>
      </c>
      <c r="AK669" s="905" t="str">
        <f t="shared" si="67"/>
        <v>FRAIS PMNT TARDIF    -C/T</v>
      </c>
      <c r="AL669" s="905">
        <f>IFERROR(INDEX(G669:R669,1,MATCH(Parametres!$B$3,G$1:R$1,0)-1)*IF(OR(F669="L",F669="S",F669="I"),-1,1),"")</f>
        <v>0</v>
      </c>
      <c r="AM669" s="905">
        <f t="shared" si="62"/>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63"/>
        <v>G534</v>
      </c>
      <c r="AU669" s="488" t="str">
        <f t="shared" si="64"/>
        <v>FRAIS PMNT TARDIF    -C/T</v>
      </c>
      <c r="AV669" s="899">
        <f>IFERROR(INDEX(V669:AG669,1,MATCH(Parametres!$B$3,V$1:AG$1,0)-1)*IF(OR(C669="L",C669="S",C669="I"),-1,1),"")</f>
        <v>0</v>
      </c>
      <c r="AW669" s="899">
        <f t="shared" si="65"/>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G535</v>
      </c>
      <c r="AK670" s="905" t="str">
        <f t="shared" si="67"/>
        <v>REV.LOCATION C/T     -C/T</v>
      </c>
      <c r="AL670" s="905">
        <f>IFERROR(INDEX(G670:R670,1,MATCH(Parametres!$B$3,G$1:R$1,0)-1)*IF(OR(F670="L",F670="S",F670="I"),-1,1),"")</f>
        <v>0</v>
      </c>
      <c r="AM670" s="905">
        <f t="shared" si="62"/>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63"/>
        <v>G535</v>
      </c>
      <c r="AU670" s="488" t="str">
        <f t="shared" si="64"/>
        <v>REV.LOCATION C/T     -C/T</v>
      </c>
      <c r="AV670" s="899">
        <f>IFERROR(INDEX(V670:AG670,1,MATCH(Parametres!$B$3,V$1:AG$1,0)-1)*IF(OR(C670="L",C670="S",C670="I"),-1,1),"")</f>
        <v>0</v>
      </c>
      <c r="AW670" s="899">
        <f t="shared" si="65"/>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6"/>
        <v>G53500</v>
      </c>
      <c r="AK671" s="905" t="str">
        <f t="shared" si="67"/>
        <v>REVENUS LOCATION C/TERME</v>
      </c>
      <c r="AL671" s="905">
        <f>IFERROR(INDEX(G671:R671,1,MATCH(Parametres!$B$3,G$1:R$1,0)-1)*IF(OR(F671="L",F671="S",F671="I"),-1,1),"")</f>
        <v>0</v>
      </c>
      <c r="AM671" s="905">
        <f t="shared" si="62"/>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63"/>
        <v>G53500</v>
      </c>
      <c r="AU671" s="488" t="str">
        <f t="shared" si="64"/>
        <v>REVENUS LOCATION C/TERME</v>
      </c>
      <c r="AV671" s="899">
        <f>IFERROR(INDEX(V671:AG671,1,MATCH(Parametres!$B$3,V$1:AG$1,0)-1)*IF(OR(C671="L",C671="S",C671="I"),-1,1),"")</f>
        <v>0</v>
      </c>
      <c r="AW671" s="899">
        <f t="shared" si="65"/>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G536</v>
      </c>
      <c r="AK672" s="905" t="str">
        <f t="shared" si="67"/>
        <v>FRAIS ADMINIST.      -C/T</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G536</v>
      </c>
      <c r="AU672" s="488" t="str">
        <f t="shared" si="64"/>
        <v>FRAIS ADMINIST.      -C/T</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G541</v>
      </c>
      <c r="AK673" s="905" t="str">
        <f t="shared" si="67"/>
        <v>COMM.ENCAISSE/ASS LOC C&amp;L</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G541</v>
      </c>
      <c r="AU673" s="488" t="str">
        <f t="shared" si="64"/>
        <v>COMM.ENCAISSE/ASS LOC C&amp;L</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905" t="str">
        <f t="shared" si="66"/>
        <v>G541C</v>
      </c>
      <c r="AK674" s="905" t="str">
        <f t="shared" si="67"/>
        <v>*COMM.ENCAISSE/ASS.LOC</v>
      </c>
      <c r="AL674" s="905">
        <f>IFERROR(INDEX(G674:R674,1,MATCH(Parametres!$B$3,G$1:R$1,0)-1)*IF(OR(F674="L",F674="S",F674="I"),-1,1),"")</f>
        <v>0</v>
      </c>
      <c r="AM674" s="905">
        <f t="shared" si="62"/>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63"/>
        <v>G541C</v>
      </c>
      <c r="AU674" s="488" t="str">
        <f t="shared" si="64"/>
        <v>*COMM.ENCAISSE/ASS.LOC</v>
      </c>
      <c r="AV674" s="899">
        <f>IFERROR(INDEX(V674:AG674,1,MATCH(Parametres!$B$3,V$1:AG$1,0)-1)*IF(OR(C674="L",C674="S",C674="I"),-1,1),"")</f>
        <v>0</v>
      </c>
      <c r="AW674" s="899">
        <f t="shared" si="65"/>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G542</v>
      </c>
      <c r="AK675" s="905" t="str">
        <f t="shared" si="67"/>
        <v>ACCESSOIRES LOC C&amp;L TERME</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G542</v>
      </c>
      <c r="AU675" s="488" t="str">
        <f t="shared" si="64"/>
        <v>ACCESSOIRES LOC C&amp;L TERME</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G542C</v>
      </c>
      <c r="AK676" s="905" t="str">
        <f t="shared" si="67"/>
        <v>ACCESSOIRES LOC C&amp;L TERME</v>
      </c>
      <c r="AL676" s="905">
        <f>IFERROR(INDEX(G676:R676,1,MATCH(Parametres!$B$3,G$1:R$1,0)-1)*IF(OR(F676="L",F676="S",F676="I"),-1,1),"")</f>
        <v>0</v>
      </c>
      <c r="AM676" s="905">
        <f t="shared" si="62"/>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63"/>
        <v>G542C</v>
      </c>
      <c r="AU676" s="488" t="str">
        <f t="shared" si="64"/>
        <v>ACCESSOIRES LOC C&amp;L TERME</v>
      </c>
      <c r="AV676" s="899">
        <f>IFERROR(INDEX(V676:AG676,1,MATCH(Parametres!$B$3,V$1:AG$1,0)-1)*IF(OR(C676="L",C676="S",C676="I"),-1,1),"")</f>
        <v>0</v>
      </c>
      <c r="AW676" s="899">
        <f t="shared" si="65"/>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G543</v>
      </c>
      <c r="AK677" s="905" t="str">
        <f t="shared" si="67"/>
        <v>PLAN PROT.GM LOC C&amp;L TERM</v>
      </c>
      <c r="AL677" s="905">
        <f>IFERROR(INDEX(G677:R677,1,MATCH(Parametres!$B$3,G$1:R$1,0)-1)*IF(OR(F677="L",F677="S",F677="I"),-1,1),"")</f>
        <v>0</v>
      </c>
      <c r="AM677" s="905">
        <f t="shared" si="62"/>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63"/>
        <v>G543</v>
      </c>
      <c r="AU677" s="488" t="str">
        <f t="shared" si="64"/>
        <v>PLAN PROT.GM LOC C&amp;L TERM</v>
      </c>
      <c r="AV677" s="899">
        <f>IFERROR(INDEX(V677:AG677,1,MATCH(Parametres!$B$3,V$1:AG$1,0)-1)*IF(OR(C677="L",C677="S",C677="I"),-1,1),"")</f>
        <v>0</v>
      </c>
      <c r="AW677" s="899">
        <f t="shared" si="65"/>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G543C</v>
      </c>
      <c r="AK678" s="905" t="str">
        <f t="shared" si="67"/>
        <v>PLAN PROT.GM LOC C&amp;L TERM</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G543C</v>
      </c>
      <c r="AU678" s="488" t="str">
        <f t="shared" si="64"/>
        <v>PLAN PROT.GM LOC C&amp;L TERM</v>
      </c>
      <c r="AV678" s="899">
        <f>IFERROR(INDEX(V678:AG678,1,MATCH(Parametres!$B$3,V$1:AG$1,0)-1)*IF(OR(C678="L",C678="S",C678="I"),-1,1),"")</f>
        <v>0</v>
      </c>
      <c r="AW678" s="899">
        <f t="shared" si="65"/>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G544</v>
      </c>
      <c r="AK679" s="905" t="str">
        <f t="shared" si="67"/>
        <v>AUTRES PLAN PROT. LOC C&amp;L</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G544</v>
      </c>
      <c r="AU679" s="488" t="str">
        <f t="shared" si="64"/>
        <v>AUTRES PLAN PROT. LOC C&amp;L</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6"/>
        <v>G544C</v>
      </c>
      <c r="AK680" s="905" t="str">
        <f t="shared" si="67"/>
        <v>AUTRES PLAN PROT.LOC C&amp;L</v>
      </c>
      <c r="AL680" s="905">
        <f>IFERROR(INDEX(G680:R680,1,MATCH(Parametres!$B$3,G$1:R$1,0)-1)*IF(OR(F680="L",F680="S",F680="I"),-1,1),"")</f>
        <v>0</v>
      </c>
      <c r="AM680" s="905">
        <f t="shared" si="62"/>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63"/>
        <v>G544C</v>
      </c>
      <c r="AU680" s="488" t="str">
        <f t="shared" si="64"/>
        <v>AUTRES PLAN PROT.LOC C&amp;L</v>
      </c>
      <c r="AV680" s="899">
        <f>IFERROR(INDEX(V680:AG680,1,MATCH(Parametres!$B$3,V$1:AG$1,0)-1)*IF(OR(C680="L",C680="S",C680="I"),-1,1),"")</f>
        <v>0</v>
      </c>
      <c r="AW680" s="899">
        <f t="shared" si="65"/>
        <v>0</v>
      </c>
      <c r="AX680" s="899">
        <f>INDEX(V680:AG680,1,MATCH(Parametres!$B$3,V$1:AG$1,0))*IF(OR(C680="L",C680="S",C680="I"),-1,1)</f>
        <v>0</v>
      </c>
      <c r="AY680" s="487" t="s">
        <v>337</v>
      </c>
      <c r="AZ680" s="487" t="e">
        <f>+VLOOKUP($AJ680,Data_Validation!$A:$E,5,0)</f>
        <v>#N/A</v>
      </c>
    </row>
    <row r="681" spans="1:52" ht="15" hidden="1"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G60000</v>
      </c>
      <c r="AK681" s="905" t="str">
        <f t="shared" si="67"/>
        <v>COUT- VOLT</v>
      </c>
      <c r="AL681" s="905">
        <f>IFERROR(INDEX(G681:R681,1,MATCH(Parametres!$B$3,G$1:R$1,0)-1)*IF(OR(F681="L",F681="S",F681="I"),-1,1),"")</f>
        <v>0</v>
      </c>
      <c r="AM681" s="905">
        <f t="shared" si="62"/>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63"/>
        <v>G60000</v>
      </c>
      <c r="AU681" s="488" t="str">
        <f t="shared" si="64"/>
        <v>COUT- VOLT</v>
      </c>
      <c r="AV681" s="899">
        <f>IFERROR(INDEX(V681:AG681,1,MATCH(Parametres!$B$3,V$1:AG$1,0)-1)*IF(OR(C681="L",C681="S",C681="I"),-1,1),"")</f>
        <v>0</v>
      </c>
      <c r="AW681" s="899">
        <f t="shared" si="65"/>
        <v>0</v>
      </c>
      <c r="AX681" s="899">
        <f>INDEX(V681:AG681,1,MATCH(Parametres!$B$3,V$1:AG$1,0))*IF(OR(C681="L",C681="S",C681="I"),-1,1)</f>
        <v>0</v>
      </c>
      <c r="AY681" s="487" t="s">
        <v>337</v>
      </c>
      <c r="AZ681" s="487">
        <f>+VLOOKUP($AJ681,Data_Validation!$A:$E,5,0)</f>
        <v>0</v>
      </c>
    </row>
    <row r="682" spans="1:52" ht="15" hidden="1"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G60004</v>
      </c>
      <c r="AK682" s="905" t="str">
        <f t="shared" si="67"/>
        <v>COUTANT BUICK REGAL</v>
      </c>
      <c r="AL682" s="905">
        <f>IFERROR(INDEX(G682:R682,1,MATCH(Parametres!$B$3,G$1:R$1,0)-1)*IF(OR(F682="L",F682="S",F682="I"),-1,1),"")</f>
        <v>0</v>
      </c>
      <c r="AM682" s="905">
        <f t="shared" si="62"/>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63"/>
        <v>G60004</v>
      </c>
      <c r="AU682" s="488" t="str">
        <f t="shared" si="64"/>
        <v>COUTANT BUICK REGAL</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hidden="1"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G60100</v>
      </c>
      <c r="AK683" s="905" t="str">
        <f t="shared" si="67"/>
        <v>COUTANT MALIBU</v>
      </c>
      <c r="AL683" s="905">
        <f>IFERROR(INDEX(G683:R683,1,MATCH(Parametres!$B$3,G$1:R$1,0)-1)*IF(OR(F683="L",F683="S",F683="I"),-1,1),"")</f>
        <v>35093</v>
      </c>
      <c r="AM683" s="905">
        <f t="shared" si="62"/>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63"/>
        <v>G60100</v>
      </c>
      <c r="AU683" s="488" t="str">
        <f t="shared" si="64"/>
        <v>COUTANT MALIBU</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hidden="1"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G60101</v>
      </c>
      <c r="AK684" s="905" t="str">
        <f t="shared" si="67"/>
        <v>COUTANT BUICK LACROSSE</v>
      </c>
      <c r="AL684" s="905">
        <f>IFERROR(INDEX(G684:R684,1,MATCH(Parametres!$B$3,G$1:R$1,0)-1)*IF(OR(F684="L",F684="S",F684="I"),-1,1),"")</f>
        <v>0</v>
      </c>
      <c r="AM684" s="905">
        <f t="shared" si="62"/>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63"/>
        <v>G60101</v>
      </c>
      <c r="AU684" s="488" t="str">
        <f t="shared" si="64"/>
        <v>COUTANT BUICK LACROSSE</v>
      </c>
      <c r="AV684" s="899">
        <f>IFERROR(INDEX(V684:AG684,1,MATCH(Parametres!$B$3,V$1:AG$1,0)-1)*IF(OR(C684="L",C684="S",C684="I"),-1,1),"")</f>
        <v>0</v>
      </c>
      <c r="AW684" s="899">
        <f t="shared" si="65"/>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G60120</v>
      </c>
      <c r="AK685" s="905" t="str">
        <f t="shared" si="67"/>
        <v>COUT-MALIBU          -LOC</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G60120</v>
      </c>
      <c r="AU685" s="488" t="str">
        <f t="shared" si="64"/>
        <v>COUT-MALIBU          -LOC</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G602</v>
      </c>
      <c r="AK686" s="905" t="str">
        <f t="shared" si="67"/>
        <v>COUT - GMC CANYON</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G602</v>
      </c>
      <c r="AU686" s="488" t="str">
        <f t="shared" si="64"/>
        <v>COUT - GMC CANYON</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G60200</v>
      </c>
      <c r="AK687" s="905" t="str">
        <f t="shared" si="67"/>
        <v>COUT-MALIBU MAXX</v>
      </c>
      <c r="AL687" s="905">
        <f>IFERROR(INDEX(G687:R687,1,MATCH(Parametres!$B$3,G$1:R$1,0)-1)*IF(OR(F687="L",F687="S",F687="I"),-1,1),"")</f>
        <v>0</v>
      </c>
      <c r="AM687" s="905">
        <f t="shared" si="62"/>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63"/>
        <v>G60200</v>
      </c>
      <c r="AU687" s="488" t="str">
        <f t="shared" si="64"/>
        <v>COUT-MALIBU MAXX</v>
      </c>
      <c r="AV687" s="899">
        <f>IFERROR(INDEX(V687:AG687,1,MATCH(Parametres!$B$3,V$1:AG$1,0)-1)*IF(OR(C687="L",C687="S",C687="I"),-1,1),"")</f>
        <v>0</v>
      </c>
      <c r="AW687" s="899">
        <f t="shared" si="65"/>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G60201</v>
      </c>
      <c r="AK688" s="905" t="str">
        <f t="shared" si="67"/>
        <v>COUT - SONIC</v>
      </c>
      <c r="AL688" s="905">
        <f>IFERROR(INDEX(G688:R688,1,MATCH(Parametres!$B$3,G$1:R$1,0)-1)*IF(OR(F688="L",F688="S",F688="I"),-1,1),"")</f>
        <v>0</v>
      </c>
      <c r="AM688" s="905">
        <f t="shared" si="62"/>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63"/>
        <v>G60201</v>
      </c>
      <c r="AU688" s="488" t="str">
        <f t="shared" si="64"/>
        <v>COUT - SONIC</v>
      </c>
      <c r="AV688" s="899">
        <f>IFERROR(INDEX(V688:AG688,1,MATCH(Parametres!$B$3,V$1:AG$1,0)-1)*IF(OR(C688="L",C688="S",C688="I"),-1,1),"")</f>
        <v>0</v>
      </c>
      <c r="AW688" s="899">
        <f t="shared" si="65"/>
        <v>0</v>
      </c>
      <c r="AX688" s="899">
        <f>INDEX(V688:AG688,1,MATCH(Parametres!$B$3,V$1:AG$1,0))*IF(OR(C688="L",C688="S",C688="I"),-1,1)</f>
        <v>0</v>
      </c>
      <c r="AY688" s="487" t="s">
        <v>337</v>
      </c>
      <c r="AZ688" s="487" t="e">
        <f>+VLOOKUP($AJ688,Data_Validation!$A:$E,5,0)</f>
        <v>#N/A</v>
      </c>
    </row>
    <row r="689" spans="1:52" ht="15" hidden="1"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G60204</v>
      </c>
      <c r="AK689" s="905" t="str">
        <f t="shared" si="67"/>
        <v>COUTANT-VERANO</v>
      </c>
      <c r="AL689" s="905">
        <f>IFERROR(INDEX(G689:R689,1,MATCH(Parametres!$B$3,G$1:R$1,0)-1)*IF(OR(F689="L",F689="S",F689="I"),-1,1),"")</f>
        <v>0</v>
      </c>
      <c r="AM689" s="905">
        <f t="shared" si="62"/>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63"/>
        <v>G60204</v>
      </c>
      <c r="AU689" s="488" t="str">
        <f t="shared" si="64"/>
        <v>COUTANT-VERANO</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hidden="1"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G60300</v>
      </c>
      <c r="AK690" s="905" t="str">
        <f t="shared" si="67"/>
        <v>COUT-IMPALA</v>
      </c>
      <c r="AL690" s="905">
        <f>IFERROR(INDEX(G690:R690,1,MATCH(Parametres!$B$3,G$1:R$1,0)-1)*IF(OR(F690="L",F690="S",F690="I"),-1,1),"")</f>
        <v>0</v>
      </c>
      <c r="AM690" s="905">
        <f t="shared" si="62"/>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63"/>
        <v>G60300</v>
      </c>
      <c r="AU690" s="488" t="str">
        <f t="shared" si="64"/>
        <v>COUT-IMPALA</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G60320</v>
      </c>
      <c r="AK691" s="905" t="str">
        <f t="shared" si="67"/>
        <v>COUT-IMPALA          -LOC</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G60320</v>
      </c>
      <c r="AU691" s="488" t="str">
        <f t="shared" si="64"/>
        <v>COUT-IMPALA          -LOC</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hidden="1"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G60400</v>
      </c>
      <c r="AK692" s="905" t="str">
        <f t="shared" si="67"/>
        <v>COUT- SPARK</v>
      </c>
      <c r="AL692" s="905">
        <f>IFERROR(INDEX(G692:R692,1,MATCH(Parametres!$B$3,G$1:R$1,0)-1)*IF(OR(F692="L",F692="S",F692="I"),-1,1),"")</f>
        <v>0</v>
      </c>
      <c r="AM692" s="905">
        <f t="shared" si="62"/>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63"/>
        <v>G60400</v>
      </c>
      <c r="AU692" s="488" t="str">
        <f t="shared" si="64"/>
        <v>COUT- SPARK</v>
      </c>
      <c r="AV692" s="899">
        <f>IFERROR(INDEX(V692:AG692,1,MATCH(Parametres!$B$3,V$1:AG$1,0)-1)*IF(OR(C692="L",C692="S",C692="I"),-1,1),"")</f>
        <v>0</v>
      </c>
      <c r="AW692" s="899">
        <f t="shared" si="65"/>
        <v>0</v>
      </c>
      <c r="AX692" s="899">
        <f>INDEX(V692:AG692,1,MATCH(Parametres!$B$3,V$1:AG$1,0))*IF(OR(C692="L",C692="S",C692="I"),-1,1)</f>
        <v>0</v>
      </c>
      <c r="AY692" s="487" t="s">
        <v>337</v>
      </c>
      <c r="AZ692" s="487">
        <f>+VLOOKUP($AJ692,Data_Validation!$A:$E,5,0)</f>
        <v>0</v>
      </c>
    </row>
    <row r="693" spans="1:52" ht="15" hidden="1"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6"/>
        <v>G60500</v>
      </c>
      <c r="AK693" s="905" t="str">
        <f t="shared" si="67"/>
        <v>COUT-CORVETTE</v>
      </c>
      <c r="AL693" s="905">
        <f>IFERROR(INDEX(G693:R693,1,MATCH(Parametres!$B$3,G$1:R$1,0)-1)*IF(OR(F693="L",F693="S",F693="I"),-1,1),"")</f>
        <v>426854.35</v>
      </c>
      <c r="AM693" s="905">
        <f t="shared" si="62"/>
        <v>190779</v>
      </c>
      <c r="AN693" s="905">
        <f>INDEX(G693:R693,1,MATCH(Parametres!$B$3,G$1:R$1,0))*IF(OR(F693="L",F693="S",F693="I"),-1,1)</f>
        <v>617633.35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63"/>
        <v>G60500</v>
      </c>
      <c r="AU693" s="488" t="str">
        <f t="shared" si="64"/>
        <v>COUT-CORVETTE</v>
      </c>
      <c r="AV693" s="899">
        <f>IFERROR(INDEX(V693:AG693,1,MATCH(Parametres!$B$3,V$1:AG$1,0)-1)*IF(OR(C693="L",C693="S",C693="I"),-1,1),"")</f>
        <v>0</v>
      </c>
      <c r="AW693" s="899">
        <f t="shared" si="65"/>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G60600</v>
      </c>
      <c r="AK694" s="905" t="str">
        <f t="shared" si="67"/>
        <v>COUT-AVEO</v>
      </c>
      <c r="AL694" s="905">
        <f>IFERROR(INDEX(G694:R694,1,MATCH(Parametres!$B$3,G$1:R$1,0)-1)*IF(OR(F694="L",F694="S",F694="I"),-1,1),"")</f>
        <v>0</v>
      </c>
      <c r="AM694" s="905">
        <f t="shared" si="62"/>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63"/>
        <v>G60600</v>
      </c>
      <c r="AU694" s="488" t="str">
        <f t="shared" si="64"/>
        <v>COUT-AVEO</v>
      </c>
      <c r="AV694" s="899">
        <f>IFERROR(INDEX(V694:AG694,1,MATCH(Parametres!$B$3,V$1:AG$1,0)-1)*IF(OR(C694="L",C694="S",C694="I"),-1,1),"")</f>
        <v>0</v>
      </c>
      <c r="AW694" s="899">
        <f t="shared" si="65"/>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G60620</v>
      </c>
      <c r="AK695" s="905" t="str">
        <f t="shared" si="67"/>
        <v>COUT-AVEO            -LOC</v>
      </c>
      <c r="AL695" s="905">
        <f>IFERROR(INDEX(G695:R695,1,MATCH(Parametres!$B$3,G$1:R$1,0)-1)*IF(OR(F695="L",F695="S",F695="I"),-1,1),"")</f>
        <v>0</v>
      </c>
      <c r="AM695" s="905">
        <f t="shared" si="62"/>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63"/>
        <v>G60620</v>
      </c>
      <c r="AU695" s="488" t="str">
        <f t="shared" si="64"/>
        <v>COUT-AVEO            -LOC</v>
      </c>
      <c r="AV695" s="899">
        <f>IFERROR(INDEX(V695:AG695,1,MATCH(Parametres!$B$3,V$1:AG$1,0)-1)*IF(OR(C695="L",C695="S",C695="I"),-1,1),"")</f>
        <v>0</v>
      </c>
      <c r="AW695" s="899">
        <f t="shared" si="65"/>
        <v>0</v>
      </c>
      <c r="AX695" s="899">
        <f>INDEX(V695:AG695,1,MATCH(Parametres!$B$3,V$1:AG$1,0))*IF(OR(C695="L",C695="S",C695="I"),-1,1)</f>
        <v>0</v>
      </c>
      <c r="AY695" s="487" t="s">
        <v>337</v>
      </c>
      <c r="AZ695" s="487" t="e">
        <f>+VLOOKUP($AJ695,Data_Validation!$A:$E,5,0)</f>
        <v>#N/A</v>
      </c>
    </row>
    <row r="696" spans="1:52" ht="15" hidden="1"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G60700</v>
      </c>
      <c r="AK696" s="905" t="str">
        <f t="shared" si="67"/>
        <v>COUT BOLT - EV</v>
      </c>
      <c r="AL696" s="905">
        <f>IFERROR(INDEX(G696:R696,1,MATCH(Parametres!$B$3,G$1:R$1,0)-1)*IF(OR(F696="L",F696="S",F696="I"),-1,1),"")</f>
        <v>0</v>
      </c>
      <c r="AM696" s="905">
        <f t="shared" si="62"/>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63"/>
        <v>G60700</v>
      </c>
      <c r="AU696" s="488" t="str">
        <f t="shared" si="64"/>
        <v>COUT BOLT - EV</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G60720</v>
      </c>
      <c r="AK697" s="905" t="str">
        <f t="shared" si="67"/>
        <v>COUT-OPTRA           -LOC</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G60720</v>
      </c>
      <c r="AU697" s="488" t="str">
        <f t="shared" si="64"/>
        <v>COUT-OPTRA           -LOC</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G60800</v>
      </c>
      <c r="AK698" s="905" t="str">
        <f t="shared" si="67"/>
        <v>COUT-EPICA</v>
      </c>
      <c r="AL698" s="905">
        <f>IFERROR(INDEX(G698:R698,1,MATCH(Parametres!$B$3,G$1:R$1,0)-1)*IF(OR(F698="L",F698="S",F698="I"),-1,1),"")</f>
        <v>0</v>
      </c>
      <c r="AM698" s="905">
        <f t="shared" si="62"/>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63"/>
        <v>G60800</v>
      </c>
      <c r="AU698" s="488" t="str">
        <f t="shared" si="64"/>
        <v>COUT-EPICA</v>
      </c>
      <c r="AV698" s="899">
        <f>IFERROR(INDEX(V698:AG698,1,MATCH(Parametres!$B$3,V$1:AG$1,0)-1)*IF(OR(C698="L",C698="S",C698="I"),-1,1),"")</f>
        <v>0</v>
      </c>
      <c r="AW698" s="899">
        <f t="shared" si="65"/>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G60820</v>
      </c>
      <c r="AK699" s="905" t="str">
        <f t="shared" si="67"/>
        <v>COUT-EPICA           -LOC</v>
      </c>
      <c r="AL699" s="905">
        <f>IFERROR(INDEX(G699:R699,1,MATCH(Parametres!$B$3,G$1:R$1,0)-1)*IF(OR(F699="L",F699="S",F699="I"),-1,1),"")</f>
        <v>0</v>
      </c>
      <c r="AM699" s="905">
        <f t="shared" si="62"/>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63"/>
        <v>G60820</v>
      </c>
      <c r="AU699" s="488" t="str">
        <f t="shared" si="64"/>
        <v>COUT-EPICA           -LOC</v>
      </c>
      <c r="AV699" s="899">
        <f>IFERROR(INDEX(V699:AG699,1,MATCH(Parametres!$B$3,V$1:AG$1,0)-1)*IF(OR(C699="L",C699="S",C699="I"),-1,1),"")</f>
        <v>0</v>
      </c>
      <c r="AW699" s="899">
        <f t="shared" si="65"/>
        <v>0</v>
      </c>
      <c r="AX699" s="899">
        <f>INDEX(V699:AG699,1,MATCH(Parametres!$B$3,V$1:AG$1,0))*IF(OR(C699="L",C699="S",C699="I"),-1,1)</f>
        <v>0</v>
      </c>
      <c r="AY699" s="487" t="s">
        <v>337</v>
      </c>
      <c r="AZ699" s="487" t="e">
        <f>+VLOOKUP($AJ699,Data_Validation!$A:$E,5,0)</f>
        <v>#N/A</v>
      </c>
    </row>
    <row r="700" spans="1:52" ht="15" hidden="1"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6"/>
        <v>G60900</v>
      </c>
      <c r="AK700" s="905" t="str">
        <f t="shared" si="67"/>
        <v>COUT-COBALT</v>
      </c>
      <c r="AL700" s="905">
        <f>IFERROR(INDEX(G700:R700,1,MATCH(Parametres!$B$3,G$1:R$1,0)-1)*IF(OR(F700="L",F700="S",F700="I"),-1,1),"")</f>
        <v>0</v>
      </c>
      <c r="AM700" s="905">
        <f t="shared" si="62"/>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63"/>
        <v>G60900</v>
      </c>
      <c r="AU700" s="488" t="str">
        <f t="shared" si="64"/>
        <v>COUT-COBALT</v>
      </c>
      <c r="AV700" s="899">
        <f>IFERROR(INDEX(V700:AG700,1,MATCH(Parametres!$B$3,V$1:AG$1,0)-1)*IF(OR(C700="L",C700="S",C700="I"),-1,1),"")</f>
        <v>0</v>
      </c>
      <c r="AW700" s="899">
        <f t="shared" si="65"/>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G60920</v>
      </c>
      <c r="AK701" s="905" t="str">
        <f t="shared" si="67"/>
        <v>COUT-COBALT          -LOC</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G60920</v>
      </c>
      <c r="AU701" s="488" t="str">
        <f t="shared" si="64"/>
        <v>COUT-COBALT          -LOC</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hidden="1"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G61000</v>
      </c>
      <c r="AK702" s="905" t="str">
        <f t="shared" si="67"/>
        <v>COUT - CAMARO</v>
      </c>
      <c r="AL702" s="905">
        <f>IFERROR(INDEX(G702:R702,1,MATCH(Parametres!$B$3,G$1:R$1,0)-1)*IF(OR(F702="L",F702="S",F702="I"),-1,1),"")</f>
        <v>0</v>
      </c>
      <c r="AM702" s="905">
        <f t="shared" si="62"/>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63"/>
        <v>G61000</v>
      </c>
      <c r="AU702" s="488" t="str">
        <f t="shared" si="64"/>
        <v>COUT - CAMARO</v>
      </c>
      <c r="AV702" s="899">
        <f>IFERROR(INDEX(V702:AG702,1,MATCH(Parametres!$B$3,V$1:AG$1,0)-1)*IF(OR(C702="L",C702="S",C702="I"),-1,1),"")</f>
        <v>0</v>
      </c>
      <c r="AW702" s="899">
        <f t="shared" si="65"/>
        <v>0</v>
      </c>
      <c r="AX702" s="899">
        <f>INDEX(V702:AG702,1,MATCH(Parametres!$B$3,V$1:AG$1,0))*IF(OR(C702="L",C702="S",C702="I"),-1,1)</f>
        <v>0</v>
      </c>
      <c r="AY702" s="487" t="s">
        <v>337</v>
      </c>
      <c r="AZ702" s="487">
        <f>+VLOOKUP($AJ702,Data_Validation!$A:$E,5,0)</f>
        <v>0</v>
      </c>
    </row>
    <row r="703" spans="1:52" ht="15" hidden="1"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G61100</v>
      </c>
      <c r="AK703" s="905" t="str">
        <f t="shared" si="67"/>
        <v>COUTANT CRUZE</v>
      </c>
      <c r="AL703" s="905">
        <f>IFERROR(INDEX(G703:R703,1,MATCH(Parametres!$B$3,G$1:R$1,0)-1)*IF(OR(F703="L",F703="S",F703="I"),-1,1),"")</f>
        <v>0</v>
      </c>
      <c r="AM703" s="905">
        <f t="shared" si="62"/>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63"/>
        <v>G61100</v>
      </c>
      <c r="AU703" s="488" t="str">
        <f t="shared" si="64"/>
        <v>COUTANT CRUZE</v>
      </c>
      <c r="AV703" s="899">
        <f>IFERROR(INDEX(V703:AG703,1,MATCH(Parametres!$B$3,V$1:AG$1,0)-1)*IF(OR(C703="L",C703="S",C703="I"),-1,1),"")</f>
        <v>0</v>
      </c>
      <c r="AW703" s="899">
        <f t="shared" si="65"/>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G61600</v>
      </c>
      <c r="AK704" s="905" t="str">
        <f t="shared" si="67"/>
        <v>INDEMNITE MARKETING AUTOS</v>
      </c>
      <c r="AL704" s="905">
        <f>IFERROR(INDEX(G704:R704,1,MATCH(Parametres!$B$3,G$1:R$1,0)-1)*IF(OR(F704="L",F704="S",F704="I"),-1,1),"")</f>
        <v>0</v>
      </c>
      <c r="AM704" s="905">
        <f t="shared" si="62"/>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63"/>
        <v>G61600</v>
      </c>
      <c r="AU704" s="488" t="str">
        <f t="shared" si="64"/>
        <v>INDEMNITE MARKETING AUTOS</v>
      </c>
      <c r="AV704" s="899">
        <f>IFERROR(INDEX(V704:AG704,1,MATCH(Parametres!$B$3,V$1:AG$1,0)-1)*IF(OR(C704="L",C704="S",C704="I"),-1,1),"")</f>
        <v>0</v>
      </c>
      <c r="AW704" s="899">
        <f t="shared" si="65"/>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G61700</v>
      </c>
      <c r="AK705" s="905" t="str">
        <f t="shared" si="67"/>
        <v>COUT-AUTRES CHEV AUTOS</v>
      </c>
      <c r="AL705" s="905">
        <f>IFERROR(INDEX(G705:R705,1,MATCH(Parametres!$B$3,G$1:R$1,0)-1)*IF(OR(F705="L",F705="S",F705="I"),-1,1),"")</f>
        <v>0</v>
      </c>
      <c r="AM705" s="905">
        <f t="shared" si="62"/>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63"/>
        <v>G61700</v>
      </c>
      <c r="AU705" s="488" t="str">
        <f t="shared" si="64"/>
        <v>COUT-AUTRES CHEV AUTOS</v>
      </c>
      <c r="AV705" s="899">
        <f>IFERROR(INDEX(V705:AG705,1,MATCH(Parametres!$B$3,V$1:AG$1,0)-1)*IF(OR(C705="L",C705="S",C705="I"),-1,1),"")</f>
        <v>0</v>
      </c>
      <c r="AW705" s="899">
        <f t="shared" si="65"/>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6"/>
        <v>G61720</v>
      </c>
      <c r="AK706" s="905" t="str">
        <f t="shared" si="67"/>
        <v>COUT-AUTRE CHEV.AUTOS-LOC</v>
      </c>
      <c r="AL706" s="905">
        <f>IFERROR(INDEX(G706:R706,1,MATCH(Parametres!$B$3,G$1:R$1,0)-1)*IF(OR(F706="L",F706="S",F706="I"),-1,1),"")</f>
        <v>0</v>
      </c>
      <c r="AM706" s="905">
        <f t="shared" si="62"/>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63"/>
        <v>G61720</v>
      </c>
      <c r="AU706" s="488" t="str">
        <f t="shared" si="64"/>
        <v>COUT-AUTRE CHEV.AUTOS-LOC</v>
      </c>
      <c r="AV706" s="899">
        <f>IFERROR(INDEX(V706:AG706,1,MATCH(Parametres!$B$3,V$1:AG$1,0)-1)*IF(OR(C706="L",C706="S",C706="I"),-1,1),"")</f>
        <v>0</v>
      </c>
      <c r="AW706" s="899">
        <f t="shared" si="65"/>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G61799</v>
      </c>
      <c r="AK707" s="905" t="str">
        <f t="shared" si="67"/>
        <v>COUT-ECHANGE CONCESSION.</v>
      </c>
      <c r="AL707" s="905">
        <f>IFERROR(INDEX(G707:R707,1,MATCH(Parametres!$B$3,G$1:R$1,0)-1)*IF(OR(F707="L",F707="S",F707="I"),-1,1),"")</f>
        <v>0</v>
      </c>
      <c r="AM707" s="905">
        <f t="shared" si="62"/>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63"/>
        <v>G61799</v>
      </c>
      <c r="AU707" s="488" t="str">
        <f t="shared" si="64"/>
        <v>COUT-ECHANGE CONCESSION.</v>
      </c>
      <c r="AV707" s="899">
        <f>IFERROR(INDEX(V707:AG707,1,MATCH(Parametres!$B$3,V$1:AG$1,0)-1)*IF(OR(C707="L",C707="S",C707="I"),-1,1),"")</f>
        <v>0</v>
      </c>
      <c r="AW707" s="899">
        <f t="shared" si="65"/>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G61800</v>
      </c>
      <c r="AK708" s="905" t="str">
        <f t="shared" si="67"/>
        <v>COUTANT AUTRE CHEVROLET</v>
      </c>
      <c r="AL708" s="905">
        <f>IFERROR(INDEX(G708:R708,1,MATCH(Parametres!$B$3,G$1:R$1,0)-1)*IF(OR(F708="L",F708="S",F708="I"),-1,1),"")</f>
        <v>0</v>
      </c>
      <c r="AM708" s="905">
        <f t="shared" ref="AM708:AM771" si="68">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T771" si="69">C708</f>
        <v>G61800</v>
      </c>
      <c r="AU708" s="488" t="str">
        <f t="shared" ref="AU708:AU771" si="70">D708</f>
        <v>COUTANT AUTRE CHEVROLET</v>
      </c>
      <c r="AV708" s="899">
        <f>IFERROR(INDEX(V708:AG708,1,MATCH(Parametres!$B$3,V$1:AG$1,0)-1)*IF(OR(C708="L",C708="S",C708="I"),-1,1),"")</f>
        <v>0</v>
      </c>
      <c r="AW708" s="899">
        <f t="shared" ref="AW708:AW771" si="71">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G62000</v>
      </c>
      <c r="AK709" s="905" t="str">
        <f t="shared" si="67"/>
        <v>COUT-PARC VOITURES</v>
      </c>
      <c r="AL709" s="905">
        <f>IFERROR(INDEX(G709:R709,1,MATCH(Parametres!$B$3,G$1:R$1,0)-1)*IF(OR(F709="L",F709="S",F709="I"),-1,1),"")</f>
        <v>0</v>
      </c>
      <c r="AM709" s="905">
        <f t="shared" si="68"/>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69"/>
        <v>G62000</v>
      </c>
      <c r="AU709" s="488" t="str">
        <f t="shared" si="70"/>
        <v>COUT-PARC VOITURES</v>
      </c>
      <c r="AV709" s="899">
        <f>IFERROR(INDEX(V709:AG709,1,MATCH(Parametres!$B$3,V$1:AG$1,0)-1)*IF(OR(C709="L",C709="S",C709="I"),-1,1),"")</f>
        <v>0</v>
      </c>
      <c r="AW709" s="899">
        <f t="shared" si="71"/>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G62100</v>
      </c>
      <c r="AK710" s="905" t="str">
        <f t="shared" si="67"/>
        <v>COUT-VOITURES INTERNE</v>
      </c>
      <c r="AL710" s="905">
        <f>IFERROR(INDEX(G710:R710,1,MATCH(Parametres!$B$3,G$1:R$1,0)-1)*IF(OR(F710="L",F710="S",F710="I"),-1,1),"")</f>
        <v>0</v>
      </c>
      <c r="AM710" s="905">
        <f t="shared" si="68"/>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69"/>
        <v>G62100</v>
      </c>
      <c r="AU710" s="488" t="str">
        <f t="shared" si="70"/>
        <v>COUT-VOITURES INTERNE</v>
      </c>
      <c r="AV710" s="899">
        <f>IFERROR(INDEX(V710:AG710,1,MATCH(Parametres!$B$3,V$1:AG$1,0)-1)*IF(OR(C710="L",C710="S",C710="I"),-1,1),"")</f>
        <v>0</v>
      </c>
      <c r="AW710" s="899">
        <f t="shared" si="71"/>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G62300</v>
      </c>
      <c r="AK711" s="905" t="str">
        <f t="shared" si="67"/>
        <v>COUT-VENTURE-UPLANDER</v>
      </c>
      <c r="AL711" s="905">
        <f>IFERROR(INDEX(G711:R711,1,MATCH(Parametres!$B$3,G$1:R$1,0)-1)*IF(OR(F711="L",F711="S",F711="I"),-1,1),"")</f>
        <v>0</v>
      </c>
      <c r="AM711" s="905">
        <f t="shared" si="68"/>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69"/>
        <v>G62300</v>
      </c>
      <c r="AU711" s="488" t="str">
        <f t="shared" si="70"/>
        <v>COUT-VENTURE-UPLANDER</v>
      </c>
      <c r="AV711" s="899">
        <f>IFERROR(INDEX(V711:AG711,1,MATCH(Parametres!$B$3,V$1:AG$1,0)-1)*IF(OR(C711="L",C711="S",C711="I"),-1,1),"")</f>
        <v>0</v>
      </c>
      <c r="AW711" s="899">
        <f t="shared" si="71"/>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G62312</v>
      </c>
      <c r="AK712" s="905" t="str">
        <f t="shared" si="67"/>
        <v>COUT-KODIAK/TOPKICK 4/5</v>
      </c>
      <c r="AL712" s="905">
        <f>IFERROR(INDEX(G712:R712,1,MATCH(Parametres!$B$3,G$1:R$1,0)-1)*IF(OR(F712="L",F712="S",F712="I"),-1,1),"")</f>
        <v>0</v>
      </c>
      <c r="AM712" s="905">
        <f t="shared" si="68"/>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69"/>
        <v>G62312</v>
      </c>
      <c r="AU712" s="488" t="str">
        <f t="shared" si="70"/>
        <v>COUT-KODIAK/TOPKICK 4/5</v>
      </c>
      <c r="AV712" s="899">
        <f>IFERROR(INDEX(V712:AG712,1,MATCH(Parametres!$B$3,V$1:AG$1,0)-1)*IF(OR(C712="L",C712="S",C712="I"),-1,1),"")</f>
        <v>0</v>
      </c>
      <c r="AW712" s="899">
        <f t="shared" si="71"/>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G62320</v>
      </c>
      <c r="AK713" s="905" t="str">
        <f t="shared" si="67"/>
        <v>COUT-VENTURE-UPLAN   -LOC</v>
      </c>
      <c r="AL713" s="905">
        <f>IFERROR(INDEX(G713:R713,1,MATCH(Parametres!$B$3,G$1:R$1,0)-1)*IF(OR(F713="L",F713="S",F713="I"),-1,1),"")</f>
        <v>0</v>
      </c>
      <c r="AM713" s="905">
        <f t="shared" si="68"/>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69"/>
        <v>G62320</v>
      </c>
      <c r="AU713" s="488" t="str">
        <f t="shared" si="70"/>
        <v>COUT-VENTURE-UPLAN   -LOC</v>
      </c>
      <c r="AV713" s="899">
        <f>IFERROR(INDEX(V713:AG713,1,MATCH(Parametres!$B$3,V$1:AG$1,0)-1)*IF(OR(C713="L",C713="S",C713="I"),-1,1),"")</f>
        <v>0</v>
      </c>
      <c r="AW713" s="899">
        <f t="shared" si="71"/>
        <v>0</v>
      </c>
      <c r="AX713" s="899">
        <f>INDEX(V713:AG713,1,MATCH(Parametres!$B$3,V$1:AG$1,0))*IF(OR(C713="L",C713="S",C713="I"),-1,1)</f>
        <v>0</v>
      </c>
      <c r="AY713" s="487" t="s">
        <v>337</v>
      </c>
      <c r="AZ713" s="487" t="e">
        <f>+VLOOKUP($AJ713,Data_Validation!$A:$E,5,0)</f>
        <v>#N/A</v>
      </c>
    </row>
    <row r="714" spans="1:52" ht="15" hidden="1"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G62400</v>
      </c>
      <c r="AK714" s="905" t="str">
        <f t="shared" si="67"/>
        <v>COUT-TERRAIN</v>
      </c>
      <c r="AL714" s="905">
        <f>IFERROR(INDEX(G714:R714,1,MATCH(Parametres!$B$3,G$1:R$1,0)-1)*IF(OR(F714="L",F714="S",F714="I"),-1,1),"")</f>
        <v>507759.87</v>
      </c>
      <c r="AM714" s="905">
        <f t="shared" si="68"/>
        <v>46845.020000000019</v>
      </c>
      <c r="AN714" s="905">
        <f>INDEX(G714:R714,1,MATCH(Parametres!$B$3,G$1:R$1,0))*IF(OR(F714="L",F714="S",F714="I"),-1,1)</f>
        <v>554604.89</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69"/>
        <v>G62400</v>
      </c>
      <c r="AU714" s="488" t="str">
        <f t="shared" si="70"/>
        <v>COUT-TERRAIN</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hidden="1"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G62401</v>
      </c>
      <c r="AK715" s="905" t="str">
        <f t="shared" si="67"/>
        <v>COUT BOLT EUV</v>
      </c>
      <c r="AL715" s="905">
        <f>IFERROR(INDEX(G715:R715,1,MATCH(Parametres!$B$3,G$1:R$1,0)-1)*IF(OR(F715="L",F715="S",F715="I"),-1,1),"")</f>
        <v>0</v>
      </c>
      <c r="AM715" s="905">
        <f t="shared" si="68"/>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69"/>
        <v>G62401</v>
      </c>
      <c r="AU715" s="488" t="str">
        <f t="shared" si="70"/>
        <v>COUT BOLT EUV</v>
      </c>
      <c r="AV715" s="899">
        <f>IFERROR(INDEX(V715:AG715,1,MATCH(Parametres!$B$3,V$1:AG$1,0)-1)*IF(OR(C715="L",C715="S",C715="I"),-1,1),"")</f>
        <v>0</v>
      </c>
      <c r="AW715" s="899">
        <f t="shared" si="71"/>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G62412</v>
      </c>
      <c r="AK716" s="905" t="str">
        <f t="shared" si="67"/>
        <v>COUT-TOPKICK 6/7/8 C</v>
      </c>
      <c r="AL716" s="905">
        <f>IFERROR(INDEX(G716:R716,1,MATCH(Parametres!$B$3,G$1:R$1,0)-1)*IF(OR(F716="L",F716="S",F716="I"),-1,1),"")</f>
        <v>0</v>
      </c>
      <c r="AM716" s="905">
        <f t="shared" si="68"/>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69"/>
        <v>G62412</v>
      </c>
      <c r="AU716" s="488" t="str">
        <f t="shared" si="70"/>
        <v>COUT-TOPKICK 6/7/8 C</v>
      </c>
      <c r="AV716" s="899">
        <f>IFERROR(INDEX(V716:AG716,1,MATCH(Parametres!$B$3,V$1:AG$1,0)-1)*IF(OR(C716="L",C716="S",C716="I"),-1,1),"")</f>
        <v>0</v>
      </c>
      <c r="AW716" s="899">
        <f t="shared" si="71"/>
        <v>0</v>
      </c>
      <c r="AX716" s="899">
        <f>INDEX(V716:AG716,1,MATCH(Parametres!$B$3,V$1:AG$1,0))*IF(OR(C716="L",C716="S",C716="I"),-1,1)</f>
        <v>0</v>
      </c>
      <c r="AY716" s="487" t="s">
        <v>337</v>
      </c>
      <c r="AZ716" s="487" t="e">
        <f>+VLOOKUP($AJ716,Data_Validation!$A:$E,5,0)</f>
        <v>#N/A</v>
      </c>
    </row>
    <row r="717" spans="1:52" ht="15" hidden="1"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G62500</v>
      </c>
      <c r="AK717" s="905" t="str">
        <f t="shared" si="67"/>
        <v>COUT-G EXPRESS</v>
      </c>
      <c r="AL717" s="905">
        <f>IFERROR(INDEX(G717:R717,1,MATCH(Parametres!$B$3,G$1:R$1,0)-1)*IF(OR(F717="L",F717="S",F717="I"),-1,1),"")</f>
        <v>0</v>
      </c>
      <c r="AM717" s="905">
        <f t="shared" si="68"/>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69"/>
        <v>G62500</v>
      </c>
      <c r="AU717" s="488" t="str">
        <f t="shared" si="70"/>
        <v>COUT-G EXPRESS</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hidden="1"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G62502</v>
      </c>
      <c r="AK718" s="905" t="str">
        <f t="shared" si="67"/>
        <v>COUTANT SAVANA</v>
      </c>
      <c r="AL718" s="905">
        <f>IFERROR(INDEX(G718:R718,1,MATCH(Parametres!$B$3,G$1:R$1,0)-1)*IF(OR(F718="L",F718="S",F718="I"),-1,1),"")</f>
        <v>0</v>
      </c>
      <c r="AM718" s="905">
        <f t="shared" si="68"/>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69"/>
        <v>G62502</v>
      </c>
      <c r="AU718" s="488" t="str">
        <f t="shared" si="70"/>
        <v>COUTANT SAVANA</v>
      </c>
      <c r="AV718" s="899">
        <f>IFERROR(INDEX(V718:AG718,1,MATCH(Parametres!$B$3,V$1:AG$1,0)-1)*IF(OR(C718="L",C718="S",C718="I"),-1,1),"")</f>
        <v>0</v>
      </c>
      <c r="AW718" s="899">
        <f t="shared" si="71"/>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G62512</v>
      </c>
      <c r="AK719" s="905" t="str">
        <f t="shared" si="67"/>
        <v>COUT-TOPKICK 6/7/8</v>
      </c>
      <c r="AL719" s="905">
        <f>IFERROR(INDEX(G719:R719,1,MATCH(Parametres!$B$3,G$1:R$1,0)-1)*IF(OR(F719="L",F719="S",F719="I"),-1,1),"")</f>
        <v>0</v>
      </c>
      <c r="AM719" s="905">
        <f t="shared" si="68"/>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69"/>
        <v>G62512</v>
      </c>
      <c r="AU719" s="488" t="str">
        <f t="shared" si="70"/>
        <v>COUT-TOPKICK 6/7/8</v>
      </c>
      <c r="AV719" s="899">
        <f>IFERROR(INDEX(V719:AG719,1,MATCH(Parametres!$B$3,V$1:AG$1,0)-1)*IF(OR(C719="L",C719="S",C719="I"),-1,1),"")</f>
        <v>0</v>
      </c>
      <c r="AW719" s="899">
        <f t="shared" si="71"/>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G62520</v>
      </c>
      <c r="AK720" s="905" t="str">
        <f t="shared" si="67"/>
        <v>COUT-G EXPRESS       -LOC</v>
      </c>
      <c r="AL720" s="905">
        <f>IFERROR(INDEX(G720:R720,1,MATCH(Parametres!$B$3,G$1:R$1,0)-1)*IF(OR(F720="L",F720="S",F720="I"),-1,1),"")</f>
        <v>0</v>
      </c>
      <c r="AM720" s="905">
        <f t="shared" si="68"/>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69"/>
        <v>G62520</v>
      </c>
      <c r="AU720" s="488" t="str">
        <f t="shared" si="70"/>
        <v>COUT-G EXPRESS       -LOC</v>
      </c>
      <c r="AV720" s="899">
        <f>IFERROR(INDEX(V720:AG720,1,MATCH(Parametres!$B$3,V$1:AG$1,0)-1)*IF(OR(C720="L",C720="S",C720="I"),-1,1),"")</f>
        <v>0</v>
      </c>
      <c r="AW720" s="899">
        <f t="shared" si="71"/>
        <v>0</v>
      </c>
      <c r="AX720" s="899">
        <f>INDEX(V720:AG720,1,MATCH(Parametres!$B$3,V$1:AG$1,0))*IF(OR(C720="L",C720="S",C720="I"),-1,1)</f>
        <v>0</v>
      </c>
      <c r="AY720" s="487" t="s">
        <v>337</v>
      </c>
      <c r="AZ720" s="487" t="e">
        <f>+VLOOKUP($AJ720,Data_Validation!$A:$E,5,0)</f>
        <v>#N/A</v>
      </c>
    </row>
    <row r="721" spans="1:52" ht="15" hidden="1"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6"/>
        <v>G62600</v>
      </c>
      <c r="AK721" s="905" t="str">
        <f t="shared" si="67"/>
        <v>COUT-SPICKUP/COLORADO</v>
      </c>
      <c r="AL721" s="905">
        <f>IFERROR(INDEX(G721:R721,1,MATCH(Parametres!$B$3,G$1:R$1,0)-1)*IF(OR(F721="L",F721="S",F721="I"),-1,1),"")</f>
        <v>470546.68</v>
      </c>
      <c r="AM721" s="905">
        <f t="shared" si="68"/>
        <v>51469.650000000023</v>
      </c>
      <c r="AN721" s="905">
        <f>INDEX(G721:R721,1,MATCH(Parametres!$B$3,G$1:R$1,0))*IF(OR(F721="L",F721="S",F721="I"),-1,1)</f>
        <v>522016.33</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69"/>
        <v>G62600</v>
      </c>
      <c r="AU721" s="488" t="str">
        <f t="shared" si="70"/>
        <v>COUT-SPICKUP/COLORADO</v>
      </c>
      <c r="AV721" s="899">
        <f>IFERROR(INDEX(V721:AG721,1,MATCH(Parametres!$B$3,V$1:AG$1,0)-1)*IF(OR(C721="L",C721="S",C721="I"),-1,1),"")</f>
        <v>0</v>
      </c>
      <c r="AW721" s="899">
        <f t="shared" si="71"/>
        <v>0</v>
      </c>
      <c r="AX721" s="899">
        <f>INDEX(V721:AG721,1,MATCH(Parametres!$B$3,V$1:AG$1,0))*IF(OR(C721="L",C721="S",C721="I"),-1,1)</f>
        <v>0</v>
      </c>
      <c r="AY721" s="487" t="s">
        <v>337</v>
      </c>
      <c r="AZ721" s="487">
        <f>+VLOOKUP($AJ721,Data_Validation!$A:$E,5,0)</f>
        <v>0</v>
      </c>
    </row>
    <row r="722" spans="1:52" ht="15" hidden="1"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G62602</v>
      </c>
      <c r="AK722" s="905" t="str">
        <f t="shared" si="67"/>
        <v>COUT - GMC CANYON</v>
      </c>
      <c r="AL722" s="905">
        <f>IFERROR(INDEX(G722:R722,1,MATCH(Parametres!$B$3,G$1:R$1,0)-1)*IF(OR(F722="L",F722="S",F722="I"),-1,1),"")</f>
        <v>377162.96</v>
      </c>
      <c r="AM722" s="905">
        <f t="shared" si="68"/>
        <v>56595.199999999953</v>
      </c>
      <c r="AN722" s="905">
        <f>INDEX(G722:R722,1,MATCH(Parametres!$B$3,G$1:R$1,0))*IF(OR(F722="L",F722="S",F722="I"),-1,1)</f>
        <v>433758.16</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69"/>
        <v>G62602</v>
      </c>
      <c r="AU722" s="488" t="str">
        <f t="shared" si="70"/>
        <v>COUT - GMC CANYON</v>
      </c>
      <c r="AV722" s="899">
        <f>IFERROR(INDEX(V722:AG722,1,MATCH(Parametres!$B$3,V$1:AG$1,0)-1)*IF(OR(C722="L",C722="S",C722="I"),-1,1),"")</f>
        <v>0</v>
      </c>
      <c r="AW722" s="899">
        <f t="shared" si="71"/>
        <v>0</v>
      </c>
      <c r="AX722" s="899">
        <f>INDEX(V722:AG722,1,MATCH(Parametres!$B$3,V$1:AG$1,0))*IF(OR(C722="L",C722="S",C722="I"),-1,1)</f>
        <v>0</v>
      </c>
      <c r="AY722" s="487" t="s">
        <v>337</v>
      </c>
      <c r="AZ722" s="487">
        <f>+VLOOKUP($AJ722,Data_Validation!$A:$E,5,0)</f>
        <v>0</v>
      </c>
    </row>
    <row r="723" spans="1:52" ht="15" hidden="1"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G62612</v>
      </c>
      <c r="AK723" s="905" t="str">
        <f t="shared" ref="AK723:AK786" si="73">D723</f>
        <v>COUT-BUICK ENVISION</v>
      </c>
      <c r="AL723" s="905">
        <f>IFERROR(INDEX(G723:R723,1,MATCH(Parametres!$B$3,G$1:R$1,0)-1)*IF(OR(F723="L",F723="S",F723="I"),-1,1),"")</f>
        <v>306829.92</v>
      </c>
      <c r="AM723" s="905">
        <f t="shared" si="68"/>
        <v>50036.25</v>
      </c>
      <c r="AN723" s="905">
        <f>INDEX(G723:R723,1,MATCH(Parametres!$B$3,G$1:R$1,0))*IF(OR(F723="L",F723="S",F723="I"),-1,1)</f>
        <v>356866.17</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69"/>
        <v>G62612</v>
      </c>
      <c r="AU723" s="488" t="str">
        <f t="shared" si="70"/>
        <v>COUT-BUICK ENVISION</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hidden="1"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G62613</v>
      </c>
      <c r="AK724" s="905" t="str">
        <f t="shared" si="73"/>
        <v>COUT-BUICK ENVISTA</v>
      </c>
      <c r="AL724" s="905">
        <f>IFERROR(INDEX(G724:R724,1,MATCH(Parametres!$B$3,G$1:R$1,0)-1)*IF(OR(F724="L",F724="S",F724="I"),-1,1),"")</f>
        <v>419389.04</v>
      </c>
      <c r="AM724" s="905">
        <f t="shared" si="68"/>
        <v>62447</v>
      </c>
      <c r="AN724" s="905">
        <f>INDEX(G724:R724,1,MATCH(Parametres!$B$3,G$1:R$1,0))*IF(OR(F724="L",F724="S",F724="I"),-1,1)</f>
        <v>481836.04</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69"/>
        <v>G62613</v>
      </c>
      <c r="AU724" s="488" t="str">
        <f t="shared" si="70"/>
        <v>COUT-BUICK ENVISTA</v>
      </c>
      <c r="AV724" s="899">
        <f>IFERROR(INDEX(V724:AG724,1,MATCH(Parametres!$B$3,V$1:AG$1,0)-1)*IF(OR(C724="L",C724="S",C724="I"),-1,1),"")</f>
        <v>0</v>
      </c>
      <c r="AW724" s="899">
        <f t="shared" si="71"/>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G62620</v>
      </c>
      <c r="AK725" s="905" t="str">
        <f t="shared" si="73"/>
        <v>COUT-SPICKUP/COLORADO-LOC</v>
      </c>
      <c r="AL725" s="905">
        <f>IFERROR(INDEX(G725:R725,1,MATCH(Parametres!$B$3,G$1:R$1,0)-1)*IF(OR(F725="L",F725="S",F725="I"),-1,1),"")</f>
        <v>0</v>
      </c>
      <c r="AM725" s="905">
        <f t="shared" si="68"/>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69"/>
        <v>G62620</v>
      </c>
      <c r="AU725" s="488" t="str">
        <f t="shared" si="70"/>
        <v>COUT-SPICKUP/COLORADO-LOC</v>
      </c>
      <c r="AV725" s="899">
        <f>IFERROR(INDEX(V725:AG725,1,MATCH(Parametres!$B$3,V$1:AG$1,0)-1)*IF(OR(C725="L",C725="S",C725="I"),-1,1),"")</f>
        <v>0</v>
      </c>
      <c r="AW725" s="899">
        <f t="shared" si="71"/>
        <v>0</v>
      </c>
      <c r="AX725" s="899">
        <f>INDEX(V725:AG725,1,MATCH(Parametres!$B$3,V$1:AG$1,0))*IF(OR(C725="L",C725="S",C725="I"),-1,1)</f>
        <v>0</v>
      </c>
      <c r="AY725" s="487" t="s">
        <v>337</v>
      </c>
      <c r="AZ725" s="487" t="e">
        <f>+VLOOKUP($AJ725,Data_Validation!$A:$E,5,0)</f>
        <v>#N/A</v>
      </c>
    </row>
    <row r="726" spans="1:52" ht="15" hidden="1"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G62700</v>
      </c>
      <c r="AK726" s="905" t="str">
        <f t="shared" si="73"/>
        <v>COUT-TRAVERSE</v>
      </c>
      <c r="AL726" s="905">
        <f>IFERROR(INDEX(G726:R726,1,MATCH(Parametres!$B$3,G$1:R$1,0)-1)*IF(OR(F726="L",F726="S",F726="I"),-1,1),"")</f>
        <v>173423.06</v>
      </c>
      <c r="AM726" s="905">
        <f t="shared" si="68"/>
        <v>53934</v>
      </c>
      <c r="AN726" s="905">
        <f>INDEX(G726:R726,1,MATCH(Parametres!$B$3,G$1:R$1,0))*IF(OR(F726="L",F726="S",F726="I"),-1,1)</f>
        <v>227357.06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69"/>
        <v>G62700</v>
      </c>
      <c r="AU726" s="488" t="str">
        <f t="shared" si="70"/>
        <v>COUT-TRAVERSE</v>
      </c>
      <c r="AV726" s="899">
        <f>IFERROR(INDEX(V726:AG726,1,MATCH(Parametres!$B$3,V$1:AG$1,0)-1)*IF(OR(C726="L",C726="S",C726="I"),-1,1),"")</f>
        <v>0</v>
      </c>
      <c r="AW726" s="899">
        <f t="shared" si="71"/>
        <v>0</v>
      </c>
      <c r="AX726" s="899">
        <f>INDEX(V726:AG726,1,MATCH(Parametres!$B$3,V$1:AG$1,0))*IF(OR(C726="L",C726="S",C726="I"),-1,1)</f>
        <v>0</v>
      </c>
      <c r="AY726" s="487" t="s">
        <v>337</v>
      </c>
      <c r="AZ726" s="487">
        <f>+VLOOKUP($AJ726,Data_Validation!$A:$E,5,0)</f>
        <v>0</v>
      </c>
    </row>
    <row r="727" spans="1:52" ht="15" hidden="1"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G62800</v>
      </c>
      <c r="AK727" s="905" t="str">
        <f t="shared" si="73"/>
        <v>COÛTANT BUICK ENCLAVE</v>
      </c>
      <c r="AL727" s="905">
        <f>IFERROR(INDEX(G727:R727,1,MATCH(Parametres!$B$3,G$1:R$1,0)-1)*IF(OR(F727="L",F727="S",F727="I"),-1,1),"")</f>
        <v>63346.8</v>
      </c>
      <c r="AM727" s="905">
        <f t="shared" si="68"/>
        <v>62841</v>
      </c>
      <c r="AN727" s="905">
        <f>INDEX(G727:R727,1,MATCH(Parametres!$B$3,G$1:R$1,0))*IF(OR(F727="L",F727="S",F727="I"),-1,1)</f>
        <v>126187.8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69"/>
        <v>G62800</v>
      </c>
      <c r="AU727" s="488" t="str">
        <f t="shared" si="70"/>
        <v>COÛTANT BUICK ENCLAVE</v>
      </c>
      <c r="AV727" s="899">
        <f>IFERROR(INDEX(V727:AG727,1,MATCH(Parametres!$B$3,V$1:AG$1,0)-1)*IF(OR(C727="L",C727="S",C727="I"),-1,1),"")</f>
        <v>0</v>
      </c>
      <c r="AW727" s="899">
        <f t="shared" si="71"/>
        <v>0</v>
      </c>
      <c r="AX727" s="899">
        <f>INDEX(V727:AG727,1,MATCH(Parametres!$B$3,V$1:AG$1,0))*IF(OR(C727="L",C727="S",C727="I"),-1,1)</f>
        <v>0</v>
      </c>
      <c r="AY727" s="487" t="s">
        <v>337</v>
      </c>
      <c r="AZ727" s="487">
        <f>+VLOOKUP($AJ727,Data_Validation!$A:$E,5,0)</f>
        <v>0</v>
      </c>
    </row>
    <row r="728" spans="1:52" ht="15" hidden="1"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si="72"/>
        <v>G62804</v>
      </c>
      <c r="AK728" s="905" t="str">
        <f t="shared" si="73"/>
        <v>COUT BUICK ENCORE</v>
      </c>
      <c r="AL728" s="905">
        <f>IFERROR(INDEX(G728:R728,1,MATCH(Parametres!$B$3,G$1:R$1,0)-1)*IF(OR(F728="L",F728="S",F728="I"),-1,1),"")</f>
        <v>178683.68</v>
      </c>
      <c r="AM728" s="905">
        <f t="shared" si="68"/>
        <v>36230.78</v>
      </c>
      <c r="AN728" s="905">
        <f>INDEX(G728:R728,1,MATCH(Parametres!$B$3,G$1:R$1,0))*IF(OR(F728="L",F728="S",F728="I"),-1,1)</f>
        <v>214914.46</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69"/>
        <v>G62804</v>
      </c>
      <c r="AU728" s="488" t="str">
        <f t="shared" si="70"/>
        <v>COUT BUICK ENCORE</v>
      </c>
      <c r="AV728" s="899">
        <f>IFERROR(INDEX(V728:AG728,1,MATCH(Parametres!$B$3,V$1:AG$1,0)-1)*IF(OR(C728="L",C728="S",C728="I"),-1,1),"")</f>
        <v>0</v>
      </c>
      <c r="AW728" s="899">
        <f t="shared" si="71"/>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G62820</v>
      </c>
      <c r="AK729" s="905" t="str">
        <f t="shared" si="73"/>
        <v>COUT-TRAIL BALZER    -LOC</v>
      </c>
      <c r="AL729" s="905">
        <f>IFERROR(INDEX(G729:R729,1,MATCH(Parametres!$B$3,G$1:R$1,0)-1)*IF(OR(F729="L",F729="S",F729="I"),-1,1),"")</f>
        <v>0</v>
      </c>
      <c r="AM729" s="905">
        <f t="shared" si="68"/>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69"/>
        <v>G62820</v>
      </c>
      <c r="AU729" s="488" t="str">
        <f t="shared" si="70"/>
        <v>COUT-TRAIL BALZER    -LOC</v>
      </c>
      <c r="AV729" s="899">
        <f>IFERROR(INDEX(V729:AG729,1,MATCH(Parametres!$B$3,V$1:AG$1,0)-1)*IF(OR(C729="L",C729="S",C729="I"),-1,1),"")</f>
        <v>0</v>
      </c>
      <c r="AW729" s="899">
        <f t="shared" si="71"/>
        <v>0</v>
      </c>
      <c r="AX729" s="899">
        <f>INDEX(V729:AG729,1,MATCH(Parametres!$B$3,V$1:AG$1,0))*IF(OR(C729="L",C729="S",C729="I"),-1,1)</f>
        <v>0</v>
      </c>
      <c r="AY729" s="487" t="s">
        <v>337</v>
      </c>
      <c r="AZ729" s="487" t="e">
        <f>+VLOOKUP($AJ729,Data_Validation!$A:$E,5,0)</f>
        <v>#N/A</v>
      </c>
    </row>
    <row r="730" spans="1:52" ht="15" hidden="1"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G62850</v>
      </c>
      <c r="AK730" s="905" t="str">
        <f t="shared" si="73"/>
        <v>COUTANT CHEVROLET TRAX</v>
      </c>
      <c r="AL730" s="905">
        <f>IFERROR(INDEX(G730:R730,1,MATCH(Parametres!$B$3,G$1:R$1,0)-1)*IF(OR(F730="L",F730="S",F730="I"),-1,1),"")</f>
        <v>629220.31000000006</v>
      </c>
      <c r="AM730" s="905">
        <f t="shared" si="68"/>
        <v>348385.29999999993</v>
      </c>
      <c r="AN730" s="905">
        <f>INDEX(G730:R730,1,MATCH(Parametres!$B$3,G$1:R$1,0))*IF(OR(F730="L",F730="S",F730="I"),-1,1)</f>
        <v>977605.61</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69"/>
        <v>G62850</v>
      </c>
      <c r="AU730" s="488" t="str">
        <f t="shared" si="70"/>
        <v>COUTANT CHEVROLET TRAX</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hidden="1"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G62900</v>
      </c>
      <c r="AK731" s="905" t="str">
        <f t="shared" si="73"/>
        <v>COUT-TAHOE/SUBURBAN</v>
      </c>
      <c r="AL731" s="905">
        <f>IFERROR(INDEX(G731:R731,1,MATCH(Parametres!$B$3,G$1:R$1,0)-1)*IF(OR(F731="L",F731="S",F731="I"),-1,1),"")</f>
        <v>1379033.86</v>
      </c>
      <c r="AM731" s="905">
        <f t="shared" si="68"/>
        <v>86550</v>
      </c>
      <c r="AN731" s="905">
        <f>INDEX(G731:R731,1,MATCH(Parametres!$B$3,G$1:R$1,0))*IF(OR(F731="L",F731="S",F731="I"),-1,1)</f>
        <v>1465583.86</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69"/>
        <v>G62900</v>
      </c>
      <c r="AU731" s="488" t="str">
        <f t="shared" si="70"/>
        <v>COUT-TAHOE/SUBURBAN</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hidden="1"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G63000</v>
      </c>
      <c r="AK732" s="905" t="str">
        <f t="shared" si="73"/>
        <v>COUT-CL 1500 SILVERADO</v>
      </c>
      <c r="AL732" s="905">
        <f>IFERROR(INDEX(G732:R732,1,MATCH(Parametres!$B$3,G$1:R$1,0)-1)*IF(OR(F732="L",F732="S",F732="I"),-1,1),"")</f>
        <v>5110297.5599999996</v>
      </c>
      <c r="AM732" s="905">
        <f t="shared" si="68"/>
        <v>1295282.4000000004</v>
      </c>
      <c r="AN732" s="905">
        <f>INDEX(G732:R732,1,MATCH(Parametres!$B$3,G$1:R$1,0))*IF(OR(F732="L",F732="S",F732="I"),-1,1)</f>
        <v>6405579.96</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69"/>
        <v>G63000</v>
      </c>
      <c r="AU732" s="488" t="str">
        <f t="shared" si="70"/>
        <v>COUT-CL 1500 SILVERADO</v>
      </c>
      <c r="AV732" s="899">
        <f>IFERROR(INDEX(V732:AG732,1,MATCH(Parametres!$B$3,V$1:AG$1,0)-1)*IF(OR(C732="L",C732="S",C732="I"),-1,1),"")</f>
        <v>0</v>
      </c>
      <c r="AW732" s="899">
        <f t="shared" si="71"/>
        <v>0</v>
      </c>
      <c r="AX732" s="899">
        <f>INDEX(V732:AG732,1,MATCH(Parametres!$B$3,V$1:AG$1,0))*IF(OR(C732="L",C732="S",C732="I"),-1,1)</f>
        <v>0</v>
      </c>
      <c r="AY732" s="487" t="s">
        <v>337</v>
      </c>
      <c r="AZ732" s="487">
        <f>+VLOOKUP($AJ732,Data_Validation!$A:$E,5,0)</f>
        <v>0</v>
      </c>
    </row>
    <row r="733" spans="1:52" ht="15" hidden="1"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G63001</v>
      </c>
      <c r="AK733" s="905" t="str">
        <f t="shared" si="73"/>
        <v>COUT - SILVERADO EV</v>
      </c>
      <c r="AL733" s="905">
        <f>IFERROR(INDEX(G733:R733,1,MATCH(Parametres!$B$3,G$1:R$1,0)-1)*IF(OR(F733="L",F733="S",F733="I"),-1,1),"")</f>
        <v>303157.34999999998</v>
      </c>
      <c r="AM733" s="905">
        <f t="shared" si="68"/>
        <v>0</v>
      </c>
      <c r="AN733" s="905">
        <f>INDEX(G733:R733,1,MATCH(Parametres!$B$3,G$1:R$1,0))*IF(OR(F733="L",F733="S",F733="I"),-1,1)</f>
        <v>303157.34999999998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69"/>
        <v>G63001</v>
      </c>
      <c r="AU733" s="488" t="str">
        <f t="shared" si="70"/>
        <v>COUT - SILVERADO EV</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hidden="1"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G63002</v>
      </c>
      <c r="AK734" s="905" t="str">
        <f t="shared" si="73"/>
        <v>COUT - YUKON</v>
      </c>
      <c r="AL734" s="905">
        <f>IFERROR(INDEX(G734:R734,1,MATCH(Parametres!$B$3,G$1:R$1,0)-1)*IF(OR(F734="L",F734="S",F734="I"),-1,1),"")</f>
        <v>1272360.19</v>
      </c>
      <c r="AM734" s="905">
        <f t="shared" si="68"/>
        <v>304880.21999999997</v>
      </c>
      <c r="AN734" s="905">
        <f>INDEX(G734:R734,1,MATCH(Parametres!$B$3,G$1:R$1,0))*IF(OR(F734="L",F734="S",F734="I"),-1,1)</f>
        <v>1577240.41</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69"/>
        <v>G63002</v>
      </c>
      <c r="AU734" s="488" t="str">
        <f t="shared" si="70"/>
        <v>COUT - YUKON</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G63020</v>
      </c>
      <c r="AK735" s="905" t="str">
        <f t="shared" si="73"/>
        <v>COUT-CL 1500 SILVERAD-LOC</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G63020</v>
      </c>
      <c r="AU735" s="488" t="str">
        <f t="shared" si="70"/>
        <v>COUT-CL 1500 SILVERAD-LOC</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hidden="1"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G63100</v>
      </c>
      <c r="AK736" s="905" t="str">
        <f t="shared" si="73"/>
        <v>COUT-CL 2500 SILVERADO</v>
      </c>
      <c r="AL736" s="905">
        <f>IFERROR(INDEX(G736:R736,1,MATCH(Parametres!$B$3,G$1:R$1,0)-1)*IF(OR(F736="L",F736="S",F736="I"),-1,1),"")</f>
        <v>2213510.85</v>
      </c>
      <c r="AM736" s="905">
        <f t="shared" si="68"/>
        <v>463024.08000000007</v>
      </c>
      <c r="AN736" s="905">
        <f>INDEX(G736:R736,1,MATCH(Parametres!$B$3,G$1:R$1,0))*IF(OR(F736="L",F736="S",F736="I"),-1,1)</f>
        <v>2676534.9300000002</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69"/>
        <v>G63100</v>
      </c>
      <c r="AU736" s="488" t="str">
        <f t="shared" si="70"/>
        <v>COUT-CL 2500 SILVERADO</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hidden="1"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G63102</v>
      </c>
      <c r="AK737" s="905" t="str">
        <f t="shared" si="73"/>
        <v>COUTANT CL 1500 SIERRA</v>
      </c>
      <c r="AL737" s="905">
        <f>IFERROR(INDEX(G737:R737,1,MATCH(Parametres!$B$3,G$1:R$1,0)-1)*IF(OR(F737="L",F737="S",F737="I"),-1,1),"")</f>
        <v>4945016.84</v>
      </c>
      <c r="AM737" s="905">
        <f t="shared" si="68"/>
        <v>577961.44000000041</v>
      </c>
      <c r="AN737" s="905">
        <f>INDEX(G737:R737,1,MATCH(Parametres!$B$3,G$1:R$1,0))*IF(OR(F737="L",F737="S",F737="I"),-1,1)</f>
        <v>5522978.2800000003</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69"/>
        <v>G63102</v>
      </c>
      <c r="AU737" s="488" t="str">
        <f t="shared" si="70"/>
        <v>COUTANT CL 1500 SIERRA</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hidden="1"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G63103</v>
      </c>
      <c r="AK738" s="905" t="str">
        <f t="shared" si="73"/>
        <v>COUT - SIERRA EV</v>
      </c>
      <c r="AL738" s="905">
        <f>IFERROR(INDEX(G738:R738,1,MATCH(Parametres!$B$3,G$1:R$1,0)-1)*IF(OR(F738="L",F738="S",F738="I"),-1,1),"")</f>
        <v>1093941.74</v>
      </c>
      <c r="AM738" s="905">
        <f t="shared" si="68"/>
        <v>0</v>
      </c>
      <c r="AN738" s="905">
        <f>INDEX(G738:R738,1,MATCH(Parametres!$B$3,G$1:R$1,0))*IF(OR(F738="L",F738="S",F738="I"),-1,1)</f>
        <v>1093941.74</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69"/>
        <v>G63103</v>
      </c>
      <c r="AU738" s="488" t="str">
        <f t="shared" si="70"/>
        <v>COUT - SIERRA EV</v>
      </c>
      <c r="AV738" s="899">
        <f>IFERROR(INDEX(V738:AG738,1,MATCH(Parametres!$B$3,V$1:AG$1,0)-1)*IF(OR(C738="L",C738="S",C738="I"),-1,1),"")</f>
        <v>0</v>
      </c>
      <c r="AW738" s="899">
        <f t="shared" si="71"/>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G63120</v>
      </c>
      <c r="AK739" s="905" t="str">
        <f t="shared" si="73"/>
        <v>COUT-CL 2500 SILVERAD-LOC</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G63120</v>
      </c>
      <c r="AU739" s="488" t="str">
        <f t="shared" si="70"/>
        <v>COUT-CL 2500 SILVERAD-LOC</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hidden="1"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G63200</v>
      </c>
      <c r="AK740" s="905" t="str">
        <f t="shared" si="73"/>
        <v>COUT-CL 3500 SILVERADO</v>
      </c>
      <c r="AL740" s="905">
        <f>IFERROR(INDEX(G740:R740,1,MATCH(Parametres!$B$3,G$1:R$1,0)-1)*IF(OR(F740="L",F740="S",F740="I"),-1,1),"")</f>
        <v>88039.46</v>
      </c>
      <c r="AM740" s="905">
        <f t="shared" si="68"/>
        <v>0</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69"/>
        <v>G63200</v>
      </c>
      <c r="AU740" s="488" t="str">
        <f t="shared" si="70"/>
        <v>COUT-CL 3500 SILVERADO</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hidden="1"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G63202</v>
      </c>
      <c r="AK741" s="905" t="str">
        <f t="shared" si="73"/>
        <v>COUT- CL 2500 SIERRA</v>
      </c>
      <c r="AL741" s="905">
        <f>IFERROR(INDEX(G741:R741,1,MATCH(Parametres!$B$3,G$1:R$1,0)-1)*IF(OR(F741="L",F741="S",F741="I"),-1,1),"")</f>
        <v>2946299.4</v>
      </c>
      <c r="AM741" s="905">
        <f t="shared" si="68"/>
        <v>296092.70999999996</v>
      </c>
      <c r="AN741" s="905">
        <f>INDEX(G741:R741,1,MATCH(Parametres!$B$3,G$1:R$1,0))*IF(OR(F741="L",F741="S",F741="I"),-1,1)</f>
        <v>3242392.11</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69"/>
        <v>G63202</v>
      </c>
      <c r="AU741" s="488" t="str">
        <f t="shared" si="70"/>
        <v>COUT- CL 2500 SIERRA</v>
      </c>
      <c r="AV741" s="899">
        <f>IFERROR(INDEX(V741:AG741,1,MATCH(Parametres!$B$3,V$1:AG$1,0)-1)*IF(OR(C741="L",C741="S",C741="I"),-1,1),"")</f>
        <v>0</v>
      </c>
      <c r="AW741" s="899">
        <f t="shared" si="71"/>
        <v>0</v>
      </c>
      <c r="AX741" s="899">
        <f>INDEX(V741:AG741,1,MATCH(Parametres!$B$3,V$1:AG$1,0))*IF(OR(C741="L",C741="S",C741="I"),-1,1)</f>
        <v>0</v>
      </c>
      <c r="AY741" s="487" t="s">
        <v>337</v>
      </c>
      <c r="AZ741" s="487">
        <f>+VLOOKUP($AJ741,Data_Validation!$A:$E,5,0)</f>
        <v>0</v>
      </c>
    </row>
    <row r="742" spans="1:52" ht="15" hidden="1"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G63203</v>
      </c>
      <c r="AK742" s="905" t="str">
        <f t="shared" si="73"/>
        <v>COUTANT - SIERRA 3500</v>
      </c>
      <c r="AL742" s="905">
        <f>IFERROR(INDEX(G742:R742,1,MATCH(Parametres!$B$3,G$1:R$1,0)-1)*IF(OR(F742="L",F742="S",F742="I"),-1,1),"")</f>
        <v>0</v>
      </c>
      <c r="AM742" s="905">
        <f t="shared" si="68"/>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69"/>
        <v>G63203</v>
      </c>
      <c r="AU742" s="488" t="str">
        <f t="shared" si="70"/>
        <v>COUTANT - SIERRA 3500</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hidden="1"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G63300</v>
      </c>
      <c r="AK743" s="905" t="str">
        <f t="shared" si="73"/>
        <v>COUT-BLAZER</v>
      </c>
      <c r="AL743" s="905">
        <f>IFERROR(INDEX(G743:R743,1,MATCH(Parametres!$B$3,G$1:R$1,0)-1)*IF(OR(F743="L",F743="S",F743="I"),-1,1),"")</f>
        <v>0</v>
      </c>
      <c r="AM743" s="905">
        <f t="shared" si="68"/>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69"/>
        <v>G63300</v>
      </c>
      <c r="AU743" s="488" t="str">
        <f t="shared" si="70"/>
        <v>COUT-BLAZER</v>
      </c>
      <c r="AV743" s="899">
        <f>IFERROR(INDEX(V743:AG743,1,MATCH(Parametres!$B$3,V$1:AG$1,0)-1)*IF(OR(C743="L",C743="S",C743="I"),-1,1),"")</f>
        <v>0</v>
      </c>
      <c r="AW743" s="899">
        <f t="shared" si="71"/>
        <v>0</v>
      </c>
      <c r="AX743" s="899">
        <f>INDEX(V743:AG743,1,MATCH(Parametres!$B$3,V$1:AG$1,0))*IF(OR(C743="L",C743="S",C743="I"),-1,1)</f>
        <v>0</v>
      </c>
      <c r="AY743" s="487" t="s">
        <v>337</v>
      </c>
      <c r="AZ743" s="487">
        <f>+VLOOKUP($AJ743,Data_Validation!$A:$E,5,0)</f>
        <v>0</v>
      </c>
    </row>
    <row r="744" spans="1:52" ht="15" hidden="1"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G63301</v>
      </c>
      <c r="AK744" s="905" t="str">
        <f t="shared" si="73"/>
        <v>COUT-BLAZER EV</v>
      </c>
      <c r="AL744" s="905">
        <f>IFERROR(INDEX(G744:R744,1,MATCH(Parametres!$B$3,G$1:R$1,0)-1)*IF(OR(F744="L",F744="S",F744="I"),-1,1),"")</f>
        <v>383013.06</v>
      </c>
      <c r="AM744" s="905">
        <f t="shared" si="68"/>
        <v>123736.78000000003</v>
      </c>
      <c r="AN744" s="905">
        <f>INDEX(G744:R744,1,MATCH(Parametres!$B$3,G$1:R$1,0))*IF(OR(F744="L",F744="S",F744="I"),-1,1)</f>
        <v>506749.84</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69"/>
        <v>G63301</v>
      </c>
      <c r="AU744" s="488" t="str">
        <f t="shared" si="70"/>
        <v>COUT-BLAZER EV</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G63320</v>
      </c>
      <c r="AK745" s="905" t="str">
        <f t="shared" si="73"/>
        <v>COUT-CL 3500 SILVERAD-LOC</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G63320</v>
      </c>
      <c r="AU745" s="488" t="str">
        <f t="shared" si="70"/>
        <v>COUT-CL 3500 SILVERAD-LOC</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hidden="1"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G63400</v>
      </c>
      <c r="AK746" s="905" t="str">
        <f t="shared" si="73"/>
        <v>COUTANT EQUINOX</v>
      </c>
      <c r="AL746" s="905">
        <f>IFERROR(INDEX(G746:R746,1,MATCH(Parametres!$B$3,G$1:R$1,0)-1)*IF(OR(F746="L",F746="S",F746="I"),-1,1),"")</f>
        <v>342917.8</v>
      </c>
      <c r="AM746" s="905">
        <f t="shared" si="68"/>
        <v>118618.54000000004</v>
      </c>
      <c r="AN746" s="905">
        <f>INDEX(G746:R746,1,MATCH(Parametres!$B$3,G$1:R$1,0))*IF(OR(F746="L",F746="S",F746="I"),-1,1)</f>
        <v>461536.34</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69"/>
        <v>G63400</v>
      </c>
      <c r="AU746" s="488" t="str">
        <f t="shared" si="70"/>
        <v>COUTANT EQUINOX</v>
      </c>
      <c r="AV746" s="899">
        <f>IFERROR(INDEX(V746:AG746,1,MATCH(Parametres!$B$3,V$1:AG$1,0)-1)*IF(OR(C746="L",C746="S",C746="I"),-1,1),"")</f>
        <v>0</v>
      </c>
      <c r="AW746" s="899">
        <f t="shared" si="71"/>
        <v>0</v>
      </c>
      <c r="AX746" s="899">
        <f>INDEX(V746:AG746,1,MATCH(Parametres!$B$3,V$1:AG$1,0))*IF(OR(C746="L",C746="S",C746="I"),-1,1)</f>
        <v>0</v>
      </c>
      <c r="AY746" s="487" t="s">
        <v>337</v>
      </c>
      <c r="AZ746" s="487">
        <f>+VLOOKUP($AJ746,Data_Validation!$A:$E,5,0)</f>
        <v>0</v>
      </c>
    </row>
    <row r="747" spans="1:52" ht="15" hidden="1"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G63401</v>
      </c>
      <c r="AK747" s="905" t="str">
        <f t="shared" si="73"/>
        <v>COUT - EQUINOX EV</v>
      </c>
      <c r="AL747" s="905">
        <f>IFERROR(INDEX(G747:R747,1,MATCH(Parametres!$B$3,G$1:R$1,0)-1)*IF(OR(F747="L",F747="S",F747="I"),-1,1),"")</f>
        <v>4910474.6100000003</v>
      </c>
      <c r="AM747" s="905">
        <f t="shared" si="68"/>
        <v>474103.55999999959</v>
      </c>
      <c r="AN747" s="905">
        <f>INDEX(G747:R747,1,MATCH(Parametres!$B$3,G$1:R$1,0))*IF(OR(F747="L",F747="S",F747="I"),-1,1)</f>
        <v>5384578.1699999999</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69"/>
        <v>G63401</v>
      </c>
      <c r="AU747" s="488" t="str">
        <f t="shared" si="70"/>
        <v>COUT - EQUINOX EV</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G63420</v>
      </c>
      <c r="AK748" s="905" t="str">
        <f t="shared" si="73"/>
        <v>COUT-TRACKER         -LOC</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G63420</v>
      </c>
      <c r="AU748" s="488" t="str">
        <f t="shared" si="70"/>
        <v>COUT-TRACKER         -LOC</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hidden="1"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G63500</v>
      </c>
      <c r="AK749" s="905" t="str">
        <f t="shared" si="73"/>
        <v>COUT CHEV CITY</v>
      </c>
      <c r="AL749" s="905">
        <f>IFERROR(INDEX(G749:R749,1,MATCH(Parametres!$B$3,G$1:R$1,0)-1)*IF(OR(F749="L",F749="S",F749="I"),-1,1),"")</f>
        <v>0</v>
      </c>
      <c r="AM749" s="905">
        <f t="shared" si="68"/>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69"/>
        <v>G63500</v>
      </c>
      <c r="AU749" s="488" t="str">
        <f t="shared" si="70"/>
        <v>COUT CHEV CITY</v>
      </c>
      <c r="AV749" s="899">
        <f>IFERROR(INDEX(V749:AG749,1,MATCH(Parametres!$B$3,V$1:AG$1,0)-1)*IF(OR(C749="L",C749="S",C749="I"),-1,1),"")</f>
        <v>0</v>
      </c>
      <c r="AW749" s="899">
        <f t="shared" si="71"/>
        <v>0</v>
      </c>
      <c r="AX749" s="899">
        <f>INDEX(V749:AG749,1,MATCH(Parametres!$B$3,V$1:AG$1,0))*IF(OR(C749="L",C749="S",C749="I"),-1,1)</f>
        <v>0</v>
      </c>
      <c r="AY749" s="487" t="s">
        <v>337</v>
      </c>
      <c r="AZ749" s="487">
        <f>+VLOOKUP($AJ749,Data_Validation!$A:$E,5,0)</f>
        <v>0</v>
      </c>
    </row>
    <row r="750" spans="1:52" ht="15" hidden="1"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G63501</v>
      </c>
      <c r="AK750" s="905" t="str">
        <f t="shared" si="73"/>
        <v>COUT - HUMMER EV SUV</v>
      </c>
      <c r="AL750" s="905">
        <f>IFERROR(INDEX(G750:R750,1,MATCH(Parametres!$B$3,G$1:R$1,0)-1)*IF(OR(F750="L",F750="S",F750="I"),-1,1),"")</f>
        <v>697860.09</v>
      </c>
      <c r="AM750" s="905">
        <f t="shared" si="68"/>
        <v>0</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69"/>
        <v>G63501</v>
      </c>
      <c r="AU750" s="488" t="str">
        <f t="shared" si="70"/>
        <v>COUT - HUMMER EV SUV</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G63520</v>
      </c>
      <c r="AK751" s="905" t="str">
        <f t="shared" si="73"/>
        <v>COUT-SSR             -LOC</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G63520</v>
      </c>
      <c r="AU751" s="488" t="str">
        <f t="shared" si="70"/>
        <v>COUT-SSR             -LOC</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hidden="1"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G63600</v>
      </c>
      <c r="AK752" s="905" t="str">
        <f t="shared" si="73"/>
        <v>COUT-TRAIL BLAZER</v>
      </c>
      <c r="AL752" s="905">
        <f>IFERROR(INDEX(G752:R752,1,MATCH(Parametres!$B$3,G$1:R$1,0)-1)*IF(OR(F752="L",F752="S",F752="I"),-1,1),"")</f>
        <v>237513.82</v>
      </c>
      <c r="AM752" s="905">
        <f t="shared" si="68"/>
        <v>113967.20000000001</v>
      </c>
      <c r="AN752" s="905">
        <f>INDEX(G752:R752,1,MATCH(Parametres!$B$3,G$1:R$1,0))*IF(OR(F752="L",F752="S",F752="I"),-1,1)</f>
        <v>351481.02</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69"/>
        <v>G63600</v>
      </c>
      <c r="AU752" s="488" t="str">
        <f t="shared" si="70"/>
        <v>COUT-TRAIL BLAZER</v>
      </c>
      <c r="AV752" s="899">
        <f>IFERROR(INDEX(V752:AG752,1,MATCH(Parametres!$B$3,V$1:AG$1,0)-1)*IF(OR(C752="L",C752="S",C752="I"),-1,1),"")</f>
        <v>0</v>
      </c>
      <c r="AW752" s="899">
        <f t="shared" si="71"/>
        <v>0</v>
      </c>
      <c r="AX752" s="899">
        <f>INDEX(V752:AG752,1,MATCH(Parametres!$B$3,V$1:AG$1,0))*IF(OR(C752="L",C752="S",C752="I"),-1,1)</f>
        <v>0</v>
      </c>
      <c r="AY752" s="487" t="s">
        <v>337</v>
      </c>
      <c r="AZ752" s="487">
        <f>+VLOOKUP($AJ752,Data_Validation!$A:$E,5,0)</f>
        <v>0</v>
      </c>
    </row>
    <row r="753" spans="1:52" ht="15" hidden="1"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G63602</v>
      </c>
      <c r="AK753" s="905" t="str">
        <f t="shared" si="73"/>
        <v>COÛT- GMC  ACADIA</v>
      </c>
      <c r="AL753" s="905">
        <f>IFERROR(INDEX(G753:R753,1,MATCH(Parametres!$B$3,G$1:R$1,0)-1)*IF(OR(F753="L",F753="S",F753="I"),-1,1),"")</f>
        <v>299560.5</v>
      </c>
      <c r="AM753" s="905">
        <f t="shared" si="68"/>
        <v>0</v>
      </c>
      <c r="AN753" s="905">
        <f>INDEX(G753:R753,1,MATCH(Parametres!$B$3,G$1:R$1,0))*IF(OR(F753="L",F753="S",F753="I"),-1,1)</f>
        <v>299560.5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69"/>
        <v>G63602</v>
      </c>
      <c r="AU753" s="488" t="str">
        <f t="shared" si="70"/>
        <v>COÛT- GMC  ACADIA</v>
      </c>
      <c r="AV753" s="899">
        <f>IFERROR(INDEX(V753:AG753,1,MATCH(Parametres!$B$3,V$1:AG$1,0)-1)*IF(OR(C753="L",C753="S",C753="I"),-1,1),"")</f>
        <v>0</v>
      </c>
      <c r="AW753" s="899">
        <f t="shared" si="71"/>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G63800</v>
      </c>
      <c r="AK754" s="905" t="str">
        <f t="shared" si="73"/>
        <v>COUT-CHEV CAMION AUTRE</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G63800</v>
      </c>
      <c r="AU754" s="488" t="str">
        <f t="shared" si="70"/>
        <v>COUT-CHEV CAMION AUTRE</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G63820</v>
      </c>
      <c r="AK755" s="905" t="str">
        <f t="shared" si="73"/>
        <v>COUT-CHEV CAMION AUTR-LOC</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G63820</v>
      </c>
      <c r="AU755" s="488" t="str">
        <f t="shared" si="70"/>
        <v>COUT-CHEV CAMION AUTR-LOC</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hidden="1"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G64000</v>
      </c>
      <c r="AK756" s="905" t="str">
        <f t="shared" si="73"/>
        <v>COÛTANT PARC CAMIONS</v>
      </c>
      <c r="AL756" s="905">
        <f>IFERROR(INDEX(G756:R756,1,MATCH(Parametres!$B$3,G$1:R$1,0)-1)*IF(OR(F756="L",F756="S",F756="I"),-1,1),"")</f>
        <v>63667134.869999997</v>
      </c>
      <c r="AM756" s="905">
        <f t="shared" si="68"/>
        <v>2854115.6000000015</v>
      </c>
      <c r="AN756" s="905">
        <f>INDEX(G756:R756,1,MATCH(Parametres!$B$3,G$1:R$1,0))*IF(OR(F756="L",F756="S",F756="I"),-1,1)</f>
        <v>66521250.469999999</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69"/>
        <v>G64000</v>
      </c>
      <c r="AU756" s="488" t="str">
        <f t="shared" si="70"/>
        <v>COÛTANT PARC CAMIONS</v>
      </c>
      <c r="AV756" s="899">
        <f>IFERROR(INDEX(V756:AG756,1,MATCH(Parametres!$B$3,V$1:AG$1,0)-1)*IF(OR(C756="L",C756="S",C756="I"),-1,1),"")</f>
        <v>0</v>
      </c>
      <c r="AW756" s="899">
        <f t="shared" si="71"/>
        <v>0</v>
      </c>
      <c r="AX756" s="899">
        <f>INDEX(V756:AG756,1,MATCH(Parametres!$B$3,V$1:AG$1,0))*IF(OR(C756="L",C756="S",C756="I"),-1,1)</f>
        <v>0</v>
      </c>
      <c r="AY756" s="487" t="s">
        <v>337</v>
      </c>
      <c r="AZ756" s="487">
        <f>+VLOOKUP($AJ756,Data_Validation!$A:$E,5,0)</f>
        <v>0</v>
      </c>
    </row>
    <row r="757" spans="1:52" ht="15" hidden="1"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G64100</v>
      </c>
      <c r="AK757" s="905" t="str">
        <f t="shared" si="73"/>
        <v>COUT-CAMIONS INTERNE</v>
      </c>
      <c r="AL757" s="905">
        <f>IFERROR(INDEX(G757:R757,1,MATCH(Parametres!$B$3,G$1:R$1,0)-1)*IF(OR(F757="L",F757="S",F757="I"),-1,1),"")</f>
        <v>0</v>
      </c>
      <c r="AM757" s="905">
        <f t="shared" si="68"/>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69"/>
        <v>G64100</v>
      </c>
      <c r="AU757" s="488" t="str">
        <f t="shared" si="70"/>
        <v>COUT-CAMIONS INTERNE</v>
      </c>
      <c r="AV757" s="899">
        <f>IFERROR(INDEX(V757:AG757,1,MATCH(Parametres!$B$3,V$1:AG$1,0)-1)*IF(OR(C757="L",C757="S",C757="I"),-1,1),"")</f>
        <v>0</v>
      </c>
      <c r="AW757" s="899">
        <f t="shared" si="71"/>
        <v>0</v>
      </c>
      <c r="AX757" s="899">
        <f>INDEX(V757:AG757,1,MATCH(Parametres!$B$3,V$1:AG$1,0))*IF(OR(C757="L",C757="S",C757="I"),-1,1)</f>
        <v>0</v>
      </c>
      <c r="AY757" s="487" t="s">
        <v>337</v>
      </c>
      <c r="AZ757" s="487">
        <f>+VLOOKUP($AJ757,Data_Validation!$A:$E,5,0)</f>
        <v>0</v>
      </c>
    </row>
    <row r="758" spans="1:52" ht="15" hidden="1"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G64300</v>
      </c>
      <c r="AK758" s="905" t="str">
        <f t="shared" si="73"/>
        <v>COUT-PLAN PROTECTION</v>
      </c>
      <c r="AL758" s="905">
        <f>IFERROR(INDEX(G758:R758,1,MATCH(Parametres!$B$3,G$1:R$1,0)-1)*IF(OR(F758="L",F758="S",F758="I"),-1,1),"")</f>
        <v>299737.01</v>
      </c>
      <c r="AM758" s="905">
        <f t="shared" si="68"/>
        <v>54554.899999999965</v>
      </c>
      <c r="AN758" s="905">
        <f>INDEX(G758:R758,1,MATCH(Parametres!$B$3,G$1:R$1,0))*IF(OR(F758="L",F758="S",F758="I"),-1,1)</f>
        <v>354291.91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69"/>
        <v>G64300</v>
      </c>
      <c r="AU758" s="488" t="str">
        <f t="shared" si="70"/>
        <v>COUT-PLAN PROTECTION</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hidden="1"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G64400</v>
      </c>
      <c r="AK759" s="905" t="str">
        <f t="shared" si="73"/>
        <v>COÛTANT PROTECTION PLUS</v>
      </c>
      <c r="AL759" s="905">
        <f>IFERROR(INDEX(G759:R759,1,MATCH(Parametres!$B$3,G$1:R$1,0)-1)*IF(OR(F759="L",F759="S",F759="I"),-1,1),"")</f>
        <v>0</v>
      </c>
      <c r="AM759" s="905">
        <f t="shared" si="68"/>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69"/>
        <v>G64400</v>
      </c>
      <c r="AU759" s="488" t="str">
        <f t="shared" si="70"/>
        <v>COÛTANT PROTECTION PLUS</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hidden="1"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G64501</v>
      </c>
      <c r="AK760" s="905" t="str">
        <f t="shared" si="73"/>
        <v>COUT-ANTIROUILLE</v>
      </c>
      <c r="AL760" s="905">
        <f>IFERROR(INDEX(G760:R760,1,MATCH(Parametres!$B$3,G$1:R$1,0)-1)*IF(OR(F760="L",F760="S",F760="I"),-1,1),"")</f>
        <v>618.29999999999995</v>
      </c>
      <c r="AM760" s="905">
        <f t="shared" si="68"/>
        <v>0</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69"/>
        <v>G64501</v>
      </c>
      <c r="AU760" s="488" t="str">
        <f t="shared" si="70"/>
        <v>COUT-ANTIROUILLE</v>
      </c>
      <c r="AV760" s="899">
        <f>IFERROR(INDEX(V760:AG760,1,MATCH(Parametres!$B$3,V$1:AG$1,0)-1)*IF(OR(C760="L",C760="S",C760="I"),-1,1),"")</f>
        <v>0</v>
      </c>
      <c r="AW760" s="899">
        <f t="shared" si="71"/>
        <v>0</v>
      </c>
      <c r="AX760" s="899">
        <f>INDEX(V760:AG760,1,MATCH(Parametres!$B$3,V$1:AG$1,0))*IF(OR(C760="L",C760="S",C760="I"),-1,1)</f>
        <v>0</v>
      </c>
      <c r="AY760" s="487" t="s">
        <v>337</v>
      </c>
      <c r="AZ760" s="487">
        <f>+VLOOKUP($AJ760,Data_Validation!$A:$E,5,0)</f>
        <v>0</v>
      </c>
    </row>
    <row r="761" spans="1:52" ht="15" hidden="1"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G64503</v>
      </c>
      <c r="AK761" s="905" t="str">
        <f t="shared" si="73"/>
        <v>V.TEINTÉE-PEINTURE-TISSUS</v>
      </c>
      <c r="AL761" s="905">
        <f>IFERROR(INDEX(G761:R761,1,MATCH(Parametres!$B$3,G$1:R$1,0)-1)*IF(OR(F761="L",F761="S",F761="I"),-1,1),"")</f>
        <v>13213</v>
      </c>
      <c r="AM761" s="905">
        <f t="shared" si="68"/>
        <v>4739</v>
      </c>
      <c r="AN761" s="905">
        <f>INDEX(G761:R761,1,MATCH(Parametres!$B$3,G$1:R$1,0))*IF(OR(F761="L",F761="S",F761="I"),-1,1)</f>
        <v>17952</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69"/>
        <v>G64503</v>
      </c>
      <c r="AU761" s="488" t="str">
        <f t="shared" si="70"/>
        <v>V.TEINTÉE-PEINTURE-TISSUS</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hidden="1"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G64504</v>
      </c>
      <c r="AK762" s="905" t="str">
        <f t="shared" si="73"/>
        <v>COUT-VALEUR REMPLACEMENT</v>
      </c>
      <c r="AL762" s="905">
        <f>IFERROR(INDEX(G762:R762,1,MATCH(Parametres!$B$3,G$1:R$1,0)-1)*IF(OR(F762="L",F762="S",F762="I"),-1,1),"")</f>
        <v>36182.26</v>
      </c>
      <c r="AM762" s="905">
        <f t="shared" si="68"/>
        <v>7221.9000000000015</v>
      </c>
      <c r="AN762" s="905">
        <f>INDEX(G762:R762,1,MATCH(Parametres!$B$3,G$1:R$1,0))*IF(OR(F762="L",F762="S",F762="I"),-1,1)</f>
        <v>43404.160000000003</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69"/>
        <v>G64504</v>
      </c>
      <c r="AU762" s="488" t="str">
        <f t="shared" si="70"/>
        <v>COUT-VALEUR REMPLACEMENT</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hidden="1"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G64505</v>
      </c>
      <c r="AK763" s="905" t="str">
        <f t="shared" si="73"/>
        <v>COUT-ANTIVOL ET TAG</v>
      </c>
      <c r="AL763" s="905">
        <f>IFERROR(INDEX(G763:R763,1,MATCH(Parametres!$B$3,G$1:R$1,0)-1)*IF(OR(F763="L",F763="S",F763="I"),-1,1),"")</f>
        <v>28380</v>
      </c>
      <c r="AM763" s="905">
        <f t="shared" si="68"/>
        <v>7378.9599999999991</v>
      </c>
      <c r="AN763" s="905">
        <f>INDEX(G763:R763,1,MATCH(Parametres!$B$3,G$1:R$1,0))*IF(OR(F763="L",F763="S",F763="I"),-1,1)</f>
        <v>35758.959999999999</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69"/>
        <v>G64505</v>
      </c>
      <c r="AU763" s="488" t="str">
        <f t="shared" si="70"/>
        <v>COUT-ANTIVOL ET TAG</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hidden="1"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G64600</v>
      </c>
      <c r="AK764" s="905" t="str">
        <f t="shared" si="73"/>
        <v>COUT-AUTO OCC.DET.OPTIMUM</v>
      </c>
      <c r="AL764" s="905">
        <f>IFERROR(INDEX(G764:R764,1,MATCH(Parametres!$B$3,G$1:R$1,0)-1)*IF(OR(F764="L",F764="S",F764="I"),-1,1),"")</f>
        <v>0</v>
      </c>
      <c r="AM764" s="905">
        <f t="shared" si="68"/>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69"/>
        <v>G64600</v>
      </c>
      <c r="AU764" s="488" t="str">
        <f t="shared" si="70"/>
        <v>COUT-AUTO OCC.DET.OPTIMUM</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hidden="1"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G64601</v>
      </c>
      <c r="AK765" s="905" t="str">
        <f t="shared" si="73"/>
        <v>COUT-AUTO OCC.DET.AUTRES</v>
      </c>
      <c r="AL765" s="905">
        <f>IFERROR(INDEX(G765:R765,1,MATCH(Parametres!$B$3,G$1:R$1,0)-1)*IF(OR(F765="L",F765="S",F765="I"),-1,1),"")</f>
        <v>742255.06</v>
      </c>
      <c r="AM765" s="905">
        <f t="shared" si="68"/>
        <v>46162.169999999925</v>
      </c>
      <c r="AN765" s="905">
        <f>INDEX(G765:R765,1,MATCH(Parametres!$B$3,G$1:R$1,0))*IF(OR(F765="L",F765="S",F765="I"),-1,1)</f>
        <v>788417.23</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69"/>
        <v>G64601</v>
      </c>
      <c r="AU765" s="488" t="str">
        <f t="shared" si="70"/>
        <v>COUT-AUTO OCC.DET.AUTRES</v>
      </c>
      <c r="AV765" s="899">
        <f>IFERROR(INDEX(V765:AG765,1,MATCH(Parametres!$B$3,V$1:AG$1,0)-1)*IF(OR(C765="L",C765="S",C765="I"),-1,1),"")</f>
        <v>0</v>
      </c>
      <c r="AW765" s="899">
        <f t="shared" si="71"/>
        <v>0</v>
      </c>
      <c r="AX765" s="899">
        <f>INDEX(V765:AG765,1,MATCH(Parametres!$B$3,V$1:AG$1,0))*IF(OR(C765="L",C765="S",C765="I"),-1,1)</f>
        <v>0</v>
      </c>
      <c r="AY765" s="487" t="s">
        <v>337</v>
      </c>
      <c r="AZ765" s="487">
        <f>+VLOOKUP($AJ765,Data_Validation!$A:$E,5,0)</f>
        <v>0</v>
      </c>
    </row>
    <row r="766" spans="1:52" ht="15" hidden="1"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G64620</v>
      </c>
      <c r="AK766" s="905" t="str">
        <f t="shared" si="73"/>
        <v>COUT-LOC.AUTO USAGE OPT.</v>
      </c>
      <c r="AL766" s="905">
        <f>IFERROR(INDEX(G766:R766,1,MATCH(Parametres!$B$3,G$1:R$1,0)-1)*IF(OR(F766="L",F766="S",F766="I"),-1,1),"")</f>
        <v>0</v>
      </c>
      <c r="AM766" s="905">
        <f t="shared" si="68"/>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69"/>
        <v>G64620</v>
      </c>
      <c r="AU766" s="488" t="str">
        <f t="shared" si="70"/>
        <v>COUT-LOC.AUTO USAGE OPT.</v>
      </c>
      <c r="AV766" s="899">
        <f>IFERROR(INDEX(V766:AG766,1,MATCH(Parametres!$B$3,V$1:AG$1,0)-1)*IF(OR(C766="L",C766="S",C766="I"),-1,1),"")</f>
        <v>0</v>
      </c>
      <c r="AW766" s="899">
        <f t="shared" si="71"/>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G64700</v>
      </c>
      <c r="AK767" s="905" t="str">
        <f t="shared" si="73"/>
        <v>REMISE NEUF VOIT.DET.OPT</v>
      </c>
      <c r="AL767" s="905">
        <f>IFERROR(INDEX(G767:R767,1,MATCH(Parametres!$B$3,G$1:R$1,0)-1)*IF(OR(F767="L",F767="S",F767="I"),-1,1),"")</f>
        <v>0</v>
      </c>
      <c r="AM767" s="905">
        <f t="shared" si="68"/>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69"/>
        <v>G64700</v>
      </c>
      <c r="AU767" s="488" t="str">
        <f t="shared" si="70"/>
        <v>REMISE NEUF VOIT.DET.OPT</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G64701</v>
      </c>
      <c r="AK768" s="905" t="str">
        <f t="shared" si="73"/>
        <v>REMISE NEUF VOIT.DET.AUTR</v>
      </c>
      <c r="AL768" s="905">
        <f>IFERROR(INDEX(G768:R768,1,MATCH(Parametres!$B$3,G$1:R$1,0)-1)*IF(OR(F768="L",F768="S",F768="I"),-1,1),"")</f>
        <v>0</v>
      </c>
      <c r="AM768" s="905">
        <f t="shared" si="68"/>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69"/>
        <v>G64701</v>
      </c>
      <c r="AU768" s="488" t="str">
        <f t="shared" si="70"/>
        <v>REMISE NEUF VOIT.DET.AUTR</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G64720</v>
      </c>
      <c r="AK769" s="905" t="str">
        <f t="shared" si="73"/>
        <v>REM.NEUF LOC.AUTO DET.OPT</v>
      </c>
      <c r="AL769" s="905">
        <f>IFERROR(INDEX(G769:R769,1,MATCH(Parametres!$B$3,G$1:R$1,0)-1)*IF(OR(F769="L",F769="S",F769="I"),-1,1),"")</f>
        <v>0</v>
      </c>
      <c r="AM769" s="905">
        <f t="shared" si="68"/>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69"/>
        <v>G64720</v>
      </c>
      <c r="AU769" s="488" t="str">
        <f t="shared" si="70"/>
        <v>REM.NEUF LOC.AUTO DET.OPT</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hidden="1"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G64800</v>
      </c>
      <c r="AK770" s="905" t="str">
        <f t="shared" si="73"/>
        <v>COUT-AUTOS USAGES EN GROS</v>
      </c>
      <c r="AL770" s="905">
        <f>IFERROR(INDEX(G770:R770,1,MATCH(Parametres!$B$3,G$1:R$1,0)-1)*IF(OR(F770="L",F770="S",F770="I"),-1,1),"")</f>
        <v>910927.38</v>
      </c>
      <c r="AM770" s="905">
        <f t="shared" si="68"/>
        <v>59500</v>
      </c>
      <c r="AN770" s="905">
        <f>INDEX(G770:R770,1,MATCH(Parametres!$B$3,G$1:R$1,0))*IF(OR(F770="L",F770="S",F770="I"),-1,1)</f>
        <v>970427.38</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69"/>
        <v>G64800</v>
      </c>
      <c r="AU770" s="488" t="str">
        <f t="shared" si="70"/>
        <v>COUT-AUTOS USAGES EN GROS</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G64900</v>
      </c>
      <c r="AK771" s="905" t="str">
        <f t="shared" si="73"/>
        <v>RECTIFICATION STOCK AUTO</v>
      </c>
      <c r="AL771" s="905">
        <f>IFERROR(INDEX(G771:R771,1,MATCH(Parametres!$B$3,G$1:R$1,0)-1)*IF(OR(F771="L",F771="S",F771="I"),-1,1),"")</f>
        <v>0</v>
      </c>
      <c r="AM771" s="905">
        <f t="shared" si="68"/>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69"/>
        <v>G64900</v>
      </c>
      <c r="AU771" s="488" t="str">
        <f t="shared" si="70"/>
        <v>RECTIFICATION STOCK AUTO</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hidden="1"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G65000</v>
      </c>
      <c r="AK772" s="905" t="str">
        <f t="shared" si="73"/>
        <v>COUT-OCC.DETAIL    *WSALE</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T794" si="75">C772</f>
        <v>G65000</v>
      </c>
      <c r="AU772" s="488" t="str">
        <f t="shared" ref="AU772:AU794" si="76">D772</f>
        <v>COUT-OCC.DETAIL    *WSALE</v>
      </c>
      <c r="AV772" s="899">
        <f>IFERROR(INDEX(V772:AG772,1,MATCH(Parametres!$B$3,V$1:AG$1,0)-1)*IF(OR(C772="L",C772="S",C772="I"),-1,1),"")</f>
        <v>0</v>
      </c>
      <c r="AW772" s="899">
        <f t="shared" ref="AW772:AW794" si="77">AX772-AV772</f>
        <v>0</v>
      </c>
      <c r="AX772" s="899">
        <f>INDEX(V772:AG772,1,MATCH(Parametres!$B$3,V$1:AG$1,0))*IF(OR(C772="L",C772="S",C772="I"),-1,1)</f>
        <v>0</v>
      </c>
      <c r="AY772" s="487" t="s">
        <v>337</v>
      </c>
      <c r="AZ772" s="487" t="str">
        <f>+VLOOKUP($AJ772,Data_Validation!$A:$E,5,0)</f>
        <v>Oui</v>
      </c>
    </row>
    <row r="773" spans="1:52" ht="15" hidden="1"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G65001</v>
      </c>
      <c r="AK773" s="905" t="str">
        <f t="shared" si="73"/>
        <v>COUT-CAMION OCC.DET.AUTR</v>
      </c>
      <c r="AL773" s="905">
        <f>IFERROR(INDEX(G773:R773,1,MATCH(Parametres!$B$3,G$1:R$1,0)-1)*IF(OR(F773="L",F773="S",F773="I"),-1,1),"")</f>
        <v>827073.06</v>
      </c>
      <c r="AM773" s="905">
        <f t="shared" si="74"/>
        <v>422440.85999999987</v>
      </c>
      <c r="AN773" s="905">
        <f>INDEX(G773:R773,1,MATCH(Parametres!$B$3,G$1:R$1,0))*IF(OR(F773="L",F773="S",F773="I"),-1,1)</f>
        <v>1249513.92</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75"/>
        <v>G65001</v>
      </c>
      <c r="AU773" s="488" t="str">
        <f t="shared" si="76"/>
        <v>COUT-CAMION OCC.DET.AUTR</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G65020</v>
      </c>
      <c r="AK774" s="905" t="str">
        <f t="shared" si="73"/>
        <v>COUT-LOC.CAM.USAGE OPT.</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G65020</v>
      </c>
      <c r="AU774" s="488" t="str">
        <f t="shared" si="76"/>
        <v>COUT-LOC.CAM.USAGE OPT.</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G65100</v>
      </c>
      <c r="AK775" s="905" t="str">
        <f t="shared" si="73"/>
        <v>REMISE NEUF CAM.DET.OPT.</v>
      </c>
      <c r="AL775" s="905">
        <f>IFERROR(INDEX(G775:R775,1,MATCH(Parametres!$B$3,G$1:R$1,0)-1)*IF(OR(F775="L",F775="S",F775="I"),-1,1),"")</f>
        <v>0</v>
      </c>
      <c r="AM775" s="905">
        <f t="shared" si="74"/>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75"/>
        <v>G65100</v>
      </c>
      <c r="AU775" s="488" t="str">
        <f t="shared" si="76"/>
        <v>REMISE NEUF CAM.DET.OPT.</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G65101</v>
      </c>
      <c r="AK776" s="905" t="str">
        <f t="shared" si="73"/>
        <v>REMISE NEUF CAM.DET.AUTRE</v>
      </c>
      <c r="AL776" s="905">
        <f>IFERROR(INDEX(G776:R776,1,MATCH(Parametres!$B$3,G$1:R$1,0)-1)*IF(OR(F776="L",F776="S",F776="I"),-1,1),"")</f>
        <v>0</v>
      </c>
      <c r="AM776" s="905">
        <f t="shared" si="74"/>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75"/>
        <v>G65101</v>
      </c>
      <c r="AU776" s="488" t="str">
        <f t="shared" si="76"/>
        <v>REMISE NEUF CAM.DET.AUTRE</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G65120</v>
      </c>
      <c r="AK777" s="905" t="str">
        <f t="shared" si="73"/>
        <v>REM.NEUF LOC.CAM.DET.OPT.</v>
      </c>
      <c r="AL777" s="905">
        <f>IFERROR(INDEX(G777:R777,1,MATCH(Parametres!$B$3,G$1:R$1,0)-1)*IF(OR(F777="L",F777="S",F777="I"),-1,1),"")</f>
        <v>0</v>
      </c>
      <c r="AM777" s="905">
        <f t="shared" si="74"/>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75"/>
        <v>G65120</v>
      </c>
      <c r="AU777" s="488" t="str">
        <f t="shared" si="76"/>
        <v>REM.NEUF LOC.CAM.DET.OPT.</v>
      </c>
      <c r="AV777" s="899">
        <f>IFERROR(INDEX(V777:AG777,1,MATCH(Parametres!$B$3,V$1:AG$1,0)-1)*IF(OR(C777="L",C777="S",C777="I"),-1,1),"")</f>
        <v>0</v>
      </c>
      <c r="AW777" s="899">
        <f t="shared" si="77"/>
        <v>0</v>
      </c>
      <c r="AX777" s="899">
        <f>INDEX(V777:AG777,1,MATCH(Parametres!$B$3,V$1:AG$1,0))*IF(OR(C777="L",C777="S",C777="I"),-1,1)</f>
        <v>0</v>
      </c>
      <c r="AY777" s="487" t="s">
        <v>337</v>
      </c>
      <c r="AZ777" s="487">
        <f>+VLOOKUP($AJ777,Data_Validation!$A:$E,5,0)</f>
        <v>0</v>
      </c>
    </row>
    <row r="778" spans="1:52" ht="15" hidden="1"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G65200</v>
      </c>
      <c r="AK778" s="905" t="str">
        <f t="shared" si="73"/>
        <v>COUT-CAM. OCCASION GROS</v>
      </c>
      <c r="AL778" s="905">
        <f>IFERROR(INDEX(G778:R778,1,MATCH(Parametres!$B$3,G$1:R$1,0)-1)*IF(OR(F778="L",F778="S",F778="I"),-1,1),"")</f>
        <v>13455814.99</v>
      </c>
      <c r="AM778" s="905">
        <f t="shared" si="74"/>
        <v>3004501.8200000003</v>
      </c>
      <c r="AN778" s="905">
        <f>INDEX(G778:R778,1,MATCH(Parametres!$B$3,G$1:R$1,0))*IF(OR(F778="L",F778="S",F778="I"),-1,1)</f>
        <v>16460316.810000001</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75"/>
        <v>G65200</v>
      </c>
      <c r="AU778" s="488" t="str">
        <f t="shared" si="76"/>
        <v>COUT-CAM. OCCASION GROS</v>
      </c>
      <c r="AV778" s="899">
        <f>IFERROR(INDEX(V778:AG778,1,MATCH(Parametres!$B$3,V$1:AG$1,0)-1)*IF(OR(C778="L",C778="S",C778="I"),-1,1),"")</f>
        <v>0</v>
      </c>
      <c r="AW778" s="899">
        <f t="shared" si="77"/>
        <v>0</v>
      </c>
      <c r="AX778" s="899">
        <f>INDEX(V778:AG778,1,MATCH(Parametres!$B$3,V$1:AG$1,0))*IF(OR(C778="L",C778="S",C778="I"),-1,1)</f>
        <v>0</v>
      </c>
      <c r="AY778" s="487" t="s">
        <v>337</v>
      </c>
      <c r="AZ778" s="487">
        <f>+VLOOKUP($AJ778,Data_Validation!$A:$E,5,0)</f>
        <v>0</v>
      </c>
    </row>
    <row r="779" spans="1:52" ht="15" hidden="1"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G65201</v>
      </c>
      <c r="AK779" s="905" t="str">
        <f t="shared" si="73"/>
        <v>COUT - WHOLESALE W</v>
      </c>
      <c r="AL779" s="905">
        <f>IFERROR(INDEX(G779:R779,1,MATCH(Parametres!$B$3,G$1:R$1,0)-1)*IF(OR(F779="L",F779="S",F779="I"),-1,1),"")</f>
        <v>15999490.67</v>
      </c>
      <c r="AM779" s="905">
        <f t="shared" si="74"/>
        <v>3904730.0000000019</v>
      </c>
      <c r="AN779" s="905">
        <f>INDEX(G779:R779,1,MATCH(Parametres!$B$3,G$1:R$1,0))*IF(OR(F779="L",F779="S",F779="I"),-1,1)</f>
        <v>19904220.670000002</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75"/>
        <v>G65201</v>
      </c>
      <c r="AU779" s="488" t="str">
        <f t="shared" si="76"/>
        <v>COUT - WHOLESALE W</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G65300</v>
      </c>
      <c r="AK780" s="905" t="str">
        <f t="shared" si="73"/>
        <v>RECTIFICATION/STOCK/TRUCK</v>
      </c>
      <c r="AL780" s="905">
        <f>IFERROR(INDEX(G780:R780,1,MATCH(Parametres!$B$3,G$1:R$1,0)-1)*IF(OR(F780="L",F780="S",F780="I"),-1,1),"")</f>
        <v>0</v>
      </c>
      <c r="AM780" s="905">
        <f t="shared" si="74"/>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ref="AT780" si="78">C780</f>
        <v>G65300</v>
      </c>
      <c r="AU780" s="488" t="str">
        <f t="shared" ref="AU780" si="79">D780</f>
        <v>RECTIFICATION/STOCK/TRUCK</v>
      </c>
      <c r="AV780" s="899">
        <f>IFERROR(INDEX(V780:AG780,1,MATCH(Parametres!$B$3,V$1:AG$1,0)-1)*IF(OR(C780="L",C780="S",C780="I"),-1,1),"")</f>
        <v>0</v>
      </c>
      <c r="AW780" s="899">
        <f t="shared" ref="AW780" si="80">AX780-AV780</f>
        <v>0</v>
      </c>
      <c r="AX780" s="899">
        <f>INDEX(V780:AG780,1,MATCH(Parametres!$B$3,V$1:AG$1,0))*IF(OR(C780="L",C780="S",C780="I"),-1,1)</f>
        <v>0</v>
      </c>
      <c r="AY780" s="487" t="s">
        <v>337</v>
      </c>
      <c r="AZ780" s="487">
        <f>+VLOOKUP($AJ780,Data_Validation!$A:$E,5,0)</f>
        <v>0</v>
      </c>
    </row>
    <row r="781" spans="1:52" ht="15" hidden="1"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G65400</v>
      </c>
      <c r="AK781" s="905" t="str">
        <f t="shared" si="73"/>
        <v>COUT-PLAN PROTECTION USAG</v>
      </c>
      <c r="AL781" s="905">
        <f>IFERROR(INDEX(G781:R781,1,MATCH(Parametres!$B$3,G$1:R$1,0)-1)*IF(OR(F781="L",F781="S",F781="I"),-1,1),"")</f>
        <v>38073.61</v>
      </c>
      <c r="AM781" s="905">
        <f t="shared" si="74"/>
        <v>6205</v>
      </c>
      <c r="AN781" s="905">
        <f>INDEX(G781:R781,1,MATCH(Parametres!$B$3,G$1:R$1,0))*IF(OR(F781="L",F781="S",F781="I"),-1,1)</f>
        <v>44278.61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75"/>
        <v>G65400</v>
      </c>
      <c r="AU781" s="488" t="str">
        <f t="shared" si="76"/>
        <v>COUT-PLAN PROTECTION USAG</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hidden="1"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G65500</v>
      </c>
      <c r="AK782" s="905" t="str">
        <f t="shared" si="73"/>
        <v>RETOUR DE LOCATION-COUT</v>
      </c>
      <c r="AL782" s="905">
        <f>IFERROR(INDEX(G782:R782,1,MATCH(Parametres!$B$3,G$1:R$1,0)-1)*IF(OR(F782="L",F782="S",F782="I"),-1,1),"")</f>
        <v>0</v>
      </c>
      <c r="AM782" s="905">
        <f t="shared" si="74"/>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75"/>
        <v>G65500</v>
      </c>
      <c r="AU782" s="488" t="str">
        <f t="shared" si="76"/>
        <v>RETOUR DE LOCATION-COUT</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hidden="1"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G65600</v>
      </c>
      <c r="AK783" s="905" t="str">
        <f t="shared" si="73"/>
        <v>COUT-REMPLACEMENT USAGES</v>
      </c>
      <c r="AL783" s="905">
        <f>IFERROR(INDEX(G783:R783,1,MATCH(Parametres!$B$3,G$1:R$1,0)-1)*IF(OR(F783="L",F783="S",F783="I"),-1,1),"")</f>
        <v>4109.7</v>
      </c>
      <c r="AM783" s="905">
        <f t="shared" si="74"/>
        <v>2504.6000000000004</v>
      </c>
      <c r="AN783" s="905">
        <f>INDEX(G783:R783,1,MATCH(Parametres!$B$3,G$1:R$1,0))*IF(OR(F783="L",F783="S",F783="I"),-1,1)</f>
        <v>6614.3</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75"/>
        <v>G65600</v>
      </c>
      <c r="AU783" s="488" t="str">
        <f t="shared" si="76"/>
        <v>COUT-REMPLACEMENT USAGES</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hidden="1"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G65601</v>
      </c>
      <c r="AK784" s="905" t="str">
        <f t="shared" si="73"/>
        <v>COUT VEH U.S.A</v>
      </c>
      <c r="AL784" s="905">
        <f>IFERROR(INDEX(G784:R784,1,MATCH(Parametres!$B$3,G$1:R$1,0)-1)*IF(OR(F784="L",F784="S",F784="I"),-1,1),"")</f>
        <v>597577.12</v>
      </c>
      <c r="AM784" s="905">
        <f t="shared" si="74"/>
        <v>132298.88</v>
      </c>
      <c r="AN784" s="905">
        <f>INDEX(G784:R784,1,MATCH(Parametres!$B$3,G$1:R$1,0))*IF(OR(F784="L",F784="S",F784="I"),-1,1)</f>
        <v>729876</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75"/>
        <v>G65601</v>
      </c>
      <c r="AU784" s="488" t="str">
        <f t="shared" si="76"/>
        <v>COUT VEH U.S.A</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hidden="1"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G65602</v>
      </c>
      <c r="AK785" s="905" t="str">
        <f t="shared" si="73"/>
        <v>COUT VENTE USA -AJUSTMENT</v>
      </c>
      <c r="AL785" s="905">
        <f>IFERROR(INDEX(G785:R785,1,MATCH(Parametres!$B$3,G$1:R$1,0)-1)*IF(OR(F785="L",F785="S",F785="I"),-1,1),"")</f>
        <v>0</v>
      </c>
      <c r="AM785" s="905">
        <f t="shared" si="74"/>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75"/>
        <v>G65602</v>
      </c>
      <c r="AU785" s="488" t="str">
        <f t="shared" si="76"/>
        <v>COUT VENTE USA -AJUSTMENT</v>
      </c>
      <c r="AV785" s="899">
        <f>IFERROR(INDEX(V785:AG785,1,MATCH(Parametres!$B$3,V$1:AG$1,0)-1)*IF(OR(C785="L",C785="S",C785="I"),-1,1),"")</f>
        <v>0</v>
      </c>
      <c r="AW785" s="899">
        <f t="shared" si="77"/>
        <v>0</v>
      </c>
      <c r="AX785" s="899">
        <f>INDEX(V785:AG785,1,MATCH(Parametres!$B$3,V$1:AG$1,0))*IF(OR(C785="L",C785="S",C785="I"),-1,1)</f>
        <v>0</v>
      </c>
      <c r="AY785" s="487" t="s">
        <v>337</v>
      </c>
      <c r="AZ785" s="487">
        <f>+VLOOKUP($AJ785,Data_Validation!$A:$E,5,0)</f>
        <v>0</v>
      </c>
    </row>
    <row r="786" spans="1:52" ht="15" hidden="1"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G65603</v>
      </c>
      <c r="AK786" s="905" t="str">
        <f t="shared" si="73"/>
        <v>COUTANT VENTES USA</v>
      </c>
      <c r="AL786" s="905">
        <f>IFERROR(INDEX(G786:R786,1,MATCH(Parametres!$B$3,G$1:R$1,0)-1)*IF(OR(F786="L",F786="S",F786="I"),-1,1),"")</f>
        <v>22500685.84</v>
      </c>
      <c r="AM786" s="905">
        <f t="shared" si="74"/>
        <v>2225101.34</v>
      </c>
      <c r="AN786" s="905">
        <f>INDEX(G786:R786,1,MATCH(Parametres!$B$3,G$1:R$1,0))*IF(OR(F786="L",F786="S",F786="I"),-1,1)</f>
        <v>24725787.18</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75"/>
        <v>G65603</v>
      </c>
      <c r="AU786" s="488" t="str">
        <f t="shared" si="76"/>
        <v>COUTANT VENTES USA</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hidden="1"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81">C787</f>
        <v>G66010</v>
      </c>
      <c r="AK787" s="905" t="str">
        <f t="shared" ref="AK787:AK794" si="82">D787</f>
        <v>COUT CLIENT VOIT CAM LEG.</v>
      </c>
      <c r="AL787" s="905">
        <f>IFERROR(INDEX(G787:R787,1,MATCH(Parametres!$B$3,G$1:R$1,0)-1)*IF(OR(F787="L",F787="S",F787="I"),-1,1),"")</f>
        <v>119621.1</v>
      </c>
      <c r="AM787" s="905">
        <f t="shared" si="74"/>
        <v>15787.109999999986</v>
      </c>
      <c r="AN787" s="905">
        <f>INDEX(G787:R787,1,MATCH(Parametres!$B$3,G$1:R$1,0))*IF(OR(F787="L",F787="S",F787="I"),-1,1)</f>
        <v>135408.21</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75"/>
        <v>G66010</v>
      </c>
      <c r="AU787" s="488" t="str">
        <f t="shared" si="76"/>
        <v>COUT CLIENT VOIT CAM LEG.</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hidden="1"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81"/>
        <v>G66020</v>
      </c>
      <c r="AK788" s="905" t="str">
        <f t="shared" si="82"/>
        <v>COUT CON.SER.VOIT CAM LEG</v>
      </c>
      <c r="AL788" s="905">
        <f>IFERROR(INDEX(G788:R788,1,MATCH(Parametres!$B$3,G$1:R$1,0)-1)*IF(OR(F788="L",F788="S",F788="I"),-1,1),"")</f>
        <v>0</v>
      </c>
      <c r="AM788" s="905">
        <f t="shared" si="74"/>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75"/>
        <v>G66020</v>
      </c>
      <c r="AU788" s="488" t="str">
        <f t="shared" si="76"/>
        <v>COUT CON.SER.VOIT CAM LEG</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81"/>
        <v>G66030</v>
      </c>
      <c r="AK789" s="905" t="str">
        <f t="shared" si="82"/>
        <v>COUT-M.D.PLAN PROT.A.AUTO</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G66030</v>
      </c>
      <c r="AU789" s="488" t="str">
        <f t="shared" si="76"/>
        <v>COUT-M.D.PLAN PROT.A.AUTO</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hidden="1"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81"/>
        <v>G66040</v>
      </c>
      <c r="AK790" s="905" t="str">
        <f t="shared" si="82"/>
        <v>COUT SER RAP.VOIT CAM LEG</v>
      </c>
      <c r="AL790" s="905">
        <f>IFERROR(INDEX(G790:R790,1,MATCH(Parametres!$B$3,G$1:R$1,0)-1)*IF(OR(F790="L",F790="S",F790="I"),-1,1),"")</f>
        <v>14508.64</v>
      </c>
      <c r="AM790" s="905">
        <f t="shared" si="74"/>
        <v>534.27000000000044</v>
      </c>
      <c r="AN790" s="905">
        <f>INDEX(G790:R790,1,MATCH(Parametres!$B$3,G$1:R$1,0))*IF(OR(F790="L",F790="S",F790="I"),-1,1)</f>
        <v>15042.91</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75"/>
        <v>G66040</v>
      </c>
      <c r="AU790" s="488" t="str">
        <f t="shared" si="76"/>
        <v>COUT SER RAP.VOIT CAM LEG</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hidden="1"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81"/>
        <v>G66110</v>
      </c>
      <c r="AK791" s="905" t="str">
        <f t="shared" si="82"/>
        <v>COUT CLIENTS CAMION MOYEN</v>
      </c>
      <c r="AL791" s="905">
        <f>IFERROR(INDEX(G791:R791,1,MATCH(Parametres!$B$3,G$1:R$1,0)-1)*IF(OR(F791="L",F791="S",F791="I"),-1,1),"")</f>
        <v>151130.01</v>
      </c>
      <c r="AM791" s="905">
        <f t="shared" si="74"/>
        <v>16738.479999999981</v>
      </c>
      <c r="AN791" s="905">
        <f>INDEX(G791:R791,1,MATCH(Parametres!$B$3,G$1:R$1,0))*IF(OR(F791="L",F791="S",F791="I"),-1,1)</f>
        <v>167868.49</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75"/>
        <v>G66110</v>
      </c>
      <c r="AU791" s="488" t="str">
        <f t="shared" si="76"/>
        <v>COUT CLIENTS CAMION MOYEN</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hidden="1"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81"/>
        <v>G66120</v>
      </c>
      <c r="AK792" s="905" t="str">
        <f t="shared" si="82"/>
        <v>COUT CLAIM CAMIONS MOYEN</v>
      </c>
      <c r="AL792" s="905">
        <f>IFERROR(INDEX(G792:R792,1,MATCH(Parametres!$B$3,G$1:R$1,0)-1)*IF(OR(F792="L",F792="S",F792="I"),-1,1),"")</f>
        <v>0</v>
      </c>
      <c r="AM792" s="905">
        <f t="shared" si="74"/>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75"/>
        <v>G66120</v>
      </c>
      <c r="AU792" s="488" t="str">
        <f t="shared" si="76"/>
        <v>COUT CLAIM CAMIONS MOYEN</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hidden="1"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1"/>
        <v>G66140</v>
      </c>
      <c r="AK793" s="905" t="str">
        <f t="shared" si="82"/>
        <v>COUT SER RAP.CAMION MOYEN</v>
      </c>
      <c r="AL793" s="905">
        <f>IFERROR(INDEX(G793:R793,1,MATCH(Parametres!$B$3,G$1:R$1,0)-1)*IF(OR(F793="L",F793="S",F793="I"),-1,1),"")</f>
        <v>0</v>
      </c>
      <c r="AM793" s="905">
        <f t="shared" si="74"/>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si="75"/>
        <v>G66140</v>
      </c>
      <c r="AU793" s="488" t="str">
        <f t="shared" si="76"/>
        <v>COUT SER RAP.CAMION MOYEN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hidden="1"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1"/>
        <v>G66200</v>
      </c>
      <c r="AK794" s="905" t="str">
        <f t="shared" si="82"/>
        <v>COUT-M.D. GARANTIE</v>
      </c>
      <c r="AL794" s="905">
        <f>IFERROR(INDEX(G794:R794,1,MATCH(Parametres!$B$3,G$1:R$1,0)-1)*IF(OR(F794="L",F794="S",F794="I"),-1,1),"")</f>
        <v>110849.52</v>
      </c>
      <c r="AM794" s="905">
        <f t="shared" si="74"/>
        <v>17044.75</v>
      </c>
      <c r="AN794" s="905">
        <f>INDEX(G794:R794,1,MATCH(Parametres!$B$3,G$1:R$1,0))*IF(OR(F794="L",F794="S",F794="I"),-1,1)</f>
        <v>127894.27</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75"/>
        <v>G66200</v>
      </c>
      <c r="AU794" s="488" t="str">
        <f t="shared" si="76"/>
        <v>COUT-M.D. GARANTIE</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hidden="1"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3">C795</f>
        <v>G66300</v>
      </c>
      <c r="AK795" s="905" t="str">
        <f t="shared" ref="AK795:AK858" si="84">D795</f>
        <v>COUT-M.D. INTERNE</v>
      </c>
      <c r="AL795" s="905">
        <f>IFERROR(INDEX(G795:R795,1,MATCH(Parametres!$B$3,G$1:R$1,0)-1)*IF(OR(F795="L",F795="S",F795="I"),-1,1),"")</f>
        <v>96395.94</v>
      </c>
      <c r="AM795" s="905">
        <f t="shared" ref="AM795:AM858" si="85">AN795-AL795</f>
        <v>14113.89</v>
      </c>
      <c r="AN795" s="905">
        <f>INDEX(G795:R795,1,MATCH(Parametres!$B$3,G$1:R$1,0))*IF(OR(F795="L",F795="S",F795="I"),-1,1)</f>
        <v>110509.83</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ref="AT795:AT858" si="86">C795</f>
        <v>G66300</v>
      </c>
      <c r="AU795" s="488" t="str">
        <f t="shared" ref="AU795:AU858" si="87">D795</f>
        <v>COUT-M.D. INTERNE</v>
      </c>
      <c r="AV795" s="899">
        <f>IFERROR(INDEX(V795:AG795,1,MATCH(Parametres!$B$3,V$1:AG$1,0)-1)*IF(OR(C795="L",C795="S",C795="I"),-1,1),"")</f>
        <v>0</v>
      </c>
      <c r="AW795" s="899">
        <f t="shared" ref="AW795:AW858" si="88">AX795-AV795</f>
        <v>0</v>
      </c>
      <c r="AX795" s="899">
        <f>INDEX(V795:AG795,1,MATCH(Parametres!$B$3,V$1:AG$1,0))*IF(OR(C795="L",C795="S",C795="I"),-1,1)</f>
        <v>0</v>
      </c>
      <c r="AY795" s="487" t="s">
        <v>337</v>
      </c>
      <c r="AZ795" s="487">
        <f>+VLOOKUP($AJ795,Data_Validation!$A:$E,5,0)</f>
        <v>0</v>
      </c>
    </row>
    <row r="796" spans="1:52" ht="15" hidden="1"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3"/>
        <v>G66320</v>
      </c>
      <c r="AK796" s="905" t="str">
        <f t="shared" si="84"/>
        <v>COUT-MO INTERNE CAM MOYEN</v>
      </c>
      <c r="AL796" s="905">
        <f>IFERROR(INDEX(G796:R796,1,MATCH(Parametres!$B$3,G$1:R$1,0)-1)*IF(OR(F796="L",F796="S",F796="I"),-1,1),"")</f>
        <v>1804.85</v>
      </c>
      <c r="AM796" s="905">
        <f t="shared" si="85"/>
        <v>502.55000000000018</v>
      </c>
      <c r="AN796" s="905">
        <f>INDEX(G796:R796,1,MATCH(Parametres!$B$3,G$1:R$1,0))*IF(OR(F796="L",F796="S",F796="I"),-1,1)</f>
        <v>2307.4</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86"/>
        <v>G66320</v>
      </c>
      <c r="AU796" s="488" t="str">
        <f t="shared" si="87"/>
        <v>COUT-MO INTERNE CAM MOYEN</v>
      </c>
      <c r="AV796" s="899">
        <f>IFERROR(INDEX(V796:AG796,1,MATCH(Parametres!$B$3,V$1:AG$1,0)-1)*IF(OR(C796="L",C796="S",C796="I"),-1,1),"")</f>
        <v>0</v>
      </c>
      <c r="AW796" s="899">
        <f t="shared" si="88"/>
        <v>0</v>
      </c>
      <c r="AX796" s="899">
        <f>INDEX(V796:AG796,1,MATCH(Parametres!$B$3,V$1:AG$1,0))*IF(OR(C796="L",C796="S",C796="I"),-1,1)</f>
        <v>0</v>
      </c>
      <c r="AY796" s="487" t="s">
        <v>337</v>
      </c>
      <c r="AZ796" s="487">
        <f>+VLOOKUP($AJ796,Data_Validation!$A:$E,5,0)</f>
        <v>0</v>
      </c>
    </row>
    <row r="797" spans="1:52" ht="15" hidden="1"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3"/>
        <v>G66400</v>
      </c>
      <c r="AK797" s="905" t="str">
        <f t="shared" si="84"/>
        <v>COUT-M.D. INSP.</v>
      </c>
      <c r="AL797" s="905">
        <f>IFERROR(INDEX(G797:R797,1,MATCH(Parametres!$B$3,G$1:R$1,0)-1)*IF(OR(F797="L",F797="S",F797="I"),-1,1),"")</f>
        <v>45926.15</v>
      </c>
      <c r="AM797" s="905">
        <f t="shared" si="85"/>
        <v>1690.3899999999994</v>
      </c>
      <c r="AN797" s="905">
        <f>INDEX(G797:R797,1,MATCH(Parametres!$B$3,G$1:R$1,0))*IF(OR(F797="L",F797="S",F797="I"),-1,1)</f>
        <v>47616.54</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86"/>
        <v>G66400</v>
      </c>
      <c r="AU797" s="488" t="str">
        <f t="shared" si="87"/>
        <v>COUT-M.D. INSP.</v>
      </c>
      <c r="AV797" s="899">
        <f>IFERROR(INDEX(V797:AG797,1,MATCH(Parametres!$B$3,V$1:AG$1,0)-1)*IF(OR(C797="L",C797="S",C797="I"),-1,1),"")</f>
        <v>0</v>
      </c>
      <c r="AW797" s="899">
        <f t="shared" si="8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3"/>
        <v>G66420</v>
      </c>
      <c r="AK798" s="905" t="str">
        <f t="shared" si="84"/>
        <v>COUT-MO INSPECTON PDI</v>
      </c>
      <c r="AL798" s="905">
        <f>IFERROR(INDEX(G798:R798,1,MATCH(Parametres!$B$3,G$1:R$1,0)-1)*IF(OR(F798="L",F798="S",F798="I"),-1,1),"")</f>
        <v>0</v>
      </c>
      <c r="AM798" s="905">
        <f t="shared" si="8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6"/>
        <v>G66420</v>
      </c>
      <c r="AU798" s="488" t="str">
        <f t="shared" si="87"/>
        <v>COUT-MO INSPECTON PDI</v>
      </c>
      <c r="AV798" s="899">
        <f>IFERROR(INDEX(V798:AG798,1,MATCH(Parametres!$B$3,V$1:AG$1,0)-1)*IF(OR(C798="L",C798="S",C798="I"),-1,1),"")</f>
        <v>0</v>
      </c>
      <c r="AW798" s="899">
        <f t="shared" si="88"/>
        <v>0</v>
      </c>
      <c r="AX798" s="899">
        <f>INDEX(V798:AG798,1,MATCH(Parametres!$B$3,V$1:AG$1,0))*IF(OR(C798="L",C798="S",C798="I"),-1,1)</f>
        <v>0</v>
      </c>
      <c r="AY798" s="487" t="s">
        <v>337</v>
      </c>
      <c r="AZ798" s="487" t="e">
        <f>+VLOOKUP($AJ798,Data_Validation!$A:$E,5,0)</f>
        <v>#N/A</v>
      </c>
    </row>
    <row r="799" spans="1:52" ht="15" hidden="1"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3"/>
        <v>G66500</v>
      </c>
      <c r="AK799" s="905" t="str">
        <f t="shared" si="84"/>
        <v>TEMPS PERDU SERVICE</v>
      </c>
      <c r="AL799" s="905">
        <f>IFERROR(INDEX(G799:R799,1,MATCH(Parametres!$B$3,G$1:R$1,0)-1)*IF(OR(F799="L",F799="S",F799="I"),-1,1),"")</f>
        <v>-21987.74</v>
      </c>
      <c r="AM799" s="905">
        <f t="shared" si="85"/>
        <v>-1303.8599999999969</v>
      </c>
      <c r="AN799" s="905">
        <f>INDEX(G799:R799,1,MATCH(Parametres!$B$3,G$1:R$1,0))*IF(OR(F799="L",F799="S",F799="I"),-1,1)</f>
        <v>-23291.599999999999</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86"/>
        <v>G66500</v>
      </c>
      <c r="AU799" s="488" t="str">
        <f t="shared" si="87"/>
        <v>TEMPS PERDU SERVICE</v>
      </c>
      <c r="AV799" s="899">
        <f>IFERROR(INDEX(V799:AG799,1,MATCH(Parametres!$B$3,V$1:AG$1,0)-1)*IF(OR(C799="L",C799="S",C799="I"),-1,1),"")</f>
        <v>0</v>
      </c>
      <c r="AW799" s="899">
        <f t="shared" si="88"/>
        <v>0</v>
      </c>
      <c r="AX799" s="899">
        <f>INDEX(V799:AG799,1,MATCH(Parametres!$B$3,V$1:AG$1,0))*IF(OR(C799="L",C799="S",C799="I"),-1,1)</f>
        <v>0</v>
      </c>
      <c r="AY799" s="487" t="s">
        <v>337</v>
      </c>
      <c r="AZ799" s="487">
        <f>+VLOOKUP($AJ799,Data_Validation!$A:$E,5,0)</f>
        <v>0</v>
      </c>
    </row>
    <row r="800" spans="1:52" ht="15" hidden="1"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3"/>
        <v>G66600</v>
      </c>
      <c r="AK800" s="905" t="str">
        <f t="shared" si="84"/>
        <v>COUT-SOUS-CONTRATS SERV.</v>
      </c>
      <c r="AL800" s="905">
        <f>IFERROR(INDEX(G800:R800,1,MATCH(Parametres!$B$3,G$1:R$1,0)-1)*IF(OR(F800="L",F800="S",F800="I"),-1,1),"")</f>
        <v>119921.75</v>
      </c>
      <c r="AM800" s="905">
        <f t="shared" si="85"/>
        <v>20282.679999999993</v>
      </c>
      <c r="AN800" s="905">
        <f>INDEX(G800:R800,1,MATCH(Parametres!$B$3,G$1:R$1,0))*IF(OR(F800="L",F800="S",F800="I"),-1,1)</f>
        <v>140204.43</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86"/>
        <v>G66600</v>
      </c>
      <c r="AU800" s="488" t="str">
        <f t="shared" si="87"/>
        <v>COUT-SOUS-CONTRATS SERV.</v>
      </c>
      <c r="AV800" s="899">
        <f>IFERROR(INDEX(V800:AG800,1,MATCH(Parametres!$B$3,V$1:AG$1,0)-1)*IF(OR(C800="L",C800="S",C800="I"),-1,1),"")</f>
        <v>0</v>
      </c>
      <c r="AW800" s="899">
        <f t="shared" si="88"/>
        <v>0</v>
      </c>
      <c r="AX800" s="899">
        <f>INDEX(V800:AG800,1,MATCH(Parametres!$B$3,V$1:AG$1,0))*IF(OR(C800="L",C800="S",C800="I"),-1,1)</f>
        <v>0</v>
      </c>
      <c r="AY800" s="487" t="s">
        <v>337</v>
      </c>
      <c r="AZ800" s="487">
        <f>+VLOOKUP($AJ800,Data_Validation!$A:$E,5,0)</f>
        <v>0</v>
      </c>
    </row>
    <row r="801" spans="1:52" ht="15" hidden="1"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3"/>
        <v>G66610</v>
      </c>
      <c r="AK801" s="905" t="str">
        <f t="shared" si="84"/>
        <v>COUT-REPAR. PARE-BRISES</v>
      </c>
      <c r="AL801" s="905">
        <f>IFERROR(INDEX(G801:R801,1,MATCH(Parametres!$B$3,G$1:R$1,0)-1)*IF(OR(F801="L",F801="S",F801="I"),-1,1),"")</f>
        <v>0</v>
      </c>
      <c r="AM801" s="905">
        <f t="shared" si="8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86"/>
        <v>G66610</v>
      </c>
      <c r="AU801" s="488" t="str">
        <f t="shared" si="87"/>
        <v>COUT-REPAR. PARE-BRISES</v>
      </c>
      <c r="AV801" s="899">
        <f>IFERROR(INDEX(V801:AG801,1,MATCH(Parametres!$B$3,V$1:AG$1,0)-1)*IF(OR(C801="L",C801="S",C801="I"),-1,1),"")</f>
        <v>0</v>
      </c>
      <c r="AW801" s="899">
        <f t="shared" si="8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3"/>
        <v>G66611</v>
      </c>
      <c r="AK802" s="905" t="str">
        <f t="shared" si="84"/>
        <v>SUPER VITRE COUT SUBLET</v>
      </c>
      <c r="AL802" s="905">
        <f>IFERROR(INDEX(G802:R802,1,MATCH(Parametres!$B$3,G$1:R$1,0)-1)*IF(OR(F802="L",F802="S",F802="I"),-1,1),"")</f>
        <v>0</v>
      </c>
      <c r="AM802" s="905">
        <f t="shared" si="8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6"/>
        <v>G66611</v>
      </c>
      <c r="AU802" s="488" t="str">
        <f t="shared" si="87"/>
        <v>SUPER VITRE COUT SUBLET</v>
      </c>
      <c r="AV802" s="899">
        <f>IFERROR(INDEX(V802:AG802,1,MATCH(Parametres!$B$3,V$1:AG$1,0)-1)*IF(OR(C802="L",C802="S",C802="I"),-1,1),"")</f>
        <v>0</v>
      </c>
      <c r="AW802" s="899">
        <f t="shared" si="88"/>
        <v>0</v>
      </c>
      <c r="AX802" s="899">
        <f>INDEX(V802:AG802,1,MATCH(Parametres!$B$3,V$1:AG$1,0))*IF(OR(C802="L",C802="S",C802="I"),-1,1)</f>
        <v>0</v>
      </c>
      <c r="AY802" s="487" t="s">
        <v>337</v>
      </c>
      <c r="AZ802" s="487" t="e">
        <f>+VLOOKUP($AJ802,Data_Validation!$A:$E,5,0)</f>
        <v>#N/A</v>
      </c>
    </row>
    <row r="803" spans="1:52" ht="15" hidden="1"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3"/>
        <v>G66710</v>
      </c>
      <c r="AK803" s="905" t="str">
        <f t="shared" si="84"/>
        <v>COUT P&amp;A SERV.CLIENT AUTO</v>
      </c>
      <c r="AL803" s="905">
        <f>IFERROR(INDEX(G803:R803,1,MATCH(Parametres!$B$3,G$1:R$1,0)-1)*IF(OR(F803="L",F803="S",F803="I"),-1,1),"")</f>
        <v>262957.71999999997</v>
      </c>
      <c r="AM803" s="905">
        <f t="shared" si="85"/>
        <v>28468.090000000026</v>
      </c>
      <c r="AN803" s="905">
        <f>INDEX(G803:R803,1,MATCH(Parametres!$B$3,G$1:R$1,0))*IF(OR(F803="L",F803="S",F803="I"),-1,1)</f>
        <v>291425.81</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86"/>
        <v>G66710</v>
      </c>
      <c r="AU803" s="488" t="str">
        <f t="shared" si="87"/>
        <v>COUT P&amp;A SERV.CLIENT AUTO</v>
      </c>
      <c r="AV803" s="899">
        <f>IFERROR(INDEX(V803:AG803,1,MATCH(Parametres!$B$3,V$1:AG$1,0)-1)*IF(OR(C803="L",C803="S",C803="I"),-1,1),"")</f>
        <v>0</v>
      </c>
      <c r="AW803" s="899">
        <f t="shared" si="88"/>
        <v>0</v>
      </c>
      <c r="AX803" s="899">
        <f>INDEX(V803:AG803,1,MATCH(Parametres!$B$3,V$1:AG$1,0))*IF(OR(C803="L",C803="S",C803="I"),-1,1)</f>
        <v>0</v>
      </c>
      <c r="AY803" s="487" t="s">
        <v>337</v>
      </c>
      <c r="AZ803" s="487">
        <f>+VLOOKUP($AJ803,Data_Validation!$A:$E,5,0)</f>
        <v>0</v>
      </c>
    </row>
    <row r="804" spans="1:52" ht="15" hidden="1"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3"/>
        <v>G66720</v>
      </c>
      <c r="AK804" s="905" t="str">
        <f t="shared" si="84"/>
        <v>COUT-P&amp;A SERV.PL.PROT.AUT</v>
      </c>
      <c r="AL804" s="905">
        <f>IFERROR(INDEX(G804:R804,1,MATCH(Parametres!$B$3,G$1:R$1,0)-1)*IF(OR(F804="L",F804="S",F804="I"),-1,1),"")</f>
        <v>0</v>
      </c>
      <c r="AM804" s="905">
        <f t="shared" si="8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86"/>
        <v>G66720</v>
      </c>
      <c r="AU804" s="488" t="str">
        <f t="shared" si="87"/>
        <v>COUT-P&amp;A SERV.PL.PROT.AUT</v>
      </c>
      <c r="AV804" s="899">
        <f>IFERROR(INDEX(V804:AG804,1,MATCH(Parametres!$B$3,V$1:AG$1,0)-1)*IF(OR(C804="L",C804="S",C804="I"),-1,1),"")</f>
        <v>0</v>
      </c>
      <c r="AW804" s="899">
        <f t="shared" si="8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3"/>
        <v>G66740</v>
      </c>
      <c r="AK805" s="905" t="str">
        <f t="shared" si="84"/>
        <v>P&amp;A GOOD VOIT CAM LEGER</v>
      </c>
      <c r="AL805" s="905">
        <f>IFERROR(INDEX(G805:R805,1,MATCH(Parametres!$B$3,G$1:R$1,0)-1)*IF(OR(F805="L",F805="S",F805="I"),-1,1),"")</f>
        <v>0</v>
      </c>
      <c r="AM805" s="905">
        <f t="shared" si="8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86"/>
        <v>G66740</v>
      </c>
      <c r="AU805" s="488" t="str">
        <f t="shared" si="87"/>
        <v>P&amp;A GOOD VOIT CAM LEGER</v>
      </c>
      <c r="AV805" s="899">
        <f>IFERROR(INDEX(V805:AG805,1,MATCH(Parametres!$B$3,V$1:AG$1,0)-1)*IF(OR(C805="L",C805="S",C805="I"),-1,1),"")</f>
        <v>0</v>
      </c>
      <c r="AW805" s="899">
        <f t="shared" si="8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3"/>
        <v>G66800</v>
      </c>
      <c r="AK806" s="905" t="str">
        <f t="shared" si="84"/>
        <v>COUT-VOIT.OCC.EN GROS-DET</v>
      </c>
      <c r="AL806" s="905">
        <f>IFERROR(INDEX(G806:R806,1,MATCH(Parametres!$B$3,G$1:R$1,0)-1)*IF(OR(F806="L",F806="S",F806="I"),-1,1),"")</f>
        <v>0</v>
      </c>
      <c r="AM806" s="905">
        <f t="shared" si="8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86"/>
        <v>G66800</v>
      </c>
      <c r="AU806" s="488" t="str">
        <f t="shared" si="87"/>
        <v>COUT-VOIT.OCC.EN GROS-DET</v>
      </c>
      <c r="AV806" s="899">
        <f>IFERROR(INDEX(V806:AG806,1,MATCH(Parametres!$B$3,V$1:AG$1,0)-1)*IF(OR(C806="L",C806="S",C806="I"),-1,1),"")</f>
        <v>0</v>
      </c>
      <c r="AW806" s="899">
        <f t="shared" si="8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3"/>
        <v>G66810</v>
      </c>
      <c r="AK807" s="905" t="str">
        <f t="shared" si="84"/>
        <v>COUT-P&amp;A SERV.CLIENT CAM.</v>
      </c>
      <c r="AL807" s="905">
        <f>IFERROR(INDEX(G807:R807,1,MATCH(Parametres!$B$3,G$1:R$1,0)-1)*IF(OR(F807="L",F807="S",F807="I"),-1,1),"")</f>
        <v>0</v>
      </c>
      <c r="AM807" s="905">
        <f t="shared" si="8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86"/>
        <v>G66810</v>
      </c>
      <c r="AU807" s="488" t="str">
        <f t="shared" si="87"/>
        <v>COUT-P&amp;A SERV.CLIENT CAM.</v>
      </c>
      <c r="AV807" s="899">
        <f>IFERROR(INDEX(V807:AG807,1,MATCH(Parametres!$B$3,V$1:AG$1,0)-1)*IF(OR(C807="L",C807="S",C807="I"),-1,1),"")</f>
        <v>0</v>
      </c>
      <c r="AW807" s="899">
        <f t="shared" si="8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3"/>
        <v>G66840</v>
      </c>
      <c r="AK808" s="905" t="str">
        <f t="shared" si="84"/>
        <v>COUT-P&amp;A GOODWRENCH CAM.</v>
      </c>
      <c r="AL808" s="905">
        <f>IFERROR(INDEX(G808:R808,1,MATCH(Parametres!$B$3,G$1:R$1,0)-1)*IF(OR(F808="L",F808="S",F808="I"),-1,1),"")</f>
        <v>0</v>
      </c>
      <c r="AM808" s="905">
        <f t="shared" si="8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6"/>
        <v>G66840</v>
      </c>
      <c r="AU808" s="488" t="str">
        <f t="shared" si="87"/>
        <v>COUT-P&amp;A GOODWRENCH CAM.</v>
      </c>
      <c r="AV808" s="899">
        <f>IFERROR(INDEX(V808:AG808,1,MATCH(Parametres!$B$3,V$1:AG$1,0)-1)*IF(OR(C808="L",C808="S",C808="I"),-1,1),"")</f>
        <v>0</v>
      </c>
      <c r="AW808" s="899">
        <f t="shared" si="88"/>
        <v>0</v>
      </c>
      <c r="AX808" s="899">
        <f>INDEX(V808:AG808,1,MATCH(Parametres!$B$3,V$1:AG$1,0))*IF(OR(C808="L",C808="S",C808="I"),-1,1)</f>
        <v>0</v>
      </c>
      <c r="AY808" s="487" t="s">
        <v>337</v>
      </c>
      <c r="AZ808" s="487" t="e">
        <f>+VLOOKUP($AJ808,Data_Validation!$A:$E,5,0)</f>
        <v>#N/A</v>
      </c>
    </row>
    <row r="809" spans="1:52" ht="15" hidden="1"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3"/>
        <v>G66900</v>
      </c>
      <c r="AK809" s="905" t="str">
        <f t="shared" si="84"/>
        <v>COUT MATERIEL ATELIER</v>
      </c>
      <c r="AL809" s="905">
        <f>IFERROR(INDEX(G809:R809,1,MATCH(Parametres!$B$3,G$1:R$1,0)-1)*IF(OR(F809="L",F809="S",F809="I"),-1,1),"")</f>
        <v>9461.89</v>
      </c>
      <c r="AM809" s="905">
        <f t="shared" si="85"/>
        <v>2654.9400000000005</v>
      </c>
      <c r="AN809" s="905">
        <f>INDEX(G809:R809,1,MATCH(Parametres!$B$3,G$1:R$1,0))*IF(OR(F809="L",F809="S",F809="I"),-1,1)</f>
        <v>12116.83</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86"/>
        <v>G66900</v>
      </c>
      <c r="AU809" s="488" t="str">
        <f t="shared" si="87"/>
        <v>COUT MATERIEL ATELIER</v>
      </c>
      <c r="AV809" s="899">
        <f>IFERROR(INDEX(V809:AG809,1,MATCH(Parametres!$B$3,V$1:AG$1,0)-1)*IF(OR(C809="L",C809="S",C809="I"),-1,1),"")</f>
        <v>0</v>
      </c>
      <c r="AW809" s="899">
        <f t="shared" si="88"/>
        <v>0</v>
      </c>
      <c r="AX809" s="899">
        <f>INDEX(V809:AG809,1,MATCH(Parametres!$B$3,V$1:AG$1,0))*IF(OR(C809="L",C809="S",C809="I"),-1,1)</f>
        <v>0</v>
      </c>
      <c r="AY809" s="487" t="s">
        <v>337</v>
      </c>
      <c r="AZ809" s="487">
        <f>+VLOOKUP($AJ809,Data_Validation!$A:$E,5,0)</f>
        <v>0</v>
      </c>
    </row>
    <row r="810" spans="1:52" ht="15" hidden="1"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3"/>
        <v>G67000</v>
      </c>
      <c r="AK810" s="905" t="str">
        <f t="shared" si="84"/>
        <v>COUT-M.D. PEINTURE</v>
      </c>
      <c r="AL810" s="905">
        <f>IFERROR(INDEX(G810:R810,1,MATCH(Parametres!$B$3,G$1:R$1,0)-1)*IF(OR(F810="L",F810="S",F810="I"),-1,1),"")</f>
        <v>0</v>
      </c>
      <c r="AM810" s="905">
        <f t="shared" si="8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86"/>
        <v>G67000</v>
      </c>
      <c r="AU810" s="488" t="str">
        <f t="shared" si="87"/>
        <v>COUT-M.D. PEINTURE</v>
      </c>
      <c r="AV810" s="899">
        <f>IFERROR(INDEX(V810:AG810,1,MATCH(Parametres!$B$3,V$1:AG$1,0)-1)*IF(OR(C810="L",C810="S",C810="I"),-1,1),"")</f>
        <v>0</v>
      </c>
      <c r="AW810" s="899">
        <f t="shared" si="88"/>
        <v>0</v>
      </c>
      <c r="AX810" s="899">
        <f>INDEX(V810:AG810,1,MATCH(Parametres!$B$3,V$1:AG$1,0))*IF(OR(C810="L",C810="S",C810="I"),-1,1)</f>
        <v>0</v>
      </c>
      <c r="AY810" s="487" t="s">
        <v>337</v>
      </c>
      <c r="AZ810" s="487">
        <f>+VLOOKUP($AJ810,Data_Validation!$A:$E,5,0)</f>
        <v>0</v>
      </c>
    </row>
    <row r="811" spans="1:52" ht="15" hidden="1"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3"/>
        <v>G67100</v>
      </c>
      <c r="AK811" s="905" t="str">
        <f t="shared" si="84"/>
        <v>COUT-M.D. CARROSSERIE</v>
      </c>
      <c r="AL811" s="905">
        <f>IFERROR(INDEX(G811:R811,1,MATCH(Parametres!$B$3,G$1:R$1,0)-1)*IF(OR(F811="L",F811="S",F811="I"),-1,1),"")</f>
        <v>130349.11</v>
      </c>
      <c r="AM811" s="905">
        <f t="shared" si="85"/>
        <v>19062.37000000001</v>
      </c>
      <c r="AN811" s="905">
        <f>INDEX(G811:R811,1,MATCH(Parametres!$B$3,G$1:R$1,0))*IF(OR(F811="L",F811="S",F811="I"),-1,1)</f>
        <v>149411.48000000001</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86"/>
        <v>G67100</v>
      </c>
      <c r="AU811" s="488" t="str">
        <f t="shared" si="87"/>
        <v>COUT-M.D. CARROSSERIE</v>
      </c>
      <c r="AV811" s="899">
        <f>IFERROR(INDEX(V811:AG811,1,MATCH(Parametres!$B$3,V$1:AG$1,0)-1)*IF(OR(C811="L",C811="S",C811="I"),-1,1),"")</f>
        <v>0</v>
      </c>
      <c r="AW811" s="899">
        <f t="shared" si="88"/>
        <v>0</v>
      </c>
      <c r="AX811" s="899">
        <f>INDEX(V811:AG811,1,MATCH(Parametres!$B$3,V$1:AG$1,0))*IF(OR(C811="L",C811="S",C811="I"),-1,1)</f>
        <v>0</v>
      </c>
      <c r="AY811" s="487" t="s">
        <v>337</v>
      </c>
      <c r="AZ811" s="487">
        <f>+VLOOKUP($AJ811,Data_Validation!$A:$E,5,0)</f>
        <v>0</v>
      </c>
    </row>
    <row r="812" spans="1:52" ht="15" hidden="1"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3"/>
        <v>G67200</v>
      </c>
      <c r="AK812" s="905" t="str">
        <f t="shared" si="84"/>
        <v>COUT-M.D. B.CLAIM</v>
      </c>
      <c r="AL812" s="905">
        <f>IFERROR(INDEX(G812:R812,1,MATCH(Parametres!$B$3,G$1:R$1,0)-1)*IF(OR(F812="L",F812="S",F812="I"),-1,1),"")</f>
        <v>254.51</v>
      </c>
      <c r="AM812" s="905">
        <f t="shared" si="85"/>
        <v>0</v>
      </c>
      <c r="AN812" s="905">
        <f>INDEX(G812:R812,1,MATCH(Parametres!$B$3,G$1:R$1,0))*IF(OR(F812="L",F812="S",F812="I"),-1,1)</f>
        <v>254.51</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86"/>
        <v>G67200</v>
      </c>
      <c r="AU812" s="488" t="str">
        <f t="shared" si="87"/>
        <v>COUT-M.D. B.CLAIM</v>
      </c>
      <c r="AV812" s="899">
        <f>IFERROR(INDEX(V812:AG812,1,MATCH(Parametres!$B$3,V$1:AG$1,0)-1)*IF(OR(C812="L",C812="S",C812="I"),-1,1),"")</f>
        <v>0</v>
      </c>
      <c r="AW812" s="899">
        <f t="shared" si="88"/>
        <v>0</v>
      </c>
      <c r="AX812" s="899">
        <f>INDEX(V812:AG812,1,MATCH(Parametres!$B$3,V$1:AG$1,0))*IF(OR(C812="L",C812="S",C812="I"),-1,1)</f>
        <v>0</v>
      </c>
      <c r="AY812" s="487" t="s">
        <v>337</v>
      </c>
      <c r="AZ812" s="487">
        <f>+VLOOKUP($AJ812,Data_Validation!$A:$E,5,0)</f>
        <v>0</v>
      </c>
    </row>
    <row r="813" spans="1:52" ht="15" hidden="1"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3"/>
        <v>G67300</v>
      </c>
      <c r="AK813" s="905" t="str">
        <f t="shared" si="84"/>
        <v>COUT-M.D. BODY INT.</v>
      </c>
      <c r="AL813" s="905">
        <f>IFERROR(INDEX(G813:R813,1,MATCH(Parametres!$B$3,G$1:R$1,0)-1)*IF(OR(F813="L",F813="S",F813="I"),-1,1),"")</f>
        <v>12786.08</v>
      </c>
      <c r="AM813" s="905">
        <f t="shared" si="85"/>
        <v>-8069</v>
      </c>
      <c r="AN813" s="905">
        <f>INDEX(G813:R813,1,MATCH(Parametres!$B$3,G$1:R$1,0))*IF(OR(F813="L",F813="S",F813="I"),-1,1)</f>
        <v>4717.08</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86"/>
        <v>G67300</v>
      </c>
      <c r="AU813" s="488" t="str">
        <f t="shared" si="87"/>
        <v>COUT-M.D. BODY INT.</v>
      </c>
      <c r="AV813" s="899">
        <f>IFERROR(INDEX(V813:AG813,1,MATCH(Parametres!$B$3,V$1:AG$1,0)-1)*IF(OR(C813="L",C813="S",C813="I"),-1,1),"")</f>
        <v>0</v>
      </c>
      <c r="AW813" s="899">
        <f t="shared" si="88"/>
        <v>0</v>
      </c>
      <c r="AX813" s="899">
        <f>INDEX(V813:AG813,1,MATCH(Parametres!$B$3,V$1:AG$1,0))*IF(OR(C813="L",C813="S",C813="I"),-1,1)</f>
        <v>0</v>
      </c>
      <c r="AY813" s="487" t="s">
        <v>337</v>
      </c>
      <c r="AZ813" s="487">
        <f>+VLOOKUP($AJ813,Data_Validation!$A:$E,5,0)</f>
        <v>0</v>
      </c>
    </row>
    <row r="814" spans="1:52" ht="15" hidden="1"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3"/>
        <v>G67500</v>
      </c>
      <c r="AK814" s="905" t="str">
        <f t="shared" si="84"/>
        <v>TEMPS PERDU CARROSSERIE</v>
      </c>
      <c r="AL814" s="905">
        <f>IFERROR(INDEX(G814:R814,1,MATCH(Parametres!$B$3,G$1:R$1,0)-1)*IF(OR(F814="L",F814="S",F814="I"),-1,1),"")</f>
        <v>-1205.8900000000001</v>
      </c>
      <c r="AM814" s="905">
        <f t="shared" si="85"/>
        <v>-4423.45</v>
      </c>
      <c r="AN814" s="905">
        <f>INDEX(G814:R814,1,MATCH(Parametres!$B$3,G$1:R$1,0))*IF(OR(F814="L",F814="S",F814="I"),-1,1)</f>
        <v>-5629.34</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86"/>
        <v>G67500</v>
      </c>
      <c r="AU814" s="488" t="str">
        <f t="shared" si="87"/>
        <v>TEMPS PERDU CARROSSERIE</v>
      </c>
      <c r="AV814" s="899">
        <f>IFERROR(INDEX(V814:AG814,1,MATCH(Parametres!$B$3,V$1:AG$1,0)-1)*IF(OR(C814="L",C814="S",C814="I"),-1,1),"")</f>
        <v>0</v>
      </c>
      <c r="AW814" s="899">
        <f t="shared" si="88"/>
        <v>0</v>
      </c>
      <c r="AX814" s="899">
        <f>INDEX(V814:AG814,1,MATCH(Parametres!$B$3,V$1:AG$1,0))*IF(OR(C814="L",C814="S",C814="I"),-1,1)</f>
        <v>0</v>
      </c>
      <c r="AY814" s="487" t="s">
        <v>337</v>
      </c>
      <c r="AZ814" s="487">
        <f>+VLOOKUP($AJ814,Data_Validation!$A:$E,5,0)</f>
        <v>0</v>
      </c>
    </row>
    <row r="815" spans="1:52" ht="15" hidden="1"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3"/>
        <v>G67600</v>
      </c>
      <c r="AK815" s="905" t="str">
        <f t="shared" si="84"/>
        <v>COUT-REP.SOUS-TRAIT.BODY</v>
      </c>
      <c r="AL815" s="905">
        <f>IFERROR(INDEX(G815:R815,1,MATCH(Parametres!$B$3,G$1:R$1,0)-1)*IF(OR(F815="L",F815="S",F815="I"),-1,1),"")</f>
        <v>452758.34</v>
      </c>
      <c r="AM815" s="905">
        <f t="shared" si="85"/>
        <v>75862.559999999998</v>
      </c>
      <c r="AN815" s="905">
        <f>INDEX(G815:R815,1,MATCH(Parametres!$B$3,G$1:R$1,0))*IF(OR(F815="L",F815="S",F815="I"),-1,1)</f>
        <v>528620.9</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86"/>
        <v>G67600</v>
      </c>
      <c r="AU815" s="488" t="str">
        <f t="shared" si="87"/>
        <v>COUT-REP.SOUS-TRAIT.BODY</v>
      </c>
      <c r="AV815" s="899">
        <f>IFERROR(INDEX(V815:AG815,1,MATCH(Parametres!$B$3,V$1:AG$1,0)-1)*IF(OR(C815="L",C815="S",C815="I"),-1,1),"")</f>
        <v>0</v>
      </c>
      <c r="AW815" s="899">
        <f t="shared" si="88"/>
        <v>0</v>
      </c>
      <c r="AX815" s="899">
        <f>INDEX(V815:AG815,1,MATCH(Parametres!$B$3,V$1:AG$1,0))*IF(OR(C815="L",C815="S",C815="I"),-1,1)</f>
        <v>0</v>
      </c>
      <c r="AY815" s="487" t="s">
        <v>337</v>
      </c>
      <c r="AZ815" s="487">
        <f>+VLOOKUP($AJ815,Data_Validation!$A:$E,5,0)</f>
        <v>0</v>
      </c>
    </row>
    <row r="816" spans="1:52" ht="15" hidden="1"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3"/>
        <v>G67700</v>
      </c>
      <c r="AK816" s="905" t="str">
        <f t="shared" si="84"/>
        <v>COUT P&amp;A CLIENT CARROSSER</v>
      </c>
      <c r="AL816" s="905">
        <f>IFERROR(INDEX(G816:R816,1,MATCH(Parametres!$B$3,G$1:R$1,0)-1)*IF(OR(F816="L",F816="S",F816="I"),-1,1),"")</f>
        <v>11.84</v>
      </c>
      <c r="AM816" s="905">
        <f t="shared" si="85"/>
        <v>0</v>
      </c>
      <c r="AN816" s="905">
        <f>INDEX(G816:R816,1,MATCH(Parametres!$B$3,G$1:R$1,0))*IF(OR(F816="L",F816="S",F816="I"),-1,1)</f>
        <v>11.84</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86"/>
        <v>G67700</v>
      </c>
      <c r="AU816" s="488" t="str">
        <f t="shared" si="87"/>
        <v>COUT P&amp;A CLIENT CARROSSER</v>
      </c>
      <c r="AV816" s="899">
        <f>IFERROR(INDEX(V816:AG816,1,MATCH(Parametres!$B$3,V$1:AG$1,0)-1)*IF(OR(C816="L",C816="S",C816="I"),-1,1),"")</f>
        <v>0</v>
      </c>
      <c r="AW816" s="899">
        <f t="shared" si="8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3"/>
        <v>G67800</v>
      </c>
      <c r="AK817" s="905" t="str">
        <f t="shared" si="84"/>
        <v>COUT-PCE BODY CLIENT CAM</v>
      </c>
      <c r="AL817" s="905">
        <f>IFERROR(INDEX(G817:R817,1,MATCH(Parametres!$B$3,G$1:R$1,0)-1)*IF(OR(F817="L",F817="S",F817="I"),-1,1),"")</f>
        <v>0</v>
      </c>
      <c r="AM817" s="905">
        <f t="shared" si="8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86"/>
        <v>G67800</v>
      </c>
      <c r="AU817" s="488" t="str">
        <f t="shared" si="87"/>
        <v>COUT-PCE BODY CLIENT CAM</v>
      </c>
      <c r="AV817" s="899">
        <f>IFERROR(INDEX(V817:AG817,1,MATCH(Parametres!$B$3,V$1:AG$1,0)-1)*IF(OR(C817="L",C817="S",C817="I"),-1,1),"")</f>
        <v>0</v>
      </c>
      <c r="AW817" s="899">
        <f t="shared" si="8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3"/>
        <v>G67840</v>
      </c>
      <c r="AK818" s="905" t="str">
        <f t="shared" si="84"/>
        <v>COUT-P&amp;A GOODW CAM MOYEN</v>
      </c>
      <c r="AL818" s="905">
        <f>IFERROR(INDEX(G818:R818,1,MATCH(Parametres!$B$3,G$1:R$1,0)-1)*IF(OR(F818="L",F818="S",F818="I"),-1,1),"")</f>
        <v>0</v>
      </c>
      <c r="AM818" s="905">
        <f t="shared" si="8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6"/>
        <v>G67840</v>
      </c>
      <c r="AU818" s="488" t="str">
        <f t="shared" si="87"/>
        <v>COUT-P&amp;A GOODW CAM MOYEN</v>
      </c>
      <c r="AV818" s="899">
        <f>IFERROR(INDEX(V818:AG818,1,MATCH(Parametres!$B$3,V$1:AG$1,0)-1)*IF(OR(C818="L",C818="S",C818="I"),-1,1),"")</f>
        <v>0</v>
      </c>
      <c r="AW818" s="899">
        <f t="shared" si="88"/>
        <v>0</v>
      </c>
      <c r="AX818" s="899">
        <f>INDEX(V818:AG818,1,MATCH(Parametres!$B$3,V$1:AG$1,0))*IF(OR(C818="L",C818="S",C818="I"),-1,1)</f>
        <v>0</v>
      </c>
      <c r="AY818" s="487" t="s">
        <v>337</v>
      </c>
      <c r="AZ818" s="487" t="e">
        <f>+VLOOKUP($AJ818,Data_Validation!$A:$E,5,0)</f>
        <v>#N/A</v>
      </c>
    </row>
    <row r="819" spans="1:52" ht="15" hidden="1"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3"/>
        <v>G67900</v>
      </c>
      <c r="AK819" s="905" t="str">
        <f t="shared" si="84"/>
        <v>COUT-PEINTURE CARROSSERIE</v>
      </c>
      <c r="AL819" s="905">
        <f>IFERROR(INDEX(G819:R819,1,MATCH(Parametres!$B$3,G$1:R$1,0)-1)*IF(OR(F819="L",F819="S",F819="I"),-1,1),"")</f>
        <v>38708.89</v>
      </c>
      <c r="AM819" s="905">
        <f t="shared" si="85"/>
        <v>6313.4400000000023</v>
      </c>
      <c r="AN819" s="905">
        <f>INDEX(G819:R819,1,MATCH(Parametres!$B$3,G$1:R$1,0))*IF(OR(F819="L",F819="S",F819="I"),-1,1)</f>
        <v>45022.33</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86"/>
        <v>G67900</v>
      </c>
      <c r="AU819" s="488" t="str">
        <f t="shared" si="87"/>
        <v>COUT-PEINTURE CARROSSERIE</v>
      </c>
      <c r="AV819" s="899">
        <f>IFERROR(INDEX(V819:AG819,1,MATCH(Parametres!$B$3,V$1:AG$1,0)-1)*IF(OR(C819="L",C819="S",C819="I"),-1,1),"")</f>
        <v>0</v>
      </c>
      <c r="AW819" s="899">
        <f t="shared" si="88"/>
        <v>0</v>
      </c>
      <c r="AX819" s="899">
        <f>INDEX(V819:AG819,1,MATCH(Parametres!$B$3,V$1:AG$1,0))*IF(OR(C819="L",C819="S",C819="I"),-1,1)</f>
        <v>0</v>
      </c>
      <c r="AY819" s="487" t="s">
        <v>337</v>
      </c>
      <c r="AZ819" s="487">
        <f>+VLOOKUP($AJ819,Data_Validation!$A:$E,5,0)</f>
        <v>0</v>
      </c>
    </row>
    <row r="820" spans="1:52" ht="15" hidden="1"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3"/>
        <v>G68000</v>
      </c>
      <c r="AK820" s="905" t="str">
        <f t="shared" si="84"/>
        <v>COUT-PIECE GARANTIE</v>
      </c>
      <c r="AL820" s="905">
        <f>IFERROR(INDEX(G820:R820,1,MATCH(Parametres!$B$3,G$1:R$1,0)-1)*IF(OR(F820="L",F820="S",F820="I"),-1,1),"")</f>
        <v>263525.78999999998</v>
      </c>
      <c r="AM820" s="905">
        <f t="shared" si="85"/>
        <v>44709.050000000047</v>
      </c>
      <c r="AN820" s="905">
        <f>INDEX(G820:R820,1,MATCH(Parametres!$B$3,G$1:R$1,0))*IF(OR(F820="L",F820="S",F820="I"),-1,1)</f>
        <v>308234.84000000003</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86"/>
        <v>G68000</v>
      </c>
      <c r="AU820" s="488" t="str">
        <f t="shared" si="87"/>
        <v>COUT-PIECE GARANTIE</v>
      </c>
      <c r="AV820" s="899">
        <f>IFERROR(INDEX(V820:AG820,1,MATCH(Parametres!$B$3,V$1:AG$1,0)-1)*IF(OR(C820="L",C820="S",C820="I"),-1,1),"")</f>
        <v>0</v>
      </c>
      <c r="AW820" s="899">
        <f t="shared" si="88"/>
        <v>0</v>
      </c>
      <c r="AX820" s="899">
        <f>INDEX(V820:AG820,1,MATCH(Parametres!$B$3,V$1:AG$1,0))*IF(OR(C820="L",C820="S",C820="I"),-1,1)</f>
        <v>0</v>
      </c>
      <c r="AY820" s="487" t="s">
        <v>337</v>
      </c>
      <c r="AZ820" s="487">
        <f>+VLOOKUP($AJ820,Data_Validation!$A:$E,5,0)</f>
        <v>0</v>
      </c>
    </row>
    <row r="821" spans="1:52" ht="15" hidden="1"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3"/>
        <v>G68020</v>
      </c>
      <c r="AK821" s="905" t="str">
        <f t="shared" si="84"/>
        <v>COUT-P&amp;A RECLAM.CAM MOYEN</v>
      </c>
      <c r="AL821" s="905">
        <f>IFERROR(INDEX(G821:R821,1,MATCH(Parametres!$B$3,G$1:R$1,0)-1)*IF(OR(F821="L",F821="S",F821="I"),-1,1),"")</f>
        <v>0</v>
      </c>
      <c r="AM821" s="905">
        <f t="shared" si="8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86"/>
        <v>G68020</v>
      </c>
      <c r="AU821" s="488" t="str">
        <f t="shared" si="87"/>
        <v>COUT-P&amp;A RECLAM.CAM MOYEN</v>
      </c>
      <c r="AV821" s="899">
        <f>IFERROR(INDEX(V821:AG821,1,MATCH(Parametres!$B$3,V$1:AG$1,0)-1)*IF(OR(C821="L",C821="S",C821="I"),-1,1),"")</f>
        <v>0</v>
      </c>
      <c r="AW821" s="899">
        <f t="shared" si="88"/>
        <v>0</v>
      </c>
      <c r="AX821" s="899">
        <f>INDEX(V821:AG821,1,MATCH(Parametres!$B$3,V$1:AG$1,0))*IF(OR(C821="L",C821="S",C821="I"),-1,1)</f>
        <v>0</v>
      </c>
      <c r="AY821" s="487" t="s">
        <v>337</v>
      </c>
      <c r="AZ821" s="487">
        <f>+VLOOKUP($AJ821,Data_Validation!$A:$E,5,0)</f>
        <v>0</v>
      </c>
    </row>
    <row r="822" spans="1:52" ht="15" hidden="1"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3"/>
        <v>G68100</v>
      </c>
      <c r="AK822" s="905" t="str">
        <f t="shared" si="84"/>
        <v>COUT-PIECES INTERNE</v>
      </c>
      <c r="AL822" s="905">
        <f>IFERROR(INDEX(G822:R822,1,MATCH(Parametres!$B$3,G$1:R$1,0)-1)*IF(OR(F822="L",F822="S",F822="I"),-1,1),"")</f>
        <v>333434.98</v>
      </c>
      <c r="AM822" s="905">
        <f t="shared" si="85"/>
        <v>26427.850000000035</v>
      </c>
      <c r="AN822" s="905">
        <f>INDEX(G822:R822,1,MATCH(Parametres!$B$3,G$1:R$1,0))*IF(OR(F822="L",F822="S",F822="I"),-1,1)</f>
        <v>359862.83</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86"/>
        <v>G68100</v>
      </c>
      <c r="AU822" s="488" t="str">
        <f t="shared" si="87"/>
        <v>COUT-PIECES INTERNE</v>
      </c>
      <c r="AV822" s="899">
        <f>IFERROR(INDEX(V822:AG822,1,MATCH(Parametres!$B$3,V$1:AG$1,0)-1)*IF(OR(C822="L",C822="S",C822="I"),-1,1),"")</f>
        <v>0</v>
      </c>
      <c r="AW822" s="899">
        <f t="shared" si="88"/>
        <v>0</v>
      </c>
      <c r="AX822" s="899">
        <f>INDEX(V822:AG822,1,MATCH(Parametres!$B$3,V$1:AG$1,0))*IF(OR(C822="L",C822="S",C822="I"),-1,1)</f>
        <v>0</v>
      </c>
      <c r="AY822" s="487" t="s">
        <v>337</v>
      </c>
      <c r="AZ822" s="487">
        <f>+VLOOKUP($AJ822,Data_Validation!$A:$E,5,0)</f>
        <v>0</v>
      </c>
    </row>
    <row r="823" spans="1:52" ht="15" hidden="1"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3"/>
        <v>G68120</v>
      </c>
      <c r="AK823" s="905" t="str">
        <f t="shared" si="84"/>
        <v>COUT-P&amp;A INTERN CAM MOYEN</v>
      </c>
      <c r="AL823" s="905">
        <f>IFERROR(INDEX(G823:R823,1,MATCH(Parametres!$B$3,G$1:R$1,0)-1)*IF(OR(F823="L",F823="S",F823="I"),-1,1),"")</f>
        <v>0</v>
      </c>
      <c r="AM823" s="905">
        <f t="shared" si="8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86"/>
        <v>G68120</v>
      </c>
      <c r="AU823" s="488" t="str">
        <f t="shared" si="87"/>
        <v>COUT-P&amp;A INTERN CAM MOYEN</v>
      </c>
      <c r="AV823" s="899">
        <f>IFERROR(INDEX(V823:AG823,1,MATCH(Parametres!$B$3,V$1:AG$1,0)-1)*IF(OR(C823="L",C823="S",C823="I"),-1,1),"")</f>
        <v>0</v>
      </c>
      <c r="AW823" s="899">
        <f t="shared" si="88"/>
        <v>0</v>
      </c>
      <c r="AX823" s="899">
        <f>INDEX(V823:AG823,1,MATCH(Parametres!$B$3,V$1:AG$1,0))*IF(OR(C823="L",C823="S",C823="I"),-1,1)</f>
        <v>0</v>
      </c>
      <c r="AY823" s="487" t="s">
        <v>337</v>
      </c>
      <c r="AZ823" s="487">
        <f>+VLOOKUP($AJ823,Data_Validation!$A:$E,5,0)</f>
        <v>0</v>
      </c>
    </row>
    <row r="824" spans="1:52" ht="15" hidden="1"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3"/>
        <v>G68200</v>
      </c>
      <c r="AK824" s="905" t="str">
        <f t="shared" si="84"/>
        <v>COUT-PIECES AU DETAIL</v>
      </c>
      <c r="AL824" s="905">
        <f>IFERROR(INDEX(G824:R824,1,MATCH(Parametres!$B$3,G$1:R$1,0)-1)*IF(OR(F824="L",F824="S",F824="I"),-1,1),"")</f>
        <v>164680.57</v>
      </c>
      <c r="AM824" s="905">
        <f t="shared" si="85"/>
        <v>29355.350000000006</v>
      </c>
      <c r="AN824" s="905">
        <f>INDEX(G824:R824,1,MATCH(Parametres!$B$3,G$1:R$1,0))*IF(OR(F824="L",F824="S",F824="I"),-1,1)</f>
        <v>194035.92</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86"/>
        <v>G68200</v>
      </c>
      <c r="AU824" s="488" t="str">
        <f t="shared" si="87"/>
        <v>COUT-PIECES AU DETAIL</v>
      </c>
      <c r="AV824" s="899">
        <f>IFERROR(INDEX(V824:AG824,1,MATCH(Parametres!$B$3,V$1:AG$1,0)-1)*IF(OR(C824="L",C824="S",C824="I"),-1,1),"")</f>
        <v>0</v>
      </c>
      <c r="AW824" s="899">
        <f t="shared" si="88"/>
        <v>0</v>
      </c>
      <c r="AX824" s="899">
        <f>INDEX(V824:AG824,1,MATCH(Parametres!$B$3,V$1:AG$1,0))*IF(OR(C824="L",C824="S",C824="I"),-1,1)</f>
        <v>0</v>
      </c>
      <c r="AY824" s="487" t="s">
        <v>337</v>
      </c>
      <c r="AZ824" s="487">
        <f>+VLOOKUP($AJ824,Data_Validation!$A:$E,5,0)</f>
        <v>0</v>
      </c>
    </row>
    <row r="825" spans="1:52" ht="15" hidden="1"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3"/>
        <v>G68300</v>
      </c>
      <c r="AK825" s="905" t="str">
        <f t="shared" si="84"/>
        <v>COUT-PIECES EN GROS</v>
      </c>
      <c r="AL825" s="905">
        <f>IFERROR(INDEX(G825:R825,1,MATCH(Parametres!$B$3,G$1:R$1,0)-1)*IF(OR(F825="L",F825="S",F825="I"),-1,1),"")</f>
        <v>851383.4</v>
      </c>
      <c r="AM825" s="905">
        <f t="shared" si="85"/>
        <v>118780.12</v>
      </c>
      <c r="AN825" s="905">
        <f>INDEX(G825:R825,1,MATCH(Parametres!$B$3,G$1:R$1,0))*IF(OR(F825="L",F825="S",F825="I"),-1,1)</f>
        <v>970163.52</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86"/>
        <v>G68300</v>
      </c>
      <c r="AU825" s="488" t="str">
        <f t="shared" si="87"/>
        <v>COUT-PIECES EN GROS</v>
      </c>
      <c r="AV825" s="899">
        <f>IFERROR(INDEX(V825:AG825,1,MATCH(Parametres!$B$3,V$1:AG$1,0)-1)*IF(OR(C825="L",C825="S",C825="I"),-1,1),"")</f>
        <v>0</v>
      </c>
      <c r="AW825" s="899">
        <f t="shared" si="88"/>
        <v>0</v>
      </c>
      <c r="AX825" s="899">
        <f>INDEX(V825:AG825,1,MATCH(Parametres!$B$3,V$1:AG$1,0))*IF(OR(C825="L",C825="S",C825="I"),-1,1)</f>
        <v>0</v>
      </c>
      <c r="AY825" s="487" t="s">
        <v>337</v>
      </c>
      <c r="AZ825" s="487">
        <f>+VLOOKUP($AJ825,Data_Validation!$A:$E,5,0)</f>
        <v>0</v>
      </c>
    </row>
    <row r="826" spans="1:52" ht="15" hidden="1"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3"/>
        <v>G68700</v>
      </c>
      <c r="AK826" s="905" t="str">
        <f t="shared" si="84"/>
        <v>ESCOMPTES DE VOLUME</v>
      </c>
      <c r="AL826" s="905">
        <f>IFERROR(INDEX(G826:R826,1,MATCH(Parametres!$B$3,G$1:R$1,0)-1)*IF(OR(F826="L",F826="S",F826="I"),-1,1),"")</f>
        <v>-60359.64</v>
      </c>
      <c r="AM826" s="905">
        <f t="shared" si="85"/>
        <v>-335.27999999999884</v>
      </c>
      <c r="AN826" s="905">
        <f>INDEX(G826:R826,1,MATCH(Parametres!$B$3,G$1:R$1,0))*IF(OR(F826="L",F826="S",F826="I"),-1,1)</f>
        <v>-60694.92</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86"/>
        <v>G68700</v>
      </c>
      <c r="AU826" s="488" t="str">
        <f t="shared" si="87"/>
        <v>ESCOMPTES DE VOLUME</v>
      </c>
      <c r="AV826" s="899">
        <f>IFERROR(INDEX(V826:AG826,1,MATCH(Parametres!$B$3,V$1:AG$1,0)-1)*IF(OR(C826="L",C826="S",C826="I"),-1,1),"")</f>
        <v>0</v>
      </c>
      <c r="AW826" s="899">
        <f t="shared" si="88"/>
        <v>0</v>
      </c>
      <c r="AX826" s="899">
        <f>INDEX(V826:AG826,1,MATCH(Parametres!$B$3,V$1:AG$1,0))*IF(OR(C826="L",C826="S",C826="I"),-1,1)</f>
        <v>0</v>
      </c>
      <c r="AY826" s="487" t="s">
        <v>337</v>
      </c>
      <c r="AZ826" s="487">
        <f>+VLOOKUP($AJ826,Data_Validation!$A:$E,5,0)</f>
        <v>0</v>
      </c>
    </row>
    <row r="827" spans="1:52" ht="15" hidden="1"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3"/>
        <v>G68800</v>
      </c>
      <c r="AK827" s="905" t="str">
        <f t="shared" si="84"/>
        <v>RECTIFIC.STOCK PIECES</v>
      </c>
      <c r="AL827" s="905">
        <f>IFERROR(INDEX(G827:R827,1,MATCH(Parametres!$B$3,G$1:R$1,0)-1)*IF(OR(F827="L",F827="S",F827="I"),-1,1),"")</f>
        <v>-23559.02</v>
      </c>
      <c r="AM827" s="905">
        <f t="shared" si="85"/>
        <v>-10.430000000000291</v>
      </c>
      <c r="AN827" s="905">
        <f>INDEX(G827:R827,1,MATCH(Parametres!$B$3,G$1:R$1,0))*IF(OR(F827="L",F827="S",F827="I"),-1,1)</f>
        <v>-23569.45</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86"/>
        <v>G68800</v>
      </c>
      <c r="AU827" s="488" t="str">
        <f t="shared" si="87"/>
        <v>RECTIFIC.STOCK PIECES</v>
      </c>
      <c r="AV827" s="899">
        <f>IFERROR(INDEX(V827:AG827,1,MATCH(Parametres!$B$3,V$1:AG$1,0)-1)*IF(OR(C827="L",C827="S",C827="I"),-1,1),"")</f>
        <v>0</v>
      </c>
      <c r="AW827" s="899">
        <f t="shared" si="88"/>
        <v>0</v>
      </c>
      <c r="AX827" s="899">
        <f>INDEX(V827:AG827,1,MATCH(Parametres!$B$3,V$1:AG$1,0))*IF(OR(C827="L",C827="S",C827="I"),-1,1)</f>
        <v>0</v>
      </c>
      <c r="AY827" s="487" t="s">
        <v>337</v>
      </c>
      <c r="AZ827" s="487">
        <f>+VLOOKUP($AJ827,Data_Validation!$A:$E,5,0)</f>
        <v>0</v>
      </c>
    </row>
    <row r="828" spans="1:52" ht="15" hidden="1"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3"/>
        <v>G69000</v>
      </c>
      <c r="AK828" s="905" t="str">
        <f t="shared" si="84"/>
        <v>COUT-PNEUS VENDUS</v>
      </c>
      <c r="AL828" s="905">
        <f>IFERROR(INDEX(G828:R828,1,MATCH(Parametres!$B$3,G$1:R$1,0)-1)*IF(OR(F828="L",F828="S",F828="I"),-1,1),"")</f>
        <v>54527.02</v>
      </c>
      <c r="AM828" s="905">
        <f t="shared" si="85"/>
        <v>15414.580000000009</v>
      </c>
      <c r="AN828" s="905">
        <f>INDEX(G828:R828,1,MATCH(Parametres!$B$3,G$1:R$1,0))*IF(OR(F828="L",F828="S",F828="I"),-1,1)</f>
        <v>69941.600000000006</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86"/>
        <v>G69000</v>
      </c>
      <c r="AU828" s="488" t="str">
        <f t="shared" si="87"/>
        <v>COUT-PNEUS VENDUS</v>
      </c>
      <c r="AV828" s="899">
        <f>IFERROR(INDEX(V828:AG828,1,MATCH(Parametres!$B$3,V$1:AG$1,0)-1)*IF(OR(C828="L",C828="S",C828="I"),-1,1),"")</f>
        <v>0</v>
      </c>
      <c r="AW828" s="899">
        <f t="shared" si="88"/>
        <v>0</v>
      </c>
      <c r="AX828" s="899">
        <f>INDEX(V828:AG828,1,MATCH(Parametres!$B$3,V$1:AG$1,0))*IF(OR(C828="L",C828="S",C828="I"),-1,1)</f>
        <v>0</v>
      </c>
      <c r="AY828" s="487" t="s">
        <v>337</v>
      </c>
      <c r="AZ828" s="487">
        <f>+VLOOKUP($AJ828,Data_Validation!$A:$E,5,0)</f>
        <v>0</v>
      </c>
    </row>
    <row r="829" spans="1:52" ht="15" hidden="1"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3"/>
        <v>G69100</v>
      </c>
      <c r="AK829" s="905" t="str">
        <f t="shared" si="84"/>
        <v>COUT-HUILES &amp; GRAISSE</v>
      </c>
      <c r="AL829" s="905">
        <f>IFERROR(INDEX(G829:R829,1,MATCH(Parametres!$B$3,G$1:R$1,0)-1)*IF(OR(F829="L",F829="S",F829="I"),-1,1),"")</f>
        <v>35397.22</v>
      </c>
      <c r="AM829" s="905">
        <f t="shared" si="85"/>
        <v>10039.419999999998</v>
      </c>
      <c r="AN829" s="905">
        <f>INDEX(G829:R829,1,MATCH(Parametres!$B$3,G$1:R$1,0))*IF(OR(F829="L",F829="S",F829="I"),-1,1)</f>
        <v>45436.639999999999</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86"/>
        <v>G69100</v>
      </c>
      <c r="AU829" s="488" t="str">
        <f t="shared" si="87"/>
        <v>COUT-HUILES &amp; GRAISSE</v>
      </c>
      <c r="AV829" s="899">
        <f>IFERROR(INDEX(V829:AG829,1,MATCH(Parametres!$B$3,V$1:AG$1,0)-1)*IF(OR(C829="L",C829="S",C829="I"),-1,1),"")</f>
        <v>0</v>
      </c>
      <c r="AW829" s="899">
        <f t="shared" si="8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3"/>
        <v>G711</v>
      </c>
      <c r="AK830" s="905" t="str">
        <f t="shared" si="84"/>
        <v>INTERETS          -SIMPLE</v>
      </c>
      <c r="AL830" s="905">
        <f>IFERROR(INDEX(G830:R830,1,MATCH(Parametres!$B$3,G$1:R$1,0)-1)*IF(OR(F830="L",F830="S",F830="I"),-1,1),"")</f>
        <v>0</v>
      </c>
      <c r="AM830" s="905">
        <f t="shared" si="8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6"/>
        <v>G711</v>
      </c>
      <c r="AU830" s="488" t="str">
        <f t="shared" si="87"/>
        <v>INTERETS          -SIMPLE</v>
      </c>
      <c r="AV830" s="899">
        <f>IFERROR(INDEX(V830:AG830,1,MATCH(Parametres!$B$3,V$1:AG$1,0)-1)*IF(OR(C830="L",C830="S",C830="I"),-1,1),"")</f>
        <v>0</v>
      </c>
      <c r="AW830" s="899">
        <f t="shared" si="8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3"/>
        <v>G712</v>
      </c>
      <c r="AK831" s="905" t="str">
        <f t="shared" si="84"/>
        <v>AMORTISSEMENT     -SIMPLE</v>
      </c>
      <c r="AL831" s="905">
        <f>IFERROR(INDEX(G831:R831,1,MATCH(Parametres!$B$3,G$1:R$1,0)-1)*IF(OR(F831="L",F831="S",F831="I"),-1,1),"")</f>
        <v>0</v>
      </c>
      <c r="AM831" s="905">
        <f t="shared" si="8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6"/>
        <v>G712</v>
      </c>
      <c r="AU831" s="488" t="str">
        <f t="shared" si="87"/>
        <v>AMORTISSEMENT     -SIMPLE</v>
      </c>
      <c r="AV831" s="899">
        <f>IFERROR(INDEX(V831:AG831,1,MATCH(Parametres!$B$3,V$1:AG$1,0)-1)*IF(OR(C831="L",C831="S",C831="I"),-1,1),"")</f>
        <v>0</v>
      </c>
      <c r="AW831" s="899">
        <f t="shared" si="8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3"/>
        <v>G713</v>
      </c>
      <c r="AK832" s="905" t="str">
        <f t="shared" si="84"/>
        <v>ASSUR.VEH EN SERV.-SIMPLE</v>
      </c>
      <c r="AL832" s="905">
        <f>IFERROR(INDEX(G832:R832,1,MATCH(Parametres!$B$3,G$1:R$1,0)-1)*IF(OR(F832="L",F832="S",F832="I"),-1,1),"")</f>
        <v>0</v>
      </c>
      <c r="AM832" s="905">
        <f t="shared" si="8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6"/>
        <v>G713</v>
      </c>
      <c r="AU832" s="488" t="str">
        <f t="shared" si="87"/>
        <v>ASSUR.VEH EN SERV.-SIMPLE</v>
      </c>
      <c r="AV832" s="899">
        <f>IFERROR(INDEX(V832:AG832,1,MATCH(Parametres!$B$3,V$1:AG$1,0)-1)*IF(OR(C832="L",C832="S",C832="I"),-1,1),"")</f>
        <v>0</v>
      </c>
      <c r="AW832" s="899">
        <f t="shared" si="8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3"/>
        <v>G714</v>
      </c>
      <c r="AK833" s="905" t="str">
        <f t="shared" si="84"/>
        <v>PLAQUE,TITRE,TAXES-SIMPLE</v>
      </c>
      <c r="AL833" s="905">
        <f>IFERROR(INDEX(G833:R833,1,MATCH(Parametres!$B$3,G$1:R$1,0)-1)*IF(OR(F833="L",F833="S",F833="I"),-1,1),"")</f>
        <v>0</v>
      </c>
      <c r="AM833" s="905">
        <f t="shared" si="8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6"/>
        <v>G714</v>
      </c>
      <c r="AU833" s="488" t="str">
        <f t="shared" si="87"/>
        <v>PLAQUE,TITRE,TAXES-SIMPLE</v>
      </c>
      <c r="AV833" s="899">
        <f>IFERROR(INDEX(V833:AG833,1,MATCH(Parametres!$B$3,V$1:AG$1,0)-1)*IF(OR(C833="L",C833="S",C833="I"),-1,1),"")</f>
        <v>0</v>
      </c>
      <c r="AW833" s="899">
        <f t="shared" si="8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3"/>
        <v>G715</v>
      </c>
      <c r="AK834" s="905" t="str">
        <f t="shared" si="84"/>
        <v>TRAVAUX GRACIEUX  -SIMPLE</v>
      </c>
      <c r="AL834" s="905">
        <f>IFERROR(INDEX(G834:R834,1,MATCH(Parametres!$B$3,G$1:R$1,0)-1)*IF(OR(F834="L",F834="S",F834="I"),-1,1),"")</f>
        <v>0</v>
      </c>
      <c r="AM834" s="905">
        <f t="shared" si="8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6"/>
        <v>G715</v>
      </c>
      <c r="AU834" s="488" t="str">
        <f t="shared" si="87"/>
        <v>TRAVAUX GRACIEUX  -SIMPLE</v>
      </c>
      <c r="AV834" s="899">
        <f>IFERROR(INDEX(V834:AG834,1,MATCH(Parametres!$B$3,V$1:AG$1,0)-1)*IF(OR(C834="L",C834="S",C834="I"),-1,1),"")</f>
        <v>0</v>
      </c>
      <c r="AW834" s="899">
        <f t="shared" si="8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3"/>
        <v>G716</v>
      </c>
      <c r="AK835" s="905" t="str">
        <f t="shared" si="84"/>
        <v>REPAR.&amp; ENTRETIEN -SIMPLE</v>
      </c>
      <c r="AL835" s="905">
        <f>IFERROR(INDEX(G835:R835,1,MATCH(Parametres!$B$3,G$1:R$1,0)-1)*IF(OR(F835="L",F835="S",F835="I"),-1,1),"")</f>
        <v>0</v>
      </c>
      <c r="AM835" s="905">
        <f t="shared" si="8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6"/>
        <v>G716</v>
      </c>
      <c r="AU835" s="488" t="str">
        <f t="shared" si="87"/>
        <v>REPAR.&amp; ENTRETIEN -SIMPLE</v>
      </c>
      <c r="AV835" s="899">
        <f>IFERROR(INDEX(V835:AG835,1,MATCH(Parametres!$B$3,V$1:AG$1,0)-1)*IF(OR(C835="L",C835="S",C835="I"),-1,1),"")</f>
        <v>0</v>
      </c>
      <c r="AW835" s="899">
        <f t="shared" si="8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3"/>
        <v>G717</v>
      </c>
      <c r="AK836" s="905" t="str">
        <f t="shared" si="84"/>
        <v>PRIX LOC.UNIT.S-LOUE-SIMP</v>
      </c>
      <c r="AL836" s="905">
        <f>IFERROR(INDEX(G836:R836,1,MATCH(Parametres!$B$3,G$1:R$1,0)-1)*IF(OR(F836="L",F836="S",F836="I"),-1,1),"")</f>
        <v>0</v>
      </c>
      <c r="AM836" s="905">
        <f t="shared" si="8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6"/>
        <v>G717</v>
      </c>
      <c r="AU836" s="488" t="str">
        <f t="shared" si="87"/>
        <v>PRIX LOC.UNIT.S-LOUE-SIMP</v>
      </c>
      <c r="AV836" s="899">
        <f>IFERROR(INDEX(V836:AG836,1,MATCH(Parametres!$B$3,V$1:AG$1,0)-1)*IF(OR(C836="L",C836="S",C836="I"),-1,1),"")</f>
        <v>0</v>
      </c>
      <c r="AW836" s="899">
        <f t="shared" si="8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3"/>
        <v>G718</v>
      </c>
      <c r="AK837" s="905" t="str">
        <f t="shared" si="84"/>
        <v>AUTRES            -SIMPLE</v>
      </c>
      <c r="AL837" s="905">
        <f>IFERROR(INDEX(G837:R837,1,MATCH(Parametres!$B$3,G$1:R$1,0)-1)*IF(OR(F837="L",F837="S",F837="I"),-1,1),"")</f>
        <v>0</v>
      </c>
      <c r="AM837" s="905">
        <f t="shared" si="8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6"/>
        <v>G718</v>
      </c>
      <c r="AU837" s="488" t="str">
        <f t="shared" si="87"/>
        <v>AUTRES            -SIMPLE</v>
      </c>
      <c r="AV837" s="899">
        <f>IFERROR(INDEX(V837:AG837,1,MATCH(Parametres!$B$3,V$1:AG$1,0)-1)*IF(OR(C837="L",C837="S",C837="I"),-1,1),"")</f>
        <v>0</v>
      </c>
      <c r="AW837" s="899">
        <f t="shared" si="8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3"/>
        <v>G721</v>
      </c>
      <c r="AK838" s="905" t="str">
        <f t="shared" si="84"/>
        <v>INTERETS          -ALEATO</v>
      </c>
      <c r="AL838" s="905">
        <f>IFERROR(INDEX(G838:R838,1,MATCH(Parametres!$B$3,G$1:R$1,0)-1)*IF(OR(F838="L",F838="S",F838="I"),-1,1),"")</f>
        <v>0</v>
      </c>
      <c r="AM838" s="905">
        <f t="shared" si="8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6"/>
        <v>G721</v>
      </c>
      <c r="AU838" s="488" t="str">
        <f t="shared" si="87"/>
        <v>INTERETS          -ALEATO</v>
      </c>
      <c r="AV838" s="899">
        <f>IFERROR(INDEX(V838:AG838,1,MATCH(Parametres!$B$3,V$1:AG$1,0)-1)*IF(OR(C838="L",C838="S",C838="I"),-1,1),"")</f>
        <v>0</v>
      </c>
      <c r="AW838" s="899">
        <f t="shared" si="8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3"/>
        <v>G722</v>
      </c>
      <c r="AK839" s="905" t="str">
        <f t="shared" si="84"/>
        <v>AMORTISSEMENT     -ALEATO</v>
      </c>
      <c r="AL839" s="905">
        <f>IFERROR(INDEX(G839:R839,1,MATCH(Parametres!$B$3,G$1:R$1,0)-1)*IF(OR(F839="L",F839="S",F839="I"),-1,1),"")</f>
        <v>0</v>
      </c>
      <c r="AM839" s="905">
        <f t="shared" si="8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6"/>
        <v>G722</v>
      </c>
      <c r="AU839" s="488" t="str">
        <f t="shared" si="87"/>
        <v>AMORTISSEMENT     -ALEATO</v>
      </c>
      <c r="AV839" s="899">
        <f>IFERROR(INDEX(V839:AG839,1,MATCH(Parametres!$B$3,V$1:AG$1,0)-1)*IF(OR(C839="L",C839="S",C839="I"),-1,1),"")</f>
        <v>0</v>
      </c>
      <c r="AW839" s="899">
        <f t="shared" si="8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3"/>
        <v>G723</v>
      </c>
      <c r="AK840" s="905" t="str">
        <f t="shared" si="84"/>
        <v>ASSUR.VEH EN SERV.-ALEATO</v>
      </c>
      <c r="AL840" s="905">
        <f>IFERROR(INDEX(G840:R840,1,MATCH(Parametres!$B$3,G$1:R$1,0)-1)*IF(OR(F840="L",F840="S",F840="I"),-1,1),"")</f>
        <v>0</v>
      </c>
      <c r="AM840" s="905">
        <f t="shared" si="8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6"/>
        <v>G723</v>
      </c>
      <c r="AU840" s="488" t="str">
        <f t="shared" si="87"/>
        <v>ASSUR.VEH EN SERV.-ALEATO</v>
      </c>
      <c r="AV840" s="899">
        <f>IFERROR(INDEX(V840:AG840,1,MATCH(Parametres!$B$3,V$1:AG$1,0)-1)*IF(OR(C840="L",C840="S",C840="I"),-1,1),"")</f>
        <v>0</v>
      </c>
      <c r="AW840" s="899">
        <f t="shared" si="8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3"/>
        <v>G724</v>
      </c>
      <c r="AK841" s="905" t="str">
        <f t="shared" si="84"/>
        <v>PLAQUE,TITRE,TAXES-ALEATO</v>
      </c>
      <c r="AL841" s="905">
        <f>IFERROR(INDEX(G841:R841,1,MATCH(Parametres!$B$3,G$1:R$1,0)-1)*IF(OR(F841="L",F841="S",F841="I"),-1,1),"")</f>
        <v>0</v>
      </c>
      <c r="AM841" s="905">
        <f t="shared" si="8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6"/>
        <v>G724</v>
      </c>
      <c r="AU841" s="488" t="str">
        <f t="shared" si="87"/>
        <v>PLAQUE,TITRE,TAXES-ALEATO</v>
      </c>
      <c r="AV841" s="899">
        <f>IFERROR(INDEX(V841:AG841,1,MATCH(Parametres!$B$3,V$1:AG$1,0)-1)*IF(OR(C841="L",C841="S",C841="I"),-1,1),"")</f>
        <v>0</v>
      </c>
      <c r="AW841" s="899">
        <f t="shared" si="8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3"/>
        <v>G72402</v>
      </c>
      <c r="AK842" s="905" t="str">
        <f t="shared" si="84"/>
        <v>ENTRETIEN COURT TERME</v>
      </c>
      <c r="AL842" s="905">
        <f>IFERROR(INDEX(G842:R842,1,MATCH(Parametres!$B$3,G$1:R$1,0)-1)*IF(OR(F842="L",F842="S",F842="I"),-1,1),"")</f>
        <v>0</v>
      </c>
      <c r="AM842" s="905">
        <f t="shared" si="8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6"/>
        <v>G72402</v>
      </c>
      <c r="AU842" s="488" t="str">
        <f t="shared" si="87"/>
        <v>ENTRETIEN COURT TERME</v>
      </c>
      <c r="AV842" s="899">
        <f>IFERROR(INDEX(V842:AG842,1,MATCH(Parametres!$B$3,V$1:AG$1,0)-1)*IF(OR(C842="L",C842="S",C842="I"),-1,1),"")</f>
        <v>0</v>
      </c>
      <c r="AW842" s="899">
        <f t="shared" si="8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3"/>
        <v>G725</v>
      </c>
      <c r="AK843" s="905" t="str">
        <f t="shared" si="84"/>
        <v>TRAVAUX GRACIEUX  -ALEATO</v>
      </c>
      <c r="AL843" s="905">
        <f>IFERROR(INDEX(G843:R843,1,MATCH(Parametres!$B$3,G$1:R$1,0)-1)*IF(OR(F843="L",F843="S",F843="I"),-1,1),"")</f>
        <v>0</v>
      </c>
      <c r="AM843" s="905">
        <f t="shared" si="8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6"/>
        <v>G725</v>
      </c>
      <c r="AU843" s="488" t="str">
        <f t="shared" si="87"/>
        <v>TRAVAUX GRACIEUX  -ALEATO</v>
      </c>
      <c r="AV843" s="899">
        <f>IFERROR(INDEX(V843:AG843,1,MATCH(Parametres!$B$3,V$1:AG$1,0)-1)*IF(OR(C843="L",C843="S",C843="I"),-1,1),"")</f>
        <v>0</v>
      </c>
      <c r="AW843" s="899">
        <f t="shared" si="8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3"/>
        <v>G726</v>
      </c>
      <c r="AK844" s="905" t="str">
        <f t="shared" si="84"/>
        <v>REPAR.&amp; ENTRETIEN -ALEATO</v>
      </c>
      <c r="AL844" s="905">
        <f>IFERROR(INDEX(G844:R844,1,MATCH(Parametres!$B$3,G$1:R$1,0)-1)*IF(OR(F844="L",F844="S",F844="I"),-1,1),"")</f>
        <v>0</v>
      </c>
      <c r="AM844" s="905">
        <f t="shared" si="8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6"/>
        <v>G726</v>
      </c>
      <c r="AU844" s="488" t="str">
        <f t="shared" si="87"/>
        <v>REPAR.&amp; ENTRETIEN -ALEATO</v>
      </c>
      <c r="AV844" s="899">
        <f>IFERROR(INDEX(V844:AG844,1,MATCH(Parametres!$B$3,V$1:AG$1,0)-1)*IF(OR(C844="L",C844="S",C844="I"),-1,1),"")</f>
        <v>0</v>
      </c>
      <c r="AW844" s="899">
        <f t="shared" si="8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3"/>
        <v>G727</v>
      </c>
      <c r="AK845" s="905" t="str">
        <f t="shared" si="84"/>
        <v>PRIX LOC.UNIT.S-LOUE-ALEA</v>
      </c>
      <c r="AL845" s="905">
        <f>IFERROR(INDEX(G845:R845,1,MATCH(Parametres!$B$3,G$1:R$1,0)-1)*IF(OR(F845="L",F845="S",F845="I"),-1,1),"")</f>
        <v>0</v>
      </c>
      <c r="AM845" s="905">
        <f t="shared" si="8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6"/>
        <v>G727</v>
      </c>
      <c r="AU845" s="488" t="str">
        <f t="shared" si="87"/>
        <v>PRIX LOC.UNIT.S-LOUE-ALEA</v>
      </c>
      <c r="AV845" s="899">
        <f>IFERROR(INDEX(V845:AG845,1,MATCH(Parametres!$B$3,V$1:AG$1,0)-1)*IF(OR(C845="L",C845="S",C845="I"),-1,1),"")</f>
        <v>0</v>
      </c>
      <c r="AW845" s="899">
        <f t="shared" si="8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3"/>
        <v>G728</v>
      </c>
      <c r="AK846" s="905" t="str">
        <f t="shared" si="84"/>
        <v>AUTRES            -ALEATO</v>
      </c>
      <c r="AL846" s="905">
        <f>IFERROR(INDEX(G846:R846,1,MATCH(Parametres!$B$3,G$1:R$1,0)-1)*IF(OR(F846="L",F846="S",F846="I"),-1,1),"")</f>
        <v>0</v>
      </c>
      <c r="AM846" s="905">
        <f t="shared" si="8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6"/>
        <v>G728</v>
      </c>
      <c r="AU846" s="488" t="str">
        <f t="shared" si="87"/>
        <v>AUTRES            -ALEATO</v>
      </c>
      <c r="AV846" s="899">
        <f>IFERROR(INDEX(V846:AG846,1,MATCH(Parametres!$B$3,V$1:AG$1,0)-1)*IF(OR(C846="L",C846="S",C846="I"),-1,1),"")</f>
        <v>0</v>
      </c>
      <c r="AW846" s="899">
        <f t="shared" si="8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3"/>
        <v>G73000</v>
      </c>
      <c r="AK847" s="905" t="str">
        <f t="shared" si="84"/>
        <v>COUT VTES VEHICULES CEDES</v>
      </c>
      <c r="AL847" s="905">
        <f>IFERROR(INDEX(G847:R847,1,MATCH(Parametres!$B$3,G$1:R$1,0)-1)*IF(OR(F847="L",F847="S",F847="I"),-1,1),"")</f>
        <v>0</v>
      </c>
      <c r="AM847" s="905">
        <f t="shared" si="8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86"/>
        <v>G73000</v>
      </c>
      <c r="AU847" s="488" t="str">
        <f t="shared" si="87"/>
        <v>COUT VTES VEHICULES CEDES</v>
      </c>
      <c r="AV847" s="899">
        <f>IFERROR(INDEX(V847:AG847,1,MATCH(Parametres!$B$3,V$1:AG$1,0)-1)*IF(OR(C847="L",C847="S",C847="I"),-1,1),"")</f>
        <v>0</v>
      </c>
      <c r="AW847" s="899">
        <f t="shared" si="8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3"/>
        <v>G731</v>
      </c>
      <c r="AK848" s="905" t="str">
        <f t="shared" si="84"/>
        <v>INTERETS             -C/T</v>
      </c>
      <c r="AL848" s="905">
        <f>IFERROR(INDEX(G848:R848,1,MATCH(Parametres!$B$3,G$1:R$1,0)-1)*IF(OR(F848="L",F848="S",F848="I"),-1,1),"")</f>
        <v>0</v>
      </c>
      <c r="AM848" s="905">
        <f t="shared" si="8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6"/>
        <v>G731</v>
      </c>
      <c r="AU848" s="488" t="str">
        <f t="shared" si="87"/>
        <v>INTERETS             -C/T</v>
      </c>
      <c r="AV848" s="899">
        <f>IFERROR(INDEX(V848:AG848,1,MATCH(Parametres!$B$3,V$1:AG$1,0)-1)*IF(OR(C848="L",C848="S",C848="I"),-1,1),"")</f>
        <v>0</v>
      </c>
      <c r="AW848" s="899">
        <f t="shared" si="8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3"/>
        <v>G73100</v>
      </c>
      <c r="AK849" s="905" t="str">
        <f t="shared" si="84"/>
        <v>INTERETS LOCATION C/TERME</v>
      </c>
      <c r="AL849" s="905">
        <f>IFERROR(INDEX(G849:R849,1,MATCH(Parametres!$B$3,G$1:R$1,0)-1)*IF(OR(F849="L",F849="S",F849="I"),-1,1),"")</f>
        <v>0</v>
      </c>
      <c r="AM849" s="905">
        <f t="shared" si="8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86"/>
        <v>G73100</v>
      </c>
      <c r="AU849" s="488" t="str">
        <f t="shared" si="87"/>
        <v>INTERETS LOCATION C/TERME</v>
      </c>
      <c r="AV849" s="899">
        <f>IFERROR(INDEX(V849:AG849,1,MATCH(Parametres!$B$3,V$1:AG$1,0)-1)*IF(OR(C849="L",C849="S",C849="I"),-1,1),"")</f>
        <v>0</v>
      </c>
      <c r="AW849" s="899">
        <f t="shared" si="8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3"/>
        <v>G732</v>
      </c>
      <c r="AK850" s="905" t="str">
        <f t="shared" si="84"/>
        <v>AMORTISSEMENT        -C/T</v>
      </c>
      <c r="AL850" s="905">
        <f>IFERROR(INDEX(G850:R850,1,MATCH(Parametres!$B$3,G$1:R$1,0)-1)*IF(OR(F850="L",F850="S",F850="I"),-1,1),"")</f>
        <v>0</v>
      </c>
      <c r="AM850" s="905">
        <f t="shared" si="8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6"/>
        <v>G732</v>
      </c>
      <c r="AU850" s="488" t="str">
        <f t="shared" si="87"/>
        <v>AMORTISSEMENT        -C/T</v>
      </c>
      <c r="AV850" s="899">
        <f>IFERROR(INDEX(V850:AG850,1,MATCH(Parametres!$B$3,V$1:AG$1,0)-1)*IF(OR(C850="L",C850="S",C850="I"),-1,1),"")</f>
        <v>0</v>
      </c>
      <c r="AW850" s="899">
        <f t="shared" si="8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3"/>
        <v>G73200</v>
      </c>
      <c r="AK851" s="905" t="str">
        <f t="shared" si="84"/>
        <v>AMORT. LOCATION C/TERME</v>
      </c>
      <c r="AL851" s="905">
        <f>IFERROR(INDEX(G851:R851,1,MATCH(Parametres!$B$3,G$1:R$1,0)-1)*IF(OR(F851="L",F851="S",F851="I"),-1,1),"")</f>
        <v>0</v>
      </c>
      <c r="AM851" s="905">
        <f t="shared" si="8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86"/>
        <v>G73200</v>
      </c>
      <c r="AU851" s="488" t="str">
        <f t="shared" si="87"/>
        <v>AMORT. LOCATION C/TERME</v>
      </c>
      <c r="AV851" s="899">
        <f>IFERROR(INDEX(V851:AG851,1,MATCH(Parametres!$B$3,V$1:AG$1,0)-1)*IF(OR(C851="L",C851="S",C851="I"),-1,1),"")</f>
        <v>0</v>
      </c>
      <c r="AW851" s="899">
        <f t="shared" si="8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3"/>
        <v>G733</v>
      </c>
      <c r="AK852" s="905" t="str">
        <f t="shared" si="84"/>
        <v>ASSUR.VEH EN SERV.   -C/T</v>
      </c>
      <c r="AL852" s="905">
        <f>IFERROR(INDEX(G852:R852,1,MATCH(Parametres!$B$3,G$1:R$1,0)-1)*IF(OR(F852="L",F852="S",F852="I"),-1,1),"")</f>
        <v>0</v>
      </c>
      <c r="AM852" s="905">
        <f t="shared" si="8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6"/>
        <v>G733</v>
      </c>
      <c r="AU852" s="488" t="str">
        <f t="shared" si="87"/>
        <v>ASSUR.VEH EN SERV.   -C/T</v>
      </c>
      <c r="AV852" s="899">
        <f>IFERROR(INDEX(V852:AG852,1,MATCH(Parametres!$B$3,V$1:AG$1,0)-1)*IF(OR(C852="L",C852="S",C852="I"),-1,1),"")</f>
        <v>0</v>
      </c>
      <c r="AW852" s="899">
        <f t="shared" si="8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3"/>
        <v>G73300</v>
      </c>
      <c r="AK853" s="905" t="str">
        <f t="shared" si="84"/>
        <v>ASSURANCES COURTOISIES</v>
      </c>
      <c r="AL853" s="905">
        <f>IFERROR(INDEX(G853:R853,1,MATCH(Parametres!$B$3,G$1:R$1,0)-1)*IF(OR(F853="L",F853="S",F853="I"),-1,1),"")</f>
        <v>0</v>
      </c>
      <c r="AM853" s="905">
        <f t="shared" si="8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6"/>
        <v>G73300</v>
      </c>
      <c r="AU853" s="488" t="str">
        <f t="shared" si="87"/>
        <v>ASSURANCES COURTOISIES</v>
      </c>
      <c r="AV853" s="899">
        <f>IFERROR(INDEX(V853:AG853,1,MATCH(Parametres!$B$3,V$1:AG$1,0)-1)*IF(OR(C853="L",C853="S",C853="I"),-1,1),"")</f>
        <v>0</v>
      </c>
      <c r="AW853" s="899">
        <f t="shared" si="8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3"/>
        <v>G734</v>
      </c>
      <c r="AK854" s="905" t="str">
        <f t="shared" si="84"/>
        <v>PLAQUE,TITRE,TAXES   -C/T</v>
      </c>
      <c r="AL854" s="905">
        <f>IFERROR(INDEX(G854:R854,1,MATCH(Parametres!$B$3,G$1:R$1,0)-1)*IF(OR(F854="L",F854="S",F854="I"),-1,1),"")</f>
        <v>0</v>
      </c>
      <c r="AM854" s="905">
        <f t="shared" si="8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6"/>
        <v>G734</v>
      </c>
      <c r="AU854" s="488" t="str">
        <f t="shared" si="87"/>
        <v>PLAQUE,TITRE,TAXES   -C/T</v>
      </c>
      <c r="AV854" s="899">
        <f>IFERROR(INDEX(V854:AG854,1,MATCH(Parametres!$B$3,V$1:AG$1,0)-1)*IF(OR(C854="L",C854="S",C854="I"),-1,1),"")</f>
        <v>0</v>
      </c>
      <c r="AW854" s="899">
        <f t="shared" si="8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3"/>
        <v>G73400</v>
      </c>
      <c r="AK855" s="905" t="str">
        <f t="shared" si="84"/>
        <v>PLAQUES TITRES LOC.C/TERM</v>
      </c>
      <c r="AL855" s="905">
        <f>IFERROR(INDEX(G855:R855,1,MATCH(Parametres!$B$3,G$1:R$1,0)-1)*IF(OR(F855="L",F855="S",F855="I"),-1,1),"")</f>
        <v>0</v>
      </c>
      <c r="AM855" s="905">
        <f t="shared" si="8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86"/>
        <v>G73400</v>
      </c>
      <c r="AU855" s="488" t="str">
        <f t="shared" si="87"/>
        <v>PLAQUES TITRES LOC.C/TERM</v>
      </c>
      <c r="AV855" s="899">
        <f>IFERROR(INDEX(V855:AG855,1,MATCH(Parametres!$B$3,V$1:AG$1,0)-1)*IF(OR(C855="L",C855="S",C855="I"),-1,1),"")</f>
        <v>0</v>
      </c>
      <c r="AW855" s="899">
        <f t="shared" si="8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3"/>
        <v>G735</v>
      </c>
      <c r="AK856" s="905" t="str">
        <f t="shared" si="84"/>
        <v>TRAVAUX GRACIEUX     -C/T</v>
      </c>
      <c r="AL856" s="905">
        <f>IFERROR(INDEX(G856:R856,1,MATCH(Parametres!$B$3,G$1:R$1,0)-1)*IF(OR(F856="L",F856="S",F856="I"),-1,1),"")</f>
        <v>0</v>
      </c>
      <c r="AM856" s="905">
        <f t="shared" si="8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6"/>
        <v>G735</v>
      </c>
      <c r="AU856" s="488" t="str">
        <f t="shared" si="87"/>
        <v>TRAVAUX GRACIEUX     -C/T</v>
      </c>
      <c r="AV856" s="899">
        <f>IFERROR(INDEX(V856:AG856,1,MATCH(Parametres!$B$3,V$1:AG$1,0)-1)*IF(OR(C856="L",C856="S",C856="I"),-1,1),"")</f>
        <v>0</v>
      </c>
      <c r="AW856" s="899">
        <f t="shared" si="8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3"/>
        <v>G736</v>
      </c>
      <c r="AK857" s="905" t="str">
        <f t="shared" si="84"/>
        <v>REPAR.&amp; ENTRETIEN    -C/T</v>
      </c>
      <c r="AL857" s="905">
        <f>IFERROR(INDEX(G857:R857,1,MATCH(Parametres!$B$3,G$1:R$1,0)-1)*IF(OR(F857="L",F857="S",F857="I"),-1,1),"")</f>
        <v>0</v>
      </c>
      <c r="AM857" s="905">
        <f t="shared" si="85"/>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6"/>
        <v>G736</v>
      </c>
      <c r="AU857" s="488" t="str">
        <f t="shared" si="87"/>
        <v>REPAR.&amp; ENTRETIEN    -C/T</v>
      </c>
      <c r="AV857" s="899">
        <f>IFERROR(INDEX(V857:AG857,1,MATCH(Parametres!$B$3,V$1:AG$1,0)-1)*IF(OR(C857="L",C857="S",C857="I"),-1,1),"")</f>
        <v>0</v>
      </c>
      <c r="AW857" s="899">
        <f t="shared" si="88"/>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3"/>
        <v>G73600</v>
      </c>
      <c r="AK858" s="905" t="str">
        <f t="shared" si="84"/>
        <v>REPAR. ENTRETIEN LOC C/T</v>
      </c>
      <c r="AL858" s="905">
        <f>IFERROR(INDEX(G858:R858,1,MATCH(Parametres!$B$3,G$1:R$1,0)-1)*IF(OR(F858="L",F858="S",F858="I"),-1,1),"")</f>
        <v>0</v>
      </c>
      <c r="AM858" s="905">
        <f t="shared" si="85"/>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86"/>
        <v>G73600</v>
      </c>
      <c r="AU858" s="488" t="str">
        <f t="shared" si="87"/>
        <v>REPAR. ENTRETIEN LOC C/T</v>
      </c>
      <c r="AV858" s="899">
        <f>IFERROR(INDEX(V858:AG858,1,MATCH(Parametres!$B$3,V$1:AG$1,0)-1)*IF(OR(C858="L",C858="S",C858="I"),-1,1),"")</f>
        <v>0</v>
      </c>
      <c r="AW858" s="899">
        <f t="shared" si="88"/>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9">C859</f>
        <v>G737</v>
      </c>
      <c r="AK859" s="905" t="str">
        <f t="shared" ref="AK859:AK922" si="90">D859</f>
        <v>PRIX LOC.UNIT.S-LOUE -C/T</v>
      </c>
      <c r="AL859" s="905">
        <f>IFERROR(INDEX(G859:R859,1,MATCH(Parametres!$B$3,G$1:R$1,0)-1)*IF(OR(F859="L",F859="S",F859="I"),-1,1),"")</f>
        <v>0</v>
      </c>
      <c r="AM859" s="905">
        <f t="shared" ref="AM859:AM922" si="91">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92">C859</f>
        <v>G737</v>
      </c>
      <c r="AU859" s="488" t="str">
        <f t="shared" ref="AU859:AU922" si="93">D859</f>
        <v>PRIX LOC.UNIT.S-LOUE -C/T</v>
      </c>
      <c r="AV859" s="899">
        <f>IFERROR(INDEX(V859:AG859,1,MATCH(Parametres!$B$3,V$1:AG$1,0)-1)*IF(OR(C859="L",C859="S",C859="I"),-1,1),"")</f>
        <v>0</v>
      </c>
      <c r="AW859" s="899">
        <f t="shared" ref="AW859:AW922" si="94">AX859-AV859</f>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9"/>
        <v>G738</v>
      </c>
      <c r="AK860" s="905" t="str">
        <f t="shared" si="90"/>
        <v>AUTRES               -C/T</v>
      </c>
      <c r="AL860" s="905">
        <f>IFERROR(INDEX(G860:R860,1,MATCH(Parametres!$B$3,G$1:R$1,0)-1)*IF(OR(F860="L",F860="S",F860="I"),-1,1),"")</f>
        <v>0</v>
      </c>
      <c r="AM860" s="905">
        <f t="shared" si="9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92"/>
        <v>G738</v>
      </c>
      <c r="AU860" s="488" t="str">
        <f t="shared" si="93"/>
        <v>AUTRES               -C/T</v>
      </c>
      <c r="AV860" s="899">
        <f>IFERROR(INDEX(V860:AG860,1,MATCH(Parametres!$B$3,V$1:AG$1,0)-1)*IF(OR(C860="L",C860="S",C860="I"),-1,1),"")</f>
        <v>0</v>
      </c>
      <c r="AW860" s="899">
        <f t="shared" si="9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9"/>
        <v>G740</v>
      </c>
      <c r="AK861" s="905" t="str">
        <f t="shared" si="90"/>
        <v>COMM.DIRECT.F&amp;A LOC C&amp;L</v>
      </c>
      <c r="AL861" s="905">
        <f>IFERROR(INDEX(G861:R861,1,MATCH(Parametres!$B$3,G$1:R$1,0)-1)*IF(OR(F861="L",F861="S",F861="I"),-1,1),"")</f>
        <v>0</v>
      </c>
      <c r="AM861" s="905">
        <f t="shared" si="9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92"/>
        <v>G740</v>
      </c>
      <c r="AU861" s="488" t="str">
        <f t="shared" si="93"/>
        <v>COMM.DIRECT.F&amp;A LOC C&amp;L</v>
      </c>
      <c r="AV861" s="899">
        <f>IFERROR(INDEX(V861:AG861,1,MATCH(Parametres!$B$3,V$1:AG$1,0)-1)*IF(OR(C861="L",C861="S",C861="I"),-1,1),"")</f>
        <v>0</v>
      </c>
      <c r="AW861" s="899">
        <f t="shared" si="9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9"/>
        <v>G741</v>
      </c>
      <c r="AK862" s="905" t="str">
        <f t="shared" si="90"/>
        <v>RETROFACT.F&amp;A LOC C&amp;L TER</v>
      </c>
      <c r="AL862" s="905">
        <f>IFERROR(INDEX(G862:R862,1,MATCH(Parametres!$B$3,G$1:R$1,0)-1)*IF(OR(F862="L",F862="S",F862="I"),-1,1),"")</f>
        <v>0</v>
      </c>
      <c r="AM862" s="905">
        <f t="shared" si="9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92"/>
        <v>G741</v>
      </c>
      <c r="AU862" s="488" t="str">
        <f t="shared" si="93"/>
        <v>RETROFACT.F&amp;A LOC C&amp;L TER</v>
      </c>
      <c r="AV862" s="899">
        <f>IFERROR(INDEX(V862:AG862,1,MATCH(Parametres!$B$3,V$1:AG$1,0)-1)*IF(OR(C862="L",C862="S",C862="I"),-1,1),"")</f>
        <v>0</v>
      </c>
      <c r="AW862" s="899">
        <f t="shared" si="9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9"/>
        <v>G806</v>
      </c>
      <c r="AK863" s="905" t="str">
        <f t="shared" si="90"/>
        <v>REVENU FINANCE - NEUF</v>
      </c>
      <c r="AL863" s="905">
        <f>IFERROR(INDEX(G863:R863,1,MATCH(Parametres!$B$3,G$1:R$1,0)-1)*IF(OR(F863="L",F863="S",F863="I"),-1,1),"")</f>
        <v>0</v>
      </c>
      <c r="AM863" s="905">
        <f t="shared" si="9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92"/>
        <v>G806</v>
      </c>
      <c r="AU863" s="488" t="str">
        <f t="shared" si="93"/>
        <v>REVENU FINANCE - NEUF</v>
      </c>
      <c r="AV863" s="899">
        <f>IFERROR(INDEX(V863:AG863,1,MATCH(Parametres!$B$3,V$1:AG$1,0)-1)*IF(OR(C863="L",C863="S",C863="I"),-1,1),"")</f>
        <v>0</v>
      </c>
      <c r="AW863" s="899">
        <f t="shared" si="94"/>
        <v>0</v>
      </c>
      <c r="AX863" s="899">
        <f>INDEX(V863:AG863,1,MATCH(Parametres!$B$3,V$1:AG$1,0))*IF(OR(C863="L",C863="S",C863="I"),-1,1)</f>
        <v>0</v>
      </c>
      <c r="AY863" s="487" t="s">
        <v>337</v>
      </c>
      <c r="AZ863" s="487" t="e">
        <f>+VLOOKUP($AJ863,Data_Validation!$A:$E,5,0)</f>
        <v>#N/A</v>
      </c>
    </row>
    <row r="864" spans="1:52" ht="15" hidden="1"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905" t="str">
        <f t="shared" si="89"/>
        <v>G80600</v>
      </c>
      <c r="AK864" s="905" t="str">
        <f t="shared" si="90"/>
        <v>REVENUS FINANCE VEH. NEUF</v>
      </c>
      <c r="AL864" s="905">
        <f>IFERROR(INDEX(G864:R864,1,MATCH(Parametres!$B$3,G$1:R$1,0)-1)*IF(OR(F864="L",F864="S",F864="I"),-1,1),"")</f>
        <v>-5226.93</v>
      </c>
      <c r="AM864" s="905">
        <f t="shared" si="91"/>
        <v>-105.79999999999927</v>
      </c>
      <c r="AN864" s="905">
        <f>INDEX(G864:R864,1,MATCH(Parametres!$B$3,G$1:R$1,0))*IF(OR(F864="L",F864="S",F864="I"),-1,1)</f>
        <v>-5332.73</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92"/>
        <v>G80600</v>
      </c>
      <c r="AU864" s="488" t="str">
        <f t="shared" si="93"/>
        <v>REVENUS FINANCE VEH. NEUF</v>
      </c>
      <c r="AV864" s="899">
        <f>IFERROR(INDEX(V864:AG864,1,MATCH(Parametres!$B$3,V$1:AG$1,0)-1)*IF(OR(C864="L",C864="S",C864="I"),-1,1),"")</f>
        <v>13</v>
      </c>
      <c r="AW864" s="899">
        <f t="shared" si="94"/>
        <v>0</v>
      </c>
      <c r="AX864" s="899">
        <f>INDEX(V864:AG864,1,MATCH(Parametres!$B$3,V$1:AG$1,0))*IF(OR(C864="L",C864="S",C864="I"),-1,1)</f>
        <v>13</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9"/>
        <v>G807</v>
      </c>
      <c r="AK865" s="905" t="str">
        <f t="shared" si="90"/>
        <v>COMM/ASSURANCE - NEUF</v>
      </c>
      <c r="AL865" s="905">
        <f>IFERROR(INDEX(G865:R865,1,MATCH(Parametres!$B$3,G$1:R$1,0)-1)*IF(OR(F865="L",F865="S",F865="I"),-1,1),"")</f>
        <v>0</v>
      </c>
      <c r="AM865" s="905">
        <f t="shared" si="9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92"/>
        <v>G807</v>
      </c>
      <c r="AU865" s="488" t="str">
        <f t="shared" si="93"/>
        <v>COMM/ASSURANCE - NEUF</v>
      </c>
      <c r="AV865" s="899">
        <f>IFERROR(INDEX(V865:AG865,1,MATCH(Parametres!$B$3,V$1:AG$1,0)-1)*IF(OR(C865="L",C865="S",C865="I"),-1,1),"")</f>
        <v>0</v>
      </c>
      <c r="AW865" s="899">
        <f t="shared" si="94"/>
        <v>0</v>
      </c>
      <c r="AX865" s="899">
        <f>INDEX(V865:AG865,1,MATCH(Parametres!$B$3,V$1:AG$1,0))*IF(OR(C865="L",C865="S",C865="I"),-1,1)</f>
        <v>0</v>
      </c>
      <c r="AY865" s="487" t="s">
        <v>337</v>
      </c>
      <c r="AZ865" s="487" t="e">
        <f>+VLOOKUP($AJ865,Data_Validation!$A:$E,5,0)</f>
        <v>#N/A</v>
      </c>
    </row>
    <row r="866" spans="1:52" ht="15" hidden="1"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905" t="str">
        <f t="shared" si="89"/>
        <v>G80700</v>
      </c>
      <c r="AK866" s="905" t="str">
        <f t="shared" si="90"/>
        <v>REV. ASS-VIE INVAL. NEUF</v>
      </c>
      <c r="AL866" s="905">
        <f>IFERROR(INDEX(G866:R866,1,MATCH(Parametres!$B$3,G$1:R$1,0)-1)*IF(OR(F866="L",F866="S",F866="I"),-1,1),"")</f>
        <v>-31739.26</v>
      </c>
      <c r="AM866" s="905">
        <f t="shared" si="91"/>
        <v>-10772.509999999998</v>
      </c>
      <c r="AN866" s="905">
        <f>INDEX(G866:R866,1,MATCH(Parametres!$B$3,G$1:R$1,0))*IF(OR(F866="L",F866="S",F866="I"),-1,1)</f>
        <v>-42511.77</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92"/>
        <v>G80700</v>
      </c>
      <c r="AU866" s="488" t="str">
        <f t="shared" si="93"/>
        <v>REV. ASS-VIE INVAL. NEUF</v>
      </c>
      <c r="AV866" s="899">
        <f>IFERROR(INDEX(V866:AG866,1,MATCH(Parametres!$B$3,V$1:AG$1,0)-1)*IF(OR(C866="L",C866="S",C866="I"),-1,1),"")</f>
        <v>-1</v>
      </c>
      <c r="AW866" s="899">
        <f t="shared" si="9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9"/>
        <v>G808</v>
      </c>
      <c r="AK867" s="905" t="str">
        <f t="shared" si="90"/>
        <v>REVENU FINANCEMENT USAGES</v>
      </c>
      <c r="AL867" s="905">
        <f>IFERROR(INDEX(G867:R867,1,MATCH(Parametres!$B$3,G$1:R$1,0)-1)*IF(OR(F867="L",F867="S",F867="I"),-1,1),"")</f>
        <v>0</v>
      </c>
      <c r="AM867" s="905">
        <f t="shared" si="9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92"/>
        <v>G808</v>
      </c>
      <c r="AU867" s="488" t="str">
        <f t="shared" si="93"/>
        <v>REVENU FINANCEMENT USAGES</v>
      </c>
      <c r="AV867" s="899">
        <f>IFERROR(INDEX(V867:AG867,1,MATCH(Parametres!$B$3,V$1:AG$1,0)-1)*IF(OR(C867="L",C867="S",C867="I"),-1,1),"")</f>
        <v>0</v>
      </c>
      <c r="AW867" s="899">
        <f t="shared" si="94"/>
        <v>0</v>
      </c>
      <c r="AX867" s="899">
        <f>INDEX(V867:AG867,1,MATCH(Parametres!$B$3,V$1:AG$1,0))*IF(OR(C867="L",C867="S",C867="I"),-1,1)</f>
        <v>0</v>
      </c>
      <c r="AY867" s="487" t="s">
        <v>337</v>
      </c>
      <c r="AZ867" s="487" t="e">
        <f>+VLOOKUP($AJ867,Data_Validation!$A:$E,5,0)</f>
        <v>#N/A</v>
      </c>
    </row>
    <row r="868" spans="1:52" ht="15" hidden="1"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905" t="str">
        <f t="shared" si="89"/>
        <v>G80800</v>
      </c>
      <c r="AK868" s="905" t="str">
        <f t="shared" si="90"/>
        <v>REVENUS FINANCE VEH.USAGE</v>
      </c>
      <c r="AL868" s="905">
        <f>IFERROR(INDEX(G868:R868,1,MATCH(Parametres!$B$3,G$1:R$1,0)-1)*IF(OR(F868="L",F868="S",F868="I"),-1,1),"")</f>
        <v>-17374.86</v>
      </c>
      <c r="AM868" s="905">
        <f t="shared" si="91"/>
        <v>-7329.48</v>
      </c>
      <c r="AN868" s="905">
        <f>INDEX(G868:R868,1,MATCH(Parametres!$B$3,G$1:R$1,0))*IF(OR(F868="L",F868="S",F868="I"),-1,1)</f>
        <v>-24704.34</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92"/>
        <v>G80800</v>
      </c>
      <c r="AU868" s="488" t="str">
        <f t="shared" si="93"/>
        <v>REVENUS FINANCE VEH.USAGE</v>
      </c>
      <c r="AV868" s="899">
        <f>IFERROR(INDEX(V868:AG868,1,MATCH(Parametres!$B$3,V$1:AG$1,0)-1)*IF(OR(C868="L",C868="S",C868="I"),-1,1),"")</f>
        <v>20</v>
      </c>
      <c r="AW868" s="899">
        <f t="shared" si="94"/>
        <v>10</v>
      </c>
      <c r="AX868" s="899">
        <f>INDEX(V868:AG868,1,MATCH(Parametres!$B$3,V$1:AG$1,0))*IF(OR(C868="L",C868="S",C868="I"),-1,1)</f>
        <v>30</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9"/>
        <v>G809</v>
      </c>
      <c r="AK869" s="905" t="str">
        <f t="shared" si="90"/>
        <v>COMM/ASSURANCE USAGES</v>
      </c>
      <c r="AL869" s="905">
        <f>IFERROR(INDEX(G869:R869,1,MATCH(Parametres!$B$3,G$1:R$1,0)-1)*IF(OR(F869="L",F869="S",F869="I"),-1,1),"")</f>
        <v>0</v>
      </c>
      <c r="AM869" s="905">
        <f t="shared" si="9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92"/>
        <v>G809</v>
      </c>
      <c r="AU869" s="488" t="str">
        <f t="shared" si="93"/>
        <v>COMM/ASSURANCE USAGES</v>
      </c>
      <c r="AV869" s="899">
        <f>IFERROR(INDEX(V869:AG869,1,MATCH(Parametres!$B$3,V$1:AG$1,0)-1)*IF(OR(C869="L",C869="S",C869="I"),-1,1),"")</f>
        <v>0</v>
      </c>
      <c r="AW869" s="899">
        <f t="shared" si="94"/>
        <v>0</v>
      </c>
      <c r="AX869" s="899">
        <f>INDEX(V869:AG869,1,MATCH(Parametres!$B$3,V$1:AG$1,0))*IF(OR(C869="L",C869="S",C869="I"),-1,1)</f>
        <v>0</v>
      </c>
      <c r="AY869" s="487" t="s">
        <v>337</v>
      </c>
      <c r="AZ869" s="487" t="e">
        <f>+VLOOKUP($AJ869,Data_Validation!$A:$E,5,0)</f>
        <v>#N/A</v>
      </c>
    </row>
    <row r="870" spans="1:52" ht="15" hidden="1"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9"/>
        <v>G80900</v>
      </c>
      <c r="AK870" s="905" t="str">
        <f t="shared" si="90"/>
        <v>REV. ASS-VIE INVAL. USAGE</v>
      </c>
      <c r="AL870" s="905">
        <f>IFERROR(INDEX(G870:R870,1,MATCH(Parametres!$B$3,G$1:R$1,0)-1)*IF(OR(F870="L",F870="S",F870="I"),-1,1),"")</f>
        <v>-762.02</v>
      </c>
      <c r="AM870" s="905">
        <f t="shared" si="91"/>
        <v>-391.71000000000004</v>
      </c>
      <c r="AN870" s="905">
        <f>INDEX(G870:R870,1,MATCH(Parametres!$B$3,G$1:R$1,0))*IF(OR(F870="L",F870="S",F870="I"),-1,1)</f>
        <v>-1153.73</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92"/>
        <v>G80900</v>
      </c>
      <c r="AU870" s="488" t="str">
        <f t="shared" si="93"/>
        <v>REV. ASS-VIE INVAL. USAGE</v>
      </c>
      <c r="AV870" s="899">
        <f>IFERROR(INDEX(V870:AG870,1,MATCH(Parametres!$B$3,V$1:AG$1,0)-1)*IF(OR(C870="L",C870="S",C870="I"),-1,1),"")</f>
        <v>0</v>
      </c>
      <c r="AW870" s="899">
        <f t="shared" si="9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9"/>
        <v>G810</v>
      </c>
      <c r="AK871" s="905" t="str">
        <f t="shared" si="90"/>
        <v>VTES-ACCESSOIRES NEUF</v>
      </c>
      <c r="AL871" s="905">
        <f>IFERROR(INDEX(G871:R871,1,MATCH(Parametres!$B$3,G$1:R$1,0)-1)*IF(OR(F871="L",F871="S",F871="I"),-1,1),"")</f>
        <v>0</v>
      </c>
      <c r="AM871" s="905">
        <f t="shared" si="9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92"/>
        <v>G810</v>
      </c>
      <c r="AU871" s="488" t="str">
        <f t="shared" si="93"/>
        <v>VTES-ACCESSOIRES NEUF</v>
      </c>
      <c r="AV871" s="899">
        <f>IFERROR(INDEX(V871:AG871,1,MATCH(Parametres!$B$3,V$1:AG$1,0)-1)*IF(OR(C871="L",C871="S",C871="I"),-1,1),"")</f>
        <v>0</v>
      </c>
      <c r="AW871" s="899">
        <f t="shared" si="9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9"/>
        <v>G810C</v>
      </c>
      <c r="AK872" s="905" t="str">
        <f t="shared" si="90"/>
        <v>COUT-ACCESSOIRES NEUF</v>
      </c>
      <c r="AL872" s="905">
        <f>IFERROR(INDEX(G872:R872,1,MATCH(Parametres!$B$3,G$1:R$1,0)-1)*IF(OR(F872="L",F872="S",F872="I"),-1,1),"")</f>
        <v>0</v>
      </c>
      <c r="AM872" s="905">
        <f t="shared" si="9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92"/>
        <v>G810C</v>
      </c>
      <c r="AU872" s="488" t="str">
        <f t="shared" si="93"/>
        <v>COUT-ACCESSOIRES NEUF</v>
      </c>
      <c r="AV872" s="899">
        <f>IFERROR(INDEX(V872:AG872,1,MATCH(Parametres!$B$3,V$1:AG$1,0)-1)*IF(OR(C872="L",C872="S",C872="I"),-1,1),"")</f>
        <v>0</v>
      </c>
      <c r="AW872" s="899">
        <f t="shared" si="9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9"/>
        <v>G811</v>
      </c>
      <c r="AK873" s="905" t="str">
        <f t="shared" si="90"/>
        <v>VTES-ACCESSOIRES USAGE</v>
      </c>
      <c r="AL873" s="905">
        <f>IFERROR(INDEX(G873:R873,1,MATCH(Parametres!$B$3,G$1:R$1,0)-1)*IF(OR(F873="L",F873="S",F873="I"),-1,1),"")</f>
        <v>0</v>
      </c>
      <c r="AM873" s="905">
        <f t="shared" si="9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92"/>
        <v>G811</v>
      </c>
      <c r="AU873" s="488" t="str">
        <f t="shared" si="93"/>
        <v>VTES-ACCESSOIRES USAGE</v>
      </c>
      <c r="AV873" s="899">
        <f>IFERROR(INDEX(V873:AG873,1,MATCH(Parametres!$B$3,V$1:AG$1,0)-1)*IF(OR(C873="L",C873="S",C873="I"),-1,1),"")</f>
        <v>0</v>
      </c>
      <c r="AW873" s="899">
        <f t="shared" si="9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9"/>
        <v>G811C</v>
      </c>
      <c r="AK874" s="905" t="str">
        <f t="shared" si="90"/>
        <v>COUT-ACCESSOIRES USAGE</v>
      </c>
      <c r="AL874" s="905">
        <f>IFERROR(INDEX(G874:R874,1,MATCH(Parametres!$B$3,G$1:R$1,0)-1)*IF(OR(F874="L",F874="S",F874="I"),-1,1),"")</f>
        <v>0</v>
      </c>
      <c r="AM874" s="905">
        <f t="shared" si="9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92"/>
        <v>G811C</v>
      </c>
      <c r="AU874" s="488" t="str">
        <f t="shared" si="93"/>
        <v>COUT-ACCESSOIRES USAGE</v>
      </c>
      <c r="AV874" s="899">
        <f>IFERROR(INDEX(V874:AG874,1,MATCH(Parametres!$B$3,V$1:AG$1,0)-1)*IF(OR(C874="L",C874="S",C874="I"),-1,1),"")</f>
        <v>0</v>
      </c>
      <c r="AW874" s="899">
        <f t="shared" si="9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9"/>
        <v>G82200</v>
      </c>
      <c r="AK875" s="905" t="str">
        <f t="shared" si="90"/>
        <v>AUTRES REVENUS VEH. NEUFS</v>
      </c>
      <c r="AL875" s="905">
        <f>IFERROR(INDEX(G875:R875,1,MATCH(Parametres!$B$3,G$1:R$1,0)-1)*IF(OR(F875="L",F875="S",F875="I"),-1,1),"")</f>
        <v>0</v>
      </c>
      <c r="AM875" s="905">
        <f t="shared" si="9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92"/>
        <v>G82200</v>
      </c>
      <c r="AU875" s="488" t="str">
        <f t="shared" si="93"/>
        <v>AUTRES REVENUS VEH. NEUFS</v>
      </c>
      <c r="AV875" s="899">
        <f>IFERROR(INDEX(V875:AG875,1,MATCH(Parametres!$B$3,V$1:AG$1,0)-1)*IF(OR(C875="L",C875="S",C875="I"),-1,1),"")</f>
        <v>0</v>
      </c>
      <c r="AW875" s="899">
        <f t="shared" si="9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9"/>
        <v>G82300</v>
      </c>
      <c r="AK876" s="905" t="str">
        <f t="shared" si="90"/>
        <v>AUTRES REVENUS VEH.USAGÉS</v>
      </c>
      <c r="AL876" s="905">
        <f>IFERROR(INDEX(G876:R876,1,MATCH(Parametres!$B$3,G$1:R$1,0)-1)*IF(OR(F876="L",F876="S",F876="I"),-1,1),"")</f>
        <v>0</v>
      </c>
      <c r="AM876" s="905">
        <f t="shared" si="9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92"/>
        <v>G82300</v>
      </c>
      <c r="AU876" s="488" t="str">
        <f t="shared" si="93"/>
        <v>AUTRES REVENUS VEH.USAGÉS</v>
      </c>
      <c r="AV876" s="899">
        <f>IFERROR(INDEX(V876:AG876,1,MATCH(Parametres!$B$3,V$1:AG$1,0)-1)*IF(OR(C876="L",C876="S",C876="I"),-1,1),"")</f>
        <v>0</v>
      </c>
      <c r="AW876" s="899">
        <f t="shared" si="9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9"/>
        <v>G850</v>
      </c>
      <c r="AK877" s="905" t="str">
        <f t="shared" si="90"/>
        <v>RETROFACTURATION F&amp;A NEUF</v>
      </c>
      <c r="AL877" s="905">
        <f>IFERROR(INDEX(G877:R877,1,MATCH(Parametres!$B$3,G$1:R$1,0)-1)*IF(OR(F877="L",F877="S",F877="I"),-1,1),"")</f>
        <v>0</v>
      </c>
      <c r="AM877" s="905">
        <f t="shared" si="9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92"/>
        <v>G850</v>
      </c>
      <c r="AU877" s="488" t="str">
        <f t="shared" si="93"/>
        <v>RETROFACTURATION F&amp;A NEUF</v>
      </c>
      <c r="AV877" s="899">
        <f>IFERROR(INDEX(V877:AG877,1,MATCH(Parametres!$B$3,V$1:AG$1,0)-1)*IF(OR(C877="L",C877="S",C877="I"),-1,1),"")</f>
        <v>0</v>
      </c>
      <c r="AW877" s="899">
        <f t="shared" si="9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9"/>
        <v>G851</v>
      </c>
      <c r="AK878" s="905" t="str">
        <f t="shared" si="90"/>
        <v>RETROFACTURATION F&amp;A USAG</v>
      </c>
      <c r="AL878" s="905">
        <f>IFERROR(INDEX(G878:R878,1,MATCH(Parametres!$B$3,G$1:R$1,0)-1)*IF(OR(F878="L",F878="S",F878="I"),-1,1),"")</f>
        <v>0</v>
      </c>
      <c r="AM878" s="905">
        <f t="shared" si="9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92"/>
        <v>G851</v>
      </c>
      <c r="AU878" s="488" t="str">
        <f t="shared" si="93"/>
        <v>RETROFACTURATION F&amp;A USAG</v>
      </c>
      <c r="AV878" s="899">
        <f>IFERROR(INDEX(V878:AG878,1,MATCH(Parametres!$B$3,V$1:AG$1,0)-1)*IF(OR(C878="L",C878="S",C878="I"),-1,1),"")</f>
        <v>0</v>
      </c>
      <c r="AW878" s="899">
        <f t="shared" si="9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9"/>
        <v>G853</v>
      </c>
      <c r="AK879" s="905" t="str">
        <f t="shared" si="90"/>
        <v>PERTE REPOSSESSION NEUF</v>
      </c>
      <c r="AL879" s="905">
        <f>IFERROR(INDEX(G879:R879,1,MATCH(Parametres!$B$3,G$1:R$1,0)-1)*IF(OR(F879="L",F879="S",F879="I"),-1,1),"")</f>
        <v>0</v>
      </c>
      <c r="AM879" s="905">
        <f t="shared" si="9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92"/>
        <v>G853</v>
      </c>
      <c r="AU879" s="488" t="str">
        <f t="shared" si="93"/>
        <v>PERTE REPOSSESSION NEUF</v>
      </c>
      <c r="AV879" s="899">
        <f>IFERROR(INDEX(V879:AG879,1,MATCH(Parametres!$B$3,V$1:AG$1,0)-1)*IF(OR(C879="L",C879="S",C879="I"),-1,1),"")</f>
        <v>0</v>
      </c>
      <c r="AW879" s="899">
        <f t="shared" si="9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9"/>
        <v>G85300</v>
      </c>
      <c r="AK880" s="905" t="str">
        <f t="shared" si="90"/>
        <v>PERTE REPOSSESSION NEUF</v>
      </c>
      <c r="AL880" s="905">
        <f>IFERROR(INDEX(G880:R880,1,MATCH(Parametres!$B$3,G$1:R$1,0)-1)*IF(OR(F880="L",F880="S",F880="I"),-1,1),"")</f>
        <v>0</v>
      </c>
      <c r="AM880" s="905">
        <f t="shared" si="9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92"/>
        <v>G85300</v>
      </c>
      <c r="AU880" s="488" t="str">
        <f t="shared" si="93"/>
        <v>PERTE REPOSSESSION NEUF</v>
      </c>
      <c r="AV880" s="899">
        <f>IFERROR(INDEX(V880:AG880,1,MATCH(Parametres!$B$3,V$1:AG$1,0)-1)*IF(OR(C880="L",C880="S",C880="I"),-1,1),"")</f>
        <v>0</v>
      </c>
      <c r="AW880" s="899">
        <f t="shared" si="9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9"/>
        <v>G854</v>
      </c>
      <c r="AK881" s="905" t="str">
        <f t="shared" si="90"/>
        <v>PERTE REPOSSESSION USAG</v>
      </c>
      <c r="AL881" s="905">
        <f>IFERROR(INDEX(G881:R881,1,MATCH(Parametres!$B$3,G$1:R$1,0)-1)*IF(OR(F881="L",F881="S",F881="I"),-1,1),"")</f>
        <v>0</v>
      </c>
      <c r="AM881" s="905">
        <f t="shared" si="9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92"/>
        <v>G854</v>
      </c>
      <c r="AU881" s="488" t="str">
        <f t="shared" si="93"/>
        <v>PERTE REPOSSESSION USAG</v>
      </c>
      <c r="AV881" s="899">
        <f>IFERROR(INDEX(V881:AG881,1,MATCH(Parametres!$B$3,V$1:AG$1,0)-1)*IF(OR(C881="L",C881="S",C881="I"),-1,1),"")</f>
        <v>0</v>
      </c>
      <c r="AW881" s="899">
        <f t="shared" si="9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9"/>
        <v>G85400</v>
      </c>
      <c r="AK882" s="905" t="str">
        <f t="shared" si="90"/>
        <v>PERTE REPOSSESSION USAGE</v>
      </c>
      <c r="AL882" s="905">
        <f>IFERROR(INDEX(G882:R882,1,MATCH(Parametres!$B$3,G$1:R$1,0)-1)*IF(OR(F882="L",F882="S",F882="I"),-1,1),"")</f>
        <v>0</v>
      </c>
      <c r="AM882" s="905">
        <f t="shared" si="9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92"/>
        <v>G85400</v>
      </c>
      <c r="AU882" s="488" t="str">
        <f t="shared" si="93"/>
        <v>PERTE REPOSSESSION USAGE</v>
      </c>
      <c r="AV882" s="899">
        <f>IFERROR(INDEX(V882:AG882,1,MATCH(Parametres!$B$3,V$1:AG$1,0)-1)*IF(OR(C882="L",C882="S",C882="I"),-1,1),"")</f>
        <v>0</v>
      </c>
      <c r="AW882" s="899">
        <f t="shared" si="9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9"/>
        <v>G855</v>
      </c>
      <c r="AK883" s="905" t="str">
        <f t="shared" si="90"/>
        <v>REMUNERATION F&amp;A NEUF</v>
      </c>
      <c r="AL883" s="905">
        <f>IFERROR(INDEX(G883:R883,1,MATCH(Parametres!$B$3,G$1:R$1,0)-1)*IF(OR(F883="L",F883="S",F883="I"),-1,1),"")</f>
        <v>0</v>
      </c>
      <c r="AM883" s="905">
        <f t="shared" si="9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92"/>
        <v>G855</v>
      </c>
      <c r="AU883" s="488" t="str">
        <f t="shared" si="93"/>
        <v>REMUNERATION F&amp;A NEUF</v>
      </c>
      <c r="AV883" s="899">
        <f>IFERROR(INDEX(V883:AG883,1,MATCH(Parametres!$B$3,V$1:AG$1,0)-1)*IF(OR(C883="L",C883="S",C883="I"),-1,1),"")</f>
        <v>0</v>
      </c>
      <c r="AW883" s="899">
        <f t="shared" si="94"/>
        <v>0</v>
      </c>
      <c r="AX883" s="899">
        <f>INDEX(V883:AG883,1,MATCH(Parametres!$B$3,V$1:AG$1,0))*IF(OR(C883="L",C883="S",C883="I"),-1,1)</f>
        <v>0</v>
      </c>
      <c r="AY883" s="487" t="s">
        <v>337</v>
      </c>
      <c r="AZ883" s="487" t="e">
        <f>+VLOOKUP($AJ883,Data_Validation!$A:$E,5,0)</f>
        <v>#N/A</v>
      </c>
    </row>
    <row r="884" spans="1:52" ht="15" hidden="1"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9"/>
        <v>G85500</v>
      </c>
      <c r="AK884" s="905" t="str">
        <f t="shared" si="90"/>
        <v>REMUNERATION F&amp;I NEUF</v>
      </c>
      <c r="AL884" s="905">
        <f>IFERROR(INDEX(G884:R884,1,MATCH(Parametres!$B$3,G$1:R$1,0)-1)*IF(OR(F884="L",F884="S",F884="I"),-1,1),"")</f>
        <v>87668.55</v>
      </c>
      <c r="AM884" s="905">
        <f t="shared" si="91"/>
        <v>18030.459999999992</v>
      </c>
      <c r="AN884" s="905">
        <f>INDEX(G884:R884,1,MATCH(Parametres!$B$3,G$1:R$1,0))*IF(OR(F884="L",F884="S",F884="I"),-1,1)</f>
        <v>105699.01</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92"/>
        <v>G85500</v>
      </c>
      <c r="AU884" s="488" t="str">
        <f t="shared" si="93"/>
        <v>REMUNERATION F&amp;I NEUF</v>
      </c>
      <c r="AV884" s="899">
        <f>IFERROR(INDEX(V884:AG884,1,MATCH(Parametres!$B$3,V$1:AG$1,0)-1)*IF(OR(C884="L",C884="S",C884="I"),-1,1),"")</f>
        <v>0</v>
      </c>
      <c r="AW884" s="899">
        <f t="shared" si="9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9"/>
        <v>G856</v>
      </c>
      <c r="AK885" s="905" t="str">
        <f t="shared" si="90"/>
        <v>REMUNERATION F&amp;A USAGE</v>
      </c>
      <c r="AL885" s="905">
        <f>IFERROR(INDEX(G885:R885,1,MATCH(Parametres!$B$3,G$1:R$1,0)-1)*IF(OR(F885="L",F885="S",F885="I"),-1,1),"")</f>
        <v>0</v>
      </c>
      <c r="AM885" s="905">
        <f t="shared" si="9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92"/>
        <v>G856</v>
      </c>
      <c r="AU885" s="488" t="str">
        <f t="shared" si="93"/>
        <v>REMUNERATION F&amp;A USAGE</v>
      </c>
      <c r="AV885" s="899">
        <f>IFERROR(INDEX(V885:AG885,1,MATCH(Parametres!$B$3,V$1:AG$1,0)-1)*IF(OR(C885="L",C885="S",C885="I"),-1,1),"")</f>
        <v>0</v>
      </c>
      <c r="AW885" s="899">
        <f t="shared" si="94"/>
        <v>0</v>
      </c>
      <c r="AX885" s="899">
        <f>INDEX(V885:AG885,1,MATCH(Parametres!$B$3,V$1:AG$1,0))*IF(OR(C885="L",C885="S",C885="I"),-1,1)</f>
        <v>0</v>
      </c>
      <c r="AY885" s="487" t="s">
        <v>337</v>
      </c>
      <c r="AZ885" s="487" t="e">
        <f>+VLOOKUP($AJ885,Data_Validation!$A:$E,5,0)</f>
        <v>#N/A</v>
      </c>
    </row>
    <row r="886" spans="1:52" ht="15" hidden="1"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9"/>
        <v>G85600</v>
      </c>
      <c r="AK886" s="905" t="str">
        <f t="shared" si="90"/>
        <v>REMUNERATION F&amp;I USAGE</v>
      </c>
      <c r="AL886" s="905">
        <f>IFERROR(INDEX(G886:R886,1,MATCH(Parametres!$B$3,G$1:R$1,0)-1)*IF(OR(F886="L",F886="S",F886="I"),-1,1),"")</f>
        <v>14778.14</v>
      </c>
      <c r="AM886" s="905">
        <f t="shared" si="91"/>
        <v>3009.5499999999993</v>
      </c>
      <c r="AN886" s="905">
        <f>INDEX(G886:R886,1,MATCH(Parametres!$B$3,G$1:R$1,0))*IF(OR(F886="L",F886="S",F886="I"),-1,1)</f>
        <v>17787.689999999999</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92"/>
        <v>G85600</v>
      </c>
      <c r="AU886" s="488" t="str">
        <f t="shared" si="93"/>
        <v>REMUNERATION F&amp;I USAGE</v>
      </c>
      <c r="AV886" s="899">
        <f>IFERROR(INDEX(V886:AG886,1,MATCH(Parametres!$B$3,V$1:AG$1,0)-1)*IF(OR(C886="L",C886="S",C886="I"),-1,1),"")</f>
        <v>0</v>
      </c>
      <c r="AW886" s="899">
        <f t="shared" si="9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9"/>
        <v>G87200</v>
      </c>
      <c r="AK887" s="905" t="str">
        <f t="shared" si="90"/>
        <v>AUTRES REVENUS VEH. NEUFS</v>
      </c>
      <c r="AL887" s="905">
        <f>IFERROR(INDEX(G887:R887,1,MATCH(Parametres!$B$3,G$1:R$1,0)-1)*IF(OR(F887="L",F887="S",F887="I"),-1,1),"")</f>
        <v>0</v>
      </c>
      <c r="AM887" s="905">
        <f t="shared" si="9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92"/>
        <v>G87200</v>
      </c>
      <c r="AU887" s="488" t="str">
        <f t="shared" si="93"/>
        <v>AUTRES REVENUS VEH. NEUFS</v>
      </c>
      <c r="AV887" s="899">
        <f>IFERROR(INDEX(V887:AG887,1,MATCH(Parametres!$B$3,V$1:AG$1,0)-1)*IF(OR(C887="L",C887="S",C887="I"),-1,1),"")</f>
        <v>0</v>
      </c>
      <c r="AW887" s="899">
        <f t="shared" si="9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9"/>
        <v>G87300</v>
      </c>
      <c r="AK888" s="905" t="str">
        <f t="shared" si="90"/>
        <v>AUTRES REVENUS VEH.USAGES</v>
      </c>
      <c r="AL888" s="905">
        <f>IFERROR(INDEX(G888:R888,1,MATCH(Parametres!$B$3,G$1:R$1,0)-1)*IF(OR(F888="L",F888="S",F888="I"),-1,1),"")</f>
        <v>0</v>
      </c>
      <c r="AM888" s="905">
        <f t="shared" si="9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92"/>
        <v>G87300</v>
      </c>
      <c r="AU888" s="488" t="str">
        <f t="shared" si="93"/>
        <v>AUTRES REVENUS VEH.USAGES</v>
      </c>
      <c r="AV888" s="899">
        <f>IFERROR(INDEX(V888:AG888,1,MATCH(Parametres!$B$3,V$1:AG$1,0)-1)*IF(OR(C888="L",C888="S",C888="I"),-1,1),"")</f>
        <v>0</v>
      </c>
      <c r="AW888" s="899">
        <f t="shared" si="9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9"/>
        <v>G902</v>
      </c>
      <c r="AK889" s="905" t="str">
        <f t="shared" si="90"/>
        <v>MAUVAISES CREANCES RECOUV</v>
      </c>
      <c r="AL889" s="905">
        <f>IFERROR(INDEX(G889:R889,1,MATCH(Parametres!$B$3,G$1:R$1,0)-1)*IF(OR(F889="L",F889="S",F889="I"),-1,1),"")</f>
        <v>0</v>
      </c>
      <c r="AM889" s="905">
        <f t="shared" si="9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92"/>
        <v>G902</v>
      </c>
      <c r="AU889" s="488" t="str">
        <f t="shared" si="93"/>
        <v>MAUVAISES CREANCES RECOUV</v>
      </c>
      <c r="AV889" s="899">
        <f>IFERROR(INDEX(V889:AG889,1,MATCH(Parametres!$B$3,V$1:AG$1,0)-1)*IF(OR(C889="L",C889="S",C889="I"),-1,1),"")</f>
        <v>0</v>
      </c>
      <c r="AW889" s="899">
        <f t="shared" si="9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9"/>
        <v>G90200</v>
      </c>
      <c r="AK890" s="905" t="str">
        <f t="shared" si="90"/>
        <v>RENTREES CREANCES RADIEES</v>
      </c>
      <c r="AL890" s="905">
        <f>IFERROR(INDEX(G890:R890,1,MATCH(Parametres!$B$3,G$1:R$1,0)-1)*IF(OR(F890="L",F890="S",F890="I"),-1,1),"")</f>
        <v>0</v>
      </c>
      <c r="AM890" s="905">
        <f t="shared" si="91"/>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si="92"/>
        <v>G90200</v>
      </c>
      <c r="AU890" s="488" t="str">
        <f t="shared" si="93"/>
        <v>RENTREES CREANCES RADIEES</v>
      </c>
      <c r="AV890" s="899">
        <f>IFERROR(INDEX(V890:AG890,1,MATCH(Parametres!$B$3,V$1:AG$1,0)-1)*IF(OR(C890="L",C890="S",C890="I"),-1,1),"")</f>
        <v>0</v>
      </c>
      <c r="AW890" s="899">
        <f t="shared" si="94"/>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9"/>
        <v>G903</v>
      </c>
      <c r="AK891" s="905" t="str">
        <f t="shared" si="90"/>
        <v>ESCOMPTE DE CAISSE GAGNE</v>
      </c>
      <c r="AL891" s="905">
        <f>IFERROR(INDEX(G891:R891,1,MATCH(Parametres!$B$3,G$1:R$1,0)-1)*IF(OR(F891="L",F891="S",F891="I"),-1,1),"")</f>
        <v>0</v>
      </c>
      <c r="AM891" s="905">
        <f t="shared" si="91"/>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92"/>
        <v>G903</v>
      </c>
      <c r="AU891" s="488" t="str">
        <f t="shared" si="93"/>
        <v>ESCOMPTE DE CAISSE GAGNE</v>
      </c>
      <c r="AV891" s="899">
        <f>IFERROR(INDEX(V891:AG891,1,MATCH(Parametres!$B$3,V$1:AG$1,0)-1)*IF(OR(C891="L",C891="S",C891="I"),-1,1),"")</f>
        <v>0</v>
      </c>
      <c r="AW891" s="899">
        <f t="shared" si="94"/>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9"/>
        <v>G905</v>
      </c>
      <c r="AK892" s="905" t="str">
        <f t="shared" si="90"/>
        <v>AUTRES REVENUS DIVERS</v>
      </c>
      <c r="AL892" s="905">
        <f>IFERROR(INDEX(G892:R892,1,MATCH(Parametres!$B$3,G$1:R$1,0)-1)*IF(OR(F892="L",F892="S",F892="I"),-1,1),"")</f>
        <v>0</v>
      </c>
      <c r="AM892" s="905">
        <f t="shared" si="91"/>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92"/>
        <v>G905</v>
      </c>
      <c r="AU892" s="488" t="str">
        <f t="shared" si="93"/>
        <v>AUTRES REVENUS DIVERS</v>
      </c>
      <c r="AV892" s="899">
        <f>IFERROR(INDEX(V892:AG892,1,MATCH(Parametres!$B$3,V$1:AG$1,0)-1)*IF(OR(C892="L",C892="S",C892="I"),-1,1),"")</f>
        <v>0</v>
      </c>
      <c r="AW892" s="899">
        <f t="shared" si="94"/>
        <v>0</v>
      </c>
      <c r="AX892" s="899">
        <f>INDEX(V892:AG892,1,MATCH(Parametres!$B$3,V$1:AG$1,0))*IF(OR(C892="L",C892="S",C892="I"),-1,1)</f>
        <v>0</v>
      </c>
      <c r="AY892" s="487" t="s">
        <v>337</v>
      </c>
      <c r="AZ892" s="487" t="e">
        <f>+VLOOKUP($AJ892,Data_Validation!$A:$E,5,0)</f>
        <v>#N/A</v>
      </c>
    </row>
    <row r="893" spans="1:52" ht="15" hidden="1"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905" t="str">
        <f t="shared" si="89"/>
        <v>G90500</v>
      </c>
      <c r="AK893" s="905" t="str">
        <f t="shared" si="90"/>
        <v>AUTRES REVENUS DIVERS</v>
      </c>
      <c r="AL893" s="905">
        <f>IFERROR(INDEX(G893:R893,1,MATCH(Parametres!$B$3,G$1:R$1,0)-1)*IF(OR(F893="L",F893="S",F893="I"),-1,1),"")</f>
        <v>-282236.84000000003</v>
      </c>
      <c r="AM893" s="905">
        <f t="shared" si="91"/>
        <v>19066.600000000035</v>
      </c>
      <c r="AN893" s="905">
        <f>INDEX(G893:R893,1,MATCH(Parametres!$B$3,G$1:R$1,0))*IF(OR(F893="L",F893="S",F893="I"),-1,1)</f>
        <v>-263170.24</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92"/>
        <v>G90500</v>
      </c>
      <c r="AU893" s="488" t="str">
        <f t="shared" si="93"/>
        <v>AUTRES REVENUS DIVERS</v>
      </c>
      <c r="AV893" s="899">
        <f>IFERROR(INDEX(V893:AG893,1,MATCH(Parametres!$B$3,V$1:AG$1,0)-1)*IF(OR(C893="L",C893="S",C893="I"),-1,1),"")</f>
        <v>65</v>
      </c>
      <c r="AW893" s="899">
        <f t="shared" si="94"/>
        <v>-14</v>
      </c>
      <c r="AX893" s="899">
        <f>INDEX(V893:AG893,1,MATCH(Parametres!$B$3,V$1:AG$1,0))*IF(OR(C893="L",C893="S",C893="I"),-1,1)</f>
        <v>51</v>
      </c>
      <c r="AY893" s="487" t="s">
        <v>337</v>
      </c>
      <c r="AZ893" s="487">
        <f>+VLOOKUP($AJ893,Data_Validation!$A:$E,5,0)</f>
        <v>0</v>
      </c>
    </row>
    <row r="894" spans="1:52" ht="15" hidden="1"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905" t="str">
        <f t="shared" si="89"/>
        <v>G90900</v>
      </c>
      <c r="AK894" s="905" t="str">
        <f t="shared" si="90"/>
        <v>REMBOURSEMENTS DE GMCL</v>
      </c>
      <c r="AL894" s="905">
        <f>IFERROR(INDEX(G894:R894,1,MATCH(Parametres!$B$3,G$1:R$1,0)-1)*IF(OR(F894="L",F894="S",F894="I"),-1,1),"")</f>
        <v>-178283.49</v>
      </c>
      <c r="AM894" s="905">
        <f t="shared" si="91"/>
        <v>-25446.580000000016</v>
      </c>
      <c r="AN894" s="905">
        <f>INDEX(G894:R894,1,MATCH(Parametres!$B$3,G$1:R$1,0))*IF(OR(F894="L",F894="S",F894="I"),-1,1)</f>
        <v>-203730.07</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92"/>
        <v>G90900</v>
      </c>
      <c r="AU894" s="488" t="str">
        <f t="shared" si="93"/>
        <v>REMBOURSEMENTS DE GMCL</v>
      </c>
      <c r="AV894" s="899">
        <f>IFERROR(INDEX(V894:AG894,1,MATCH(Parametres!$B$3,V$1:AG$1,0)-1)*IF(OR(C894="L",C894="S",C894="I"),-1,1),"")</f>
        <v>8</v>
      </c>
      <c r="AW894" s="899">
        <f t="shared" si="94"/>
        <v>4</v>
      </c>
      <c r="AX894" s="899">
        <f>INDEX(V894:AG894,1,MATCH(Parametres!$B$3,V$1:AG$1,0))*IF(OR(C894="L",C894="S",C894="I"),-1,1)</f>
        <v>12</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9"/>
        <v>G953</v>
      </c>
      <c r="AK895" s="905" t="str">
        <f t="shared" si="90"/>
        <v>ESCOMPTE ACCORDE</v>
      </c>
      <c r="AL895" s="905">
        <f>IFERROR(INDEX(G895:R895,1,MATCH(Parametres!$B$3,G$1:R$1,0)-1)*IF(OR(F895="L",F895="S",F895="I"),-1,1),"")</f>
        <v>0</v>
      </c>
      <c r="AM895" s="905">
        <f t="shared" si="91"/>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92"/>
        <v>G953</v>
      </c>
      <c r="AU895" s="488" t="str">
        <f t="shared" si="93"/>
        <v>ESCOMPTE ACCORDE</v>
      </c>
      <c r="AV895" s="899">
        <f>IFERROR(INDEX(V895:AG895,1,MATCH(Parametres!$B$3,V$1:AG$1,0)-1)*IF(OR(C895="L",C895="S",C895="I"),-1,1),"")</f>
        <v>0</v>
      </c>
      <c r="AW895" s="899">
        <f t="shared" si="94"/>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9"/>
        <v>G955</v>
      </c>
      <c r="AK896" s="905" t="str">
        <f t="shared" si="90"/>
        <v>AUTRES DEDUCTIONS</v>
      </c>
      <c r="AL896" s="905">
        <f>IFERROR(INDEX(G896:R896,1,MATCH(Parametres!$B$3,G$1:R$1,0)-1)*IF(OR(F896="L",F896="S",F896="I"),-1,1),"")</f>
        <v>0</v>
      </c>
      <c r="AM896" s="905">
        <f t="shared" si="91"/>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92"/>
        <v>G955</v>
      </c>
      <c r="AU896" s="488" t="str">
        <f t="shared" si="93"/>
        <v>AUTRES DEDUCTIONS</v>
      </c>
      <c r="AV896" s="899">
        <f>IFERROR(INDEX(V896:AG896,1,MATCH(Parametres!$B$3,V$1:AG$1,0)-1)*IF(OR(C896="L",C896="S",C896="I"),-1,1),"")</f>
        <v>0</v>
      </c>
      <c r="AW896" s="899">
        <f t="shared" si="94"/>
        <v>0</v>
      </c>
      <c r="AX896" s="899">
        <f>INDEX(V896:AG896,1,MATCH(Parametres!$B$3,V$1:AG$1,0))*IF(OR(C896="L",C896="S",C896="I"),-1,1)</f>
        <v>0</v>
      </c>
      <c r="AY896" s="487" t="s">
        <v>337</v>
      </c>
      <c r="AZ896" s="487" t="e">
        <f>+VLOOKUP($AJ896,Data_Validation!$A:$E,5,0)</f>
        <v>#N/A</v>
      </c>
    </row>
    <row r="897" spans="1:52" ht="15" hidden="1"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9"/>
        <v>G95500</v>
      </c>
      <c r="AK897" s="905" t="str">
        <f t="shared" si="90"/>
        <v>AUTRES DEDUCTIONS</v>
      </c>
      <c r="AL897" s="905">
        <f>IFERROR(INDEX(G897:R897,1,MATCH(Parametres!$B$3,G$1:R$1,0)-1)*IF(OR(F897="L",F897="S",F897="I"),-1,1),"")</f>
        <v>3574.51</v>
      </c>
      <c r="AM897" s="905">
        <f t="shared" si="91"/>
        <v>115.64999999999964</v>
      </c>
      <c r="AN897" s="905">
        <f>INDEX(G897:R897,1,MATCH(Parametres!$B$3,G$1:R$1,0))*IF(OR(F897="L",F897="S",F897="I"),-1,1)</f>
        <v>3690.16</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92"/>
        <v>G95500</v>
      </c>
      <c r="AU897" s="488" t="str">
        <f t="shared" si="93"/>
        <v>AUTRES DEDUCTIONS</v>
      </c>
      <c r="AV897" s="899">
        <f>IFERROR(INDEX(V897:AG897,1,MATCH(Parametres!$B$3,V$1:AG$1,0)-1)*IF(OR(C897="L",C897="S",C897="I"),-1,1),"")</f>
        <v>0</v>
      </c>
      <c r="AW897" s="899">
        <f t="shared" si="94"/>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9"/>
        <v>G99960</v>
      </c>
      <c r="AK898" s="905" t="str">
        <f t="shared" si="90"/>
        <v>IN &amp; OUT PAYROLL</v>
      </c>
      <c r="AL898" s="905">
        <f>IFERROR(INDEX(G898:R898,1,MATCH(Parametres!$B$3,G$1:R$1,0)-1)*IF(OR(F898="L",F898="S",F898="I"),-1,1),"")</f>
        <v>0</v>
      </c>
      <c r="AM898" s="905">
        <f t="shared" si="91"/>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92"/>
        <v>G99960</v>
      </c>
      <c r="AU898" s="488" t="str">
        <f t="shared" si="93"/>
        <v>IN &amp; OUT PAYROLL</v>
      </c>
      <c r="AV898" s="899">
        <f>IFERROR(INDEX(V898:AG898,1,MATCH(Parametres!$B$3,V$1:AG$1,0)-1)*IF(OR(C898="L",C898="S",C898="I"),-1,1),"")</f>
        <v>0</v>
      </c>
      <c r="AW898" s="899">
        <f t="shared" si="94"/>
        <v>0</v>
      </c>
      <c r="AX898" s="899">
        <f>INDEX(V898:AG898,1,MATCH(Parametres!$B$3,V$1:AG$1,0))*IF(OR(C898="L",C898="S",C898="I"),-1,1)</f>
        <v>0</v>
      </c>
      <c r="AY898" s="487" t="s">
        <v>337</v>
      </c>
      <c r="AZ898" s="487" t="e">
        <f>+VLOOKUP($AJ898,Data_Validation!$A:$E,5,0)</f>
        <v>#N/A</v>
      </c>
    </row>
    <row r="899" spans="1:52" ht="15" hidden="1"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9"/>
        <v>G9999</v>
      </c>
      <c r="AK899" s="905" t="str">
        <f t="shared" si="90"/>
        <v>CHARGES A REFACTURER</v>
      </c>
      <c r="AL899" s="905">
        <f>IFERROR(INDEX(G899:R899,1,MATCH(Parametres!$B$3,G$1:R$1,0)-1)*IF(OR(F899="L",F899="S",F899="I"),-1,1),"")</f>
        <v>4832.51</v>
      </c>
      <c r="AM899" s="905">
        <f t="shared" si="91"/>
        <v>-4832.51</v>
      </c>
      <c r="AN899" s="905">
        <f>INDEX(G899:R899,1,MATCH(Parametres!$B$3,G$1:R$1,0))*IF(OR(F899="L",F899="S",F899="I"),-1,1)</f>
        <v>0</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92"/>
        <v>G9999</v>
      </c>
      <c r="AU899" s="488" t="str">
        <f t="shared" si="93"/>
        <v>CHARGES A REFACTURER</v>
      </c>
      <c r="AV899" s="899">
        <f>IFERROR(INDEX(V899:AG899,1,MATCH(Parametres!$B$3,V$1:AG$1,0)-1)*IF(OR(C899="L",C899="S",C899="I"),-1,1),"")</f>
        <v>0</v>
      </c>
      <c r="AW899" s="899">
        <f t="shared" si="94"/>
        <v>0</v>
      </c>
      <c r="AX899" s="899">
        <f>INDEX(V899:AG899,1,MATCH(Parametres!$B$3,V$1:AG$1,0))*IF(OR(C899="L",C899="S",C899="I"),-1,1)</f>
        <v>0</v>
      </c>
      <c r="AY899" s="487" t="s">
        <v>337</v>
      </c>
      <c r="AZ899" s="487">
        <f>+VLOOKUP($AJ899,Data_Validation!$A:$E,5,0)</f>
        <v>0</v>
      </c>
    </row>
    <row r="900" spans="1:52" ht="15" hidden="1" customHeight="1">
      <c r="AJ900" s="905">
        <f t="shared" si="89"/>
        <v>0</v>
      </c>
      <c r="AK900" s="905">
        <f t="shared" si="90"/>
        <v>0</v>
      </c>
      <c r="AL900" s="905">
        <f>IFERROR(INDEX(G900:R900,1,MATCH(Parametres!$B$3,G$1:R$1,0)-1)*IF(OR(F900="L",F900="S",F900="I"),-1,1),"")</f>
        <v>0</v>
      </c>
      <c r="AM900" s="905">
        <f t="shared" si="91"/>
        <v>0</v>
      </c>
      <c r="AN900" s="905">
        <f>INDEX(G900:R900,1,MATCH(Parametres!$B$3,G$1:R$1,0))*IF(OR(F900="L",F900="S",F900="I"),-1,1)</f>
        <v>0</v>
      </c>
      <c r="AO900" s="487" t="e">
        <f>+VLOOKUP($AJ900,Data_Validation!$A:$D,1,0)</f>
        <v>#N/A</v>
      </c>
      <c r="AP900" s="487" t="e">
        <f>+VLOOKUP($AJ900,Data_Validation!$A:$D,3,0)</f>
        <v>#N/A</v>
      </c>
      <c r="AQ900" s="487" t="e">
        <f>+VLOOKUP($AJ900,Data_Validation!$A:$D,4,0)</f>
        <v>#N/A</v>
      </c>
      <c r="AR900" s="487" t="s">
        <v>299</v>
      </c>
      <c r="AS900" s="487" t="e">
        <f>+VLOOKUP($AJ900,Data_Validation!$A:$E,5,0)</f>
        <v>#N/A</v>
      </c>
      <c r="AT900" s="904">
        <f t="shared" si="92"/>
        <v>0</v>
      </c>
      <c r="AU900" s="488">
        <f t="shared" si="93"/>
        <v>0</v>
      </c>
      <c r="AV900" s="899">
        <f>IFERROR(INDEX(V900:AG900,1,MATCH(Parametres!$B$3,V$1:AG$1,0)-1)*IF(OR(C900="L",C900="S",C900="I"),-1,1),"")</f>
        <v>0</v>
      </c>
      <c r="AW900" s="899">
        <f t="shared" si="94"/>
        <v>0</v>
      </c>
      <c r="AX900" s="899">
        <f>INDEX(V900:AG900,1,MATCH(Parametres!$B$3,V$1:AG$1,0))*IF(OR(C900="L",C900="S",C900="I"),-1,1)</f>
        <v>0</v>
      </c>
      <c r="AY900" s="487" t="s">
        <v>337</v>
      </c>
      <c r="AZ900" s="487" t="e">
        <f>+VLOOKUP($AJ900,Data_Validation!$A:$E,5,0)</f>
        <v>#N/A</v>
      </c>
    </row>
    <row r="901" spans="1:52" ht="15" hidden="1" customHeight="1">
      <c r="AJ901" s="905">
        <f t="shared" si="89"/>
        <v>0</v>
      </c>
      <c r="AK901" s="905">
        <f t="shared" si="90"/>
        <v>0</v>
      </c>
      <c r="AL901" s="905">
        <f>IFERROR(INDEX(G901:R901,1,MATCH(Parametres!$B$3,G$1:R$1,0)-1)*IF(OR(F901="L",F901="S",F901="I"),-1,1),"")</f>
        <v>0</v>
      </c>
      <c r="AM901" s="905">
        <f t="shared" si="91"/>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f t="shared" si="92"/>
        <v>0</v>
      </c>
      <c r="AU901" s="488">
        <f t="shared" si="93"/>
        <v>0</v>
      </c>
      <c r="AV901" s="899">
        <f>IFERROR(INDEX(V901:AG901,1,MATCH(Parametres!$B$3,V$1:AG$1,0)-1)*IF(OR(C901="L",C901="S",C901="I"),-1,1),"")</f>
        <v>0</v>
      </c>
      <c r="AW901" s="899">
        <f t="shared" si="94"/>
        <v>0</v>
      </c>
      <c r="AX901" s="899">
        <f>INDEX(V901:AG901,1,MATCH(Parametres!$B$3,V$1:AG$1,0))*IF(OR(C901="L",C901="S",C901="I"),-1,1)</f>
        <v>0</v>
      </c>
      <c r="AY901" s="487" t="s">
        <v>337</v>
      </c>
      <c r="AZ901" s="487" t="e">
        <f>+VLOOKUP($AJ901,Data_Validation!$A:$E,5,0)</f>
        <v>#N/A</v>
      </c>
    </row>
    <row r="902" spans="1:52" ht="15" hidden="1" customHeight="1">
      <c r="AJ902" s="905">
        <f t="shared" si="89"/>
        <v>0</v>
      </c>
      <c r="AK902" s="905">
        <f t="shared" si="90"/>
        <v>0</v>
      </c>
      <c r="AL902" s="905">
        <f>IFERROR(INDEX(G902:R902,1,MATCH(Parametres!$B$3,G$1:R$1,0)-1)*IF(OR(F902="L",F902="S",F902="I"),-1,1),"")</f>
        <v>0</v>
      </c>
      <c r="AM902" s="905">
        <f t="shared" si="91"/>
        <v>0</v>
      </c>
      <c r="AN902" s="905">
        <f>INDEX(G902:R902,1,MATCH(Parametres!$B$3,G$1:R$1,0))*IF(OR(F902="L",F902="S",F902="I"),-1,1)</f>
        <v>0</v>
      </c>
      <c r="AO902" s="487" t="e">
        <f>+VLOOKUP($AJ902,Data_Validation!$A:$D,1,0)</f>
        <v>#N/A</v>
      </c>
      <c r="AP902" s="487" t="e">
        <f>+VLOOKUP($AJ902,Data_Validation!$A:$D,3,0)</f>
        <v>#N/A</v>
      </c>
      <c r="AQ902" s="487" t="e">
        <f>+VLOOKUP($AJ902,Data_Validation!$A:$D,4,0)</f>
        <v>#N/A</v>
      </c>
      <c r="AR902" s="487" t="s">
        <v>299</v>
      </c>
      <c r="AS902" s="487" t="e">
        <f>+VLOOKUP($AJ902,Data_Validation!$A:$E,5,0)</f>
        <v>#N/A</v>
      </c>
      <c r="AT902" s="904">
        <f t="shared" si="92"/>
        <v>0</v>
      </c>
      <c r="AU902" s="488">
        <f t="shared" si="93"/>
        <v>0</v>
      </c>
      <c r="AV902" s="899">
        <f>IFERROR(INDEX(V902:AG902,1,MATCH(Parametres!$B$3,V$1:AG$1,0)-1)*IF(OR(C902="L",C902="S",C902="I"),-1,1),"")</f>
        <v>0</v>
      </c>
      <c r="AW902" s="899">
        <f t="shared" si="94"/>
        <v>0</v>
      </c>
      <c r="AX902" s="899">
        <f>INDEX(V902:AG902,1,MATCH(Parametres!$B$3,V$1:AG$1,0))*IF(OR(C902="L",C902="S",C902="I"),-1,1)</f>
        <v>0</v>
      </c>
      <c r="AY902" s="487" t="s">
        <v>337</v>
      </c>
      <c r="AZ902" s="487" t="e">
        <f>+VLOOKUP($AJ902,Data_Validation!$A:$E,5,0)</f>
        <v>#N/A</v>
      </c>
    </row>
    <row r="903" spans="1:52" ht="15" hidden="1" customHeight="1">
      <c r="AJ903" s="905">
        <f t="shared" si="89"/>
        <v>0</v>
      </c>
      <c r="AK903" s="905">
        <f t="shared" si="90"/>
        <v>0</v>
      </c>
      <c r="AL903" s="905">
        <f>IFERROR(INDEX(G903:R903,1,MATCH(Parametres!$B$3,G$1:R$1,0)-1)*IF(OR(F903="L",F903="S",F903="I"),-1,1),"")</f>
        <v>0</v>
      </c>
      <c r="AM903" s="905">
        <f t="shared" si="91"/>
        <v>0</v>
      </c>
      <c r="AN903" s="905">
        <f>INDEX(G903:R903,1,MATCH(Parametres!$B$3,G$1:R$1,0))*IF(OR(F903="L",F903="S",F903="I"),-1,1)</f>
        <v>0</v>
      </c>
      <c r="AO903" s="487" t="e">
        <f>+VLOOKUP($AJ903,Data_Validation!$A:$D,1,0)</f>
        <v>#N/A</v>
      </c>
      <c r="AP903" s="487" t="e">
        <f>+VLOOKUP($AJ903,Data_Validation!$A:$D,3,0)</f>
        <v>#N/A</v>
      </c>
      <c r="AQ903" s="487" t="e">
        <f>+VLOOKUP($AJ903,Data_Validation!$A:$D,4,0)</f>
        <v>#N/A</v>
      </c>
      <c r="AR903" s="487" t="s">
        <v>299</v>
      </c>
      <c r="AS903" s="487" t="e">
        <f>+VLOOKUP($AJ903,Data_Validation!$A:$E,5,0)</f>
        <v>#N/A</v>
      </c>
      <c r="AT903" s="904">
        <f t="shared" si="92"/>
        <v>0</v>
      </c>
      <c r="AU903" s="488">
        <f t="shared" si="93"/>
        <v>0</v>
      </c>
      <c r="AV903" s="899">
        <f>IFERROR(INDEX(V903:AG903,1,MATCH(Parametres!$B$3,V$1:AG$1,0)-1)*IF(OR(C903="L",C903="S",C903="I"),-1,1),"")</f>
        <v>0</v>
      </c>
      <c r="AW903" s="899">
        <f t="shared" si="94"/>
        <v>0</v>
      </c>
      <c r="AX903" s="899">
        <f>INDEX(V903:AG903,1,MATCH(Parametres!$B$3,V$1:AG$1,0))*IF(OR(C903="L",C903="S",C903="I"),-1,1)</f>
        <v>0</v>
      </c>
      <c r="AY903" s="487" t="s">
        <v>337</v>
      </c>
      <c r="AZ903" s="487" t="e">
        <f>+VLOOKUP($AJ903,Data_Validation!$A:$E,5,0)</f>
        <v>#N/A</v>
      </c>
    </row>
    <row r="904" spans="1:52" ht="15" hidden="1" customHeight="1">
      <c r="AJ904" s="905">
        <f t="shared" si="89"/>
        <v>0</v>
      </c>
      <c r="AK904" s="905">
        <f t="shared" si="90"/>
        <v>0</v>
      </c>
      <c r="AL904" s="905">
        <f>IFERROR(INDEX(G904:R904,1,MATCH(Parametres!$B$3,G$1:R$1,0)-1)*IF(OR(F904="L",F904="S",F904="I"),-1,1),"")</f>
        <v>0</v>
      </c>
      <c r="AM904" s="905">
        <f t="shared" si="91"/>
        <v>0</v>
      </c>
      <c r="AN904" s="905">
        <f>INDEX(G904:R904,1,MATCH(Parametres!$B$3,G$1:R$1,0))*IF(OR(F904="L",F904="S",F904="I"),-1,1)</f>
        <v>0</v>
      </c>
      <c r="AO904" s="487" t="e">
        <f>+VLOOKUP($AJ904,Data_Validation!$A:$D,1,0)</f>
        <v>#N/A</v>
      </c>
      <c r="AP904" s="487" t="e">
        <f>+VLOOKUP($AJ904,Data_Validation!$A:$D,3,0)</f>
        <v>#N/A</v>
      </c>
      <c r="AQ904" s="487" t="e">
        <f>+VLOOKUP($AJ904,Data_Validation!$A:$D,4,0)</f>
        <v>#N/A</v>
      </c>
      <c r="AR904" s="487" t="s">
        <v>299</v>
      </c>
      <c r="AS904" s="487" t="e">
        <f>+VLOOKUP($AJ904,Data_Validation!$A:$E,5,0)</f>
        <v>#N/A</v>
      </c>
      <c r="AT904" s="904">
        <f t="shared" si="92"/>
        <v>0</v>
      </c>
      <c r="AU904" s="488">
        <f t="shared" si="93"/>
        <v>0</v>
      </c>
      <c r="AV904" s="899">
        <f>IFERROR(INDEX(V904:AG904,1,MATCH(Parametres!$B$3,V$1:AG$1,0)-1)*IF(OR(C904="L",C904="S",C904="I"),-1,1),"")</f>
        <v>0</v>
      </c>
      <c r="AW904" s="899">
        <f t="shared" si="94"/>
        <v>0</v>
      </c>
      <c r="AX904" s="899">
        <f>INDEX(V904:AG904,1,MATCH(Parametres!$B$3,V$1:AG$1,0))*IF(OR(C904="L",C904="S",C904="I"),-1,1)</f>
        <v>0</v>
      </c>
      <c r="AY904" s="487" t="s">
        <v>337</v>
      </c>
      <c r="AZ904" s="487" t="e">
        <f>+VLOOKUP($AJ904,Data_Validation!$A:$E,5,0)</f>
        <v>#N/A</v>
      </c>
    </row>
    <row r="905" spans="1:52" ht="15" hidden="1" customHeight="1">
      <c r="AJ905" s="905">
        <f t="shared" si="89"/>
        <v>0</v>
      </c>
      <c r="AK905" s="905">
        <f t="shared" si="90"/>
        <v>0</v>
      </c>
      <c r="AL905" s="905">
        <f>IFERROR(INDEX(G905:R905,1,MATCH(Parametres!$B$3,G$1:R$1,0)-1)*IF(OR(F905="L",F905="S",F905="I"),-1,1),"")</f>
        <v>0</v>
      </c>
      <c r="AM905" s="905">
        <f t="shared" si="91"/>
        <v>0</v>
      </c>
      <c r="AN905" s="905">
        <f>INDEX(G905:R905,1,MATCH(Parametres!$B$3,G$1:R$1,0))*IF(OR(F905="L",F905="S",F905="I"),-1,1)</f>
        <v>0</v>
      </c>
      <c r="AO905" s="487" t="e">
        <f>+VLOOKUP($AJ905,Data_Validation!$A:$D,1,0)</f>
        <v>#N/A</v>
      </c>
      <c r="AP905" s="487" t="e">
        <f>+VLOOKUP($AJ905,Data_Validation!$A:$D,3,0)</f>
        <v>#N/A</v>
      </c>
      <c r="AQ905" s="487" t="e">
        <f>+VLOOKUP($AJ905,Data_Validation!$A:$D,4,0)</f>
        <v>#N/A</v>
      </c>
      <c r="AR905" s="487" t="s">
        <v>299</v>
      </c>
      <c r="AS905" s="487" t="e">
        <f>+VLOOKUP($AJ905,Data_Validation!$A:$E,5,0)</f>
        <v>#N/A</v>
      </c>
      <c r="AT905" s="904">
        <f t="shared" si="92"/>
        <v>0</v>
      </c>
      <c r="AU905" s="488">
        <f t="shared" si="93"/>
        <v>0</v>
      </c>
      <c r="AV905" s="899">
        <f>IFERROR(INDEX(V905:AG905,1,MATCH(Parametres!$B$3,V$1:AG$1,0)-1)*IF(OR(C905="L",C905="S",C905="I"),-1,1),"")</f>
        <v>0</v>
      </c>
      <c r="AW905" s="899">
        <f t="shared" si="94"/>
        <v>0</v>
      </c>
      <c r="AX905" s="899">
        <f>INDEX(V905:AG905,1,MATCH(Parametres!$B$3,V$1:AG$1,0))*IF(OR(C905="L",C905="S",C905="I"),-1,1)</f>
        <v>0</v>
      </c>
      <c r="AY905" s="487" t="s">
        <v>337</v>
      </c>
      <c r="AZ905" s="487" t="e">
        <f>+VLOOKUP($AJ905,Data_Validation!$A:$E,5,0)</f>
        <v>#N/A</v>
      </c>
    </row>
    <row r="906" spans="1:52" ht="15" hidden="1" customHeight="1">
      <c r="AJ906" s="905">
        <f t="shared" si="89"/>
        <v>0</v>
      </c>
      <c r="AK906" s="905">
        <f t="shared" si="90"/>
        <v>0</v>
      </c>
      <c r="AL906" s="905">
        <f>IFERROR(INDEX(G906:R906,1,MATCH(Parametres!$B$3,G$1:R$1,0)-1)*IF(OR(F906="L",F906="S",F906="I"),-1,1),"")</f>
        <v>0</v>
      </c>
      <c r="AM906" s="905">
        <f t="shared" si="91"/>
        <v>0</v>
      </c>
      <c r="AN906" s="905">
        <f>INDEX(G906:R906,1,MATCH(Parametres!$B$3,G$1:R$1,0))*IF(OR(F906="L",F906="S",F906="I"),-1,1)</f>
        <v>0</v>
      </c>
      <c r="AO906" s="487" t="e">
        <f>+VLOOKUP($AJ906,Data_Validation!$A:$D,1,0)</f>
        <v>#N/A</v>
      </c>
      <c r="AP906" s="487" t="e">
        <f>+VLOOKUP($AJ906,Data_Validation!$A:$D,3,0)</f>
        <v>#N/A</v>
      </c>
      <c r="AQ906" s="487" t="e">
        <f>+VLOOKUP($AJ906,Data_Validation!$A:$D,4,0)</f>
        <v>#N/A</v>
      </c>
      <c r="AR906" s="487" t="s">
        <v>299</v>
      </c>
      <c r="AS906" s="487" t="e">
        <f>+VLOOKUP($AJ906,Data_Validation!$A:$E,5,0)</f>
        <v>#N/A</v>
      </c>
      <c r="AT906" s="904">
        <f t="shared" si="92"/>
        <v>0</v>
      </c>
      <c r="AU906" s="488">
        <f t="shared" si="93"/>
        <v>0</v>
      </c>
      <c r="AV906" s="899">
        <f>IFERROR(INDEX(V906:AG906,1,MATCH(Parametres!$B$3,V$1:AG$1,0)-1)*IF(OR(C906="L",C906="S",C906="I"),-1,1),"")</f>
        <v>0</v>
      </c>
      <c r="AW906" s="899">
        <f t="shared" si="94"/>
        <v>0</v>
      </c>
      <c r="AX906" s="899">
        <f>INDEX(V906:AG906,1,MATCH(Parametres!$B$3,V$1:AG$1,0))*IF(OR(C906="L",C906="S",C906="I"),-1,1)</f>
        <v>0</v>
      </c>
      <c r="AY906" s="487" t="s">
        <v>337</v>
      </c>
      <c r="AZ906" s="487" t="e">
        <f>+VLOOKUP($AJ906,Data_Validation!$A:$E,5,0)</f>
        <v>#N/A</v>
      </c>
    </row>
    <row r="907" spans="1:52" ht="15" hidden="1" customHeight="1">
      <c r="AJ907" s="905">
        <f t="shared" si="89"/>
        <v>0</v>
      </c>
      <c r="AK907" s="905">
        <f t="shared" si="90"/>
        <v>0</v>
      </c>
      <c r="AL907" s="905">
        <f>IFERROR(INDEX(G907:R907,1,MATCH(Parametres!$B$3,G$1:R$1,0)-1)*IF(OR(F907="L",F907="S",F907="I"),-1,1),"")</f>
        <v>0</v>
      </c>
      <c r="AM907" s="905">
        <f t="shared" si="91"/>
        <v>0</v>
      </c>
      <c r="AN907" s="905">
        <f>INDEX(G907:R907,1,MATCH(Parametres!$B$3,G$1:R$1,0))*IF(OR(F907="L",F907="S",F907="I"),-1,1)</f>
        <v>0</v>
      </c>
      <c r="AO907" s="487" t="e">
        <f>+VLOOKUP($AJ907,Data_Validation!$A:$D,1,0)</f>
        <v>#N/A</v>
      </c>
      <c r="AP907" s="487" t="e">
        <f>+VLOOKUP($AJ907,Data_Validation!$A:$D,3,0)</f>
        <v>#N/A</v>
      </c>
      <c r="AQ907" s="487" t="e">
        <f>+VLOOKUP($AJ907,Data_Validation!$A:$D,4,0)</f>
        <v>#N/A</v>
      </c>
      <c r="AR907" s="487" t="s">
        <v>299</v>
      </c>
      <c r="AS907" s="487" t="e">
        <f>+VLOOKUP($AJ907,Data_Validation!$A:$E,5,0)</f>
        <v>#N/A</v>
      </c>
      <c r="AT907" s="904">
        <f t="shared" si="92"/>
        <v>0</v>
      </c>
      <c r="AU907" s="488">
        <f t="shared" si="93"/>
        <v>0</v>
      </c>
      <c r="AV907" s="899">
        <f>IFERROR(INDEX(V907:AG907,1,MATCH(Parametres!$B$3,V$1:AG$1,0)-1)*IF(OR(C907="L",C907="S",C907="I"),-1,1),"")</f>
        <v>0</v>
      </c>
      <c r="AW907" s="899">
        <f t="shared" si="94"/>
        <v>0</v>
      </c>
      <c r="AX907" s="899">
        <f>INDEX(V907:AG907,1,MATCH(Parametres!$B$3,V$1:AG$1,0))*IF(OR(C907="L",C907="S",C907="I"),-1,1)</f>
        <v>0</v>
      </c>
      <c r="AY907" s="487" t="s">
        <v>337</v>
      </c>
      <c r="AZ907" s="487" t="e">
        <f>+VLOOKUP($AJ907,Data_Validation!$A:$E,5,0)</f>
        <v>#N/A</v>
      </c>
    </row>
    <row r="908" spans="1:52" ht="15" hidden="1" customHeight="1">
      <c r="AJ908" s="905">
        <f t="shared" si="89"/>
        <v>0</v>
      </c>
      <c r="AK908" s="905">
        <f t="shared" si="90"/>
        <v>0</v>
      </c>
      <c r="AL908" s="905">
        <f>IFERROR(INDEX(G908:R908,1,MATCH(Parametres!$B$3,G$1:R$1,0)-1)*IF(OR(F908="L",F908="S",F908="I"),-1,1),"")</f>
        <v>0</v>
      </c>
      <c r="AM908" s="905">
        <f t="shared" si="91"/>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f t="shared" si="92"/>
        <v>0</v>
      </c>
      <c r="AU908" s="488">
        <f t="shared" si="93"/>
        <v>0</v>
      </c>
      <c r="AV908" s="899">
        <f>IFERROR(INDEX(V908:AG908,1,MATCH(Parametres!$B$3,V$1:AG$1,0)-1)*IF(OR(C908="L",C908="S",C908="I"),-1,1),"")</f>
        <v>0</v>
      </c>
      <c r="AW908" s="899">
        <f t="shared" si="94"/>
        <v>0</v>
      </c>
      <c r="AX908" s="899">
        <f>INDEX(V908:AG908,1,MATCH(Parametres!$B$3,V$1:AG$1,0))*IF(OR(C908="L",C908="S",C908="I"),-1,1)</f>
        <v>0</v>
      </c>
      <c r="AY908" s="487" t="s">
        <v>337</v>
      </c>
      <c r="AZ908" s="487" t="e">
        <f>+VLOOKUP($AJ908,Data_Validation!$A:$E,5,0)</f>
        <v>#N/A</v>
      </c>
    </row>
    <row r="909" spans="1:52" ht="15" hidden="1" customHeight="1">
      <c r="AJ909" s="905">
        <f t="shared" si="89"/>
        <v>0</v>
      </c>
      <c r="AK909" s="905">
        <f t="shared" si="90"/>
        <v>0</v>
      </c>
      <c r="AL909" s="905">
        <f>IFERROR(INDEX(G909:R909,1,MATCH(Parametres!$B$3,G$1:R$1,0)-1)*IF(OR(F909="L",F909="S",F909="I"),-1,1),"")</f>
        <v>0</v>
      </c>
      <c r="AM909" s="905">
        <f t="shared" si="91"/>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f t="shared" si="92"/>
        <v>0</v>
      </c>
      <c r="AU909" s="488">
        <f t="shared" si="93"/>
        <v>0</v>
      </c>
      <c r="AV909" s="899">
        <f>IFERROR(INDEX(V909:AG909,1,MATCH(Parametres!$B$3,V$1:AG$1,0)-1)*IF(OR(C909="L",C909="S",C909="I"),-1,1),"")</f>
        <v>0</v>
      </c>
      <c r="AW909" s="899">
        <f t="shared" si="94"/>
        <v>0</v>
      </c>
      <c r="AX909" s="899">
        <f>INDEX(V909:AG909,1,MATCH(Parametres!$B$3,V$1:AG$1,0))*IF(OR(C909="L",C909="S",C909="I"),-1,1)</f>
        <v>0</v>
      </c>
      <c r="AY909" s="487" t="s">
        <v>337</v>
      </c>
      <c r="AZ909" s="487" t="e">
        <f>+VLOOKUP($AJ909,Data_Validation!$A:$E,5,0)</f>
        <v>#N/A</v>
      </c>
    </row>
    <row r="910" spans="1:52" ht="15" hidden="1" customHeight="1">
      <c r="AJ910" s="905">
        <f t="shared" si="89"/>
        <v>0</v>
      </c>
      <c r="AK910" s="905">
        <f t="shared" si="90"/>
        <v>0</v>
      </c>
      <c r="AL910" s="905">
        <f>IFERROR(INDEX(G910:R910,1,MATCH(Parametres!$B$3,G$1:R$1,0)-1)*IF(OR(F910="L",F910="S",F910="I"),-1,1),"")</f>
        <v>0</v>
      </c>
      <c r="AM910" s="905">
        <f t="shared" si="91"/>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f t="shared" si="92"/>
        <v>0</v>
      </c>
      <c r="AU910" s="488">
        <f t="shared" si="93"/>
        <v>0</v>
      </c>
      <c r="AV910" s="899">
        <f>IFERROR(INDEX(V910:AG910,1,MATCH(Parametres!$B$3,V$1:AG$1,0)-1)*IF(OR(C910="L",C910="S",C910="I"),-1,1),"")</f>
        <v>0</v>
      </c>
      <c r="AW910" s="899">
        <f t="shared" si="94"/>
        <v>0</v>
      </c>
      <c r="AX910" s="899">
        <f>INDEX(V910:AG910,1,MATCH(Parametres!$B$3,V$1:AG$1,0))*IF(OR(C910="L",C910="S",C910="I"),-1,1)</f>
        <v>0</v>
      </c>
      <c r="AY910" s="487" t="s">
        <v>337</v>
      </c>
      <c r="AZ910" s="487" t="e">
        <f>+VLOOKUP($AJ910,Data_Validation!$A:$E,5,0)</f>
        <v>#N/A</v>
      </c>
    </row>
    <row r="911" spans="1:52" ht="15" hidden="1" customHeight="1">
      <c r="AJ911" s="905">
        <f t="shared" si="89"/>
        <v>0</v>
      </c>
      <c r="AK911" s="905">
        <f t="shared" si="90"/>
        <v>0</v>
      </c>
      <c r="AL911" s="905">
        <f>IFERROR(INDEX(G911:R911,1,MATCH(Parametres!$B$3,G$1:R$1,0)-1)*IF(OR(F911="L",F911="S",F911="I"),-1,1),"")</f>
        <v>0</v>
      </c>
      <c r="AM911" s="905">
        <f t="shared" si="91"/>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f t="shared" si="92"/>
        <v>0</v>
      </c>
      <c r="AU911" s="488">
        <f t="shared" si="93"/>
        <v>0</v>
      </c>
      <c r="AV911" s="899">
        <f>IFERROR(INDEX(V911:AG911,1,MATCH(Parametres!$B$3,V$1:AG$1,0)-1)*IF(OR(C911="L",C911="S",C911="I"),-1,1),"")</f>
        <v>0</v>
      </c>
      <c r="AW911" s="899">
        <f t="shared" si="94"/>
        <v>0</v>
      </c>
      <c r="AX911" s="899">
        <f>INDEX(V911:AG911,1,MATCH(Parametres!$B$3,V$1:AG$1,0))*IF(OR(C911="L",C911="S",C911="I"),-1,1)</f>
        <v>0</v>
      </c>
      <c r="AY911" s="487" t="s">
        <v>337</v>
      </c>
      <c r="AZ911" s="487" t="e">
        <f>+VLOOKUP($AJ911,Data_Validation!$A:$E,5,0)</f>
        <v>#N/A</v>
      </c>
    </row>
    <row r="912" spans="1:52" ht="15" hidden="1" customHeight="1">
      <c r="AJ912" s="905">
        <f t="shared" si="89"/>
        <v>0</v>
      </c>
      <c r="AK912" s="905">
        <f t="shared" si="90"/>
        <v>0</v>
      </c>
      <c r="AL912" s="905">
        <f>IFERROR(INDEX(G912:R912,1,MATCH(Parametres!$B$3,G$1:R$1,0)-1)*IF(OR(F912="L",F912="S",F912="I"),-1,1),"")</f>
        <v>0</v>
      </c>
      <c r="AM912" s="905">
        <f t="shared" si="91"/>
        <v>0</v>
      </c>
      <c r="AN912" s="905">
        <f>INDEX(G912:R912,1,MATCH(Parametres!$B$3,G$1:R$1,0))*IF(OR(F912="L",F912="S",F912="I"),-1,1)</f>
        <v>0</v>
      </c>
      <c r="AO912" s="487" t="e">
        <f>+VLOOKUP($AJ912,Data_Validation!$A:$D,1,0)</f>
        <v>#N/A</v>
      </c>
      <c r="AP912" s="487" t="e">
        <f>+VLOOKUP($AJ912,Data_Validation!$A:$D,3,0)</f>
        <v>#N/A</v>
      </c>
      <c r="AQ912" s="487" t="e">
        <f>+VLOOKUP($AJ912,Data_Validation!$A:$D,4,0)</f>
        <v>#N/A</v>
      </c>
      <c r="AR912" s="487" t="s">
        <v>299</v>
      </c>
      <c r="AS912" s="487" t="e">
        <f>+VLOOKUP($AJ912,Data_Validation!$A:$E,5,0)</f>
        <v>#N/A</v>
      </c>
      <c r="AT912" s="904">
        <f t="shared" si="92"/>
        <v>0</v>
      </c>
      <c r="AU912" s="488">
        <f t="shared" si="93"/>
        <v>0</v>
      </c>
      <c r="AV912" s="899">
        <f>IFERROR(INDEX(V912:AG912,1,MATCH(Parametres!$B$3,V$1:AG$1,0)-1)*IF(OR(C912="L",C912="S",C912="I"),-1,1),"")</f>
        <v>0</v>
      </c>
      <c r="AW912" s="899">
        <f t="shared" si="94"/>
        <v>0</v>
      </c>
      <c r="AX912" s="899">
        <f>INDEX(V912:AG912,1,MATCH(Parametres!$B$3,V$1:AG$1,0))*IF(OR(C912="L",C912="S",C912="I"),-1,1)</f>
        <v>0</v>
      </c>
      <c r="AY912" s="487" t="s">
        <v>337</v>
      </c>
      <c r="AZ912" s="487" t="e">
        <f>+VLOOKUP($AJ912,Data_Validation!$A:$E,5,0)</f>
        <v>#N/A</v>
      </c>
    </row>
    <row r="913" spans="36:52" ht="15" hidden="1" customHeight="1">
      <c r="AJ913" s="905">
        <f t="shared" si="89"/>
        <v>0</v>
      </c>
      <c r="AK913" s="905">
        <f t="shared" si="90"/>
        <v>0</v>
      </c>
      <c r="AL913" s="905">
        <f>IFERROR(INDEX(G913:R913,1,MATCH(Parametres!$B$3,G$1:R$1,0)-1)*IF(OR(F913="L",F913="S",F913="I"),-1,1),"")</f>
        <v>0</v>
      </c>
      <c r="AM913" s="905">
        <f t="shared" si="91"/>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f t="shared" si="92"/>
        <v>0</v>
      </c>
      <c r="AU913" s="488">
        <f t="shared" si="93"/>
        <v>0</v>
      </c>
      <c r="AV913" s="899">
        <f>IFERROR(INDEX(V913:AG913,1,MATCH(Parametres!$B$3,V$1:AG$1,0)-1)*IF(OR(C913="L",C913="S",C913="I"),-1,1),"")</f>
        <v>0</v>
      </c>
      <c r="AW913" s="899">
        <f t="shared" si="94"/>
        <v>0</v>
      </c>
      <c r="AX913" s="899">
        <f>INDEX(V913:AG913,1,MATCH(Parametres!$B$3,V$1:AG$1,0))*IF(OR(C913="L",C913="S",C913="I"),-1,1)</f>
        <v>0</v>
      </c>
      <c r="AY913" s="487" t="s">
        <v>337</v>
      </c>
      <c r="AZ913" s="487" t="e">
        <f>+VLOOKUP($AJ913,Data_Validation!$A:$E,5,0)</f>
        <v>#N/A</v>
      </c>
    </row>
    <row r="914" spans="36:52" ht="15" hidden="1" customHeight="1">
      <c r="AJ914" s="905">
        <f t="shared" si="89"/>
        <v>0</v>
      </c>
      <c r="AK914" s="905">
        <f t="shared" si="90"/>
        <v>0</v>
      </c>
      <c r="AL914" s="905">
        <f>IFERROR(INDEX(G914:R914,1,MATCH(Parametres!$B$3,G$1:R$1,0)-1)*IF(OR(F914="L",F914="S",F914="I"),-1,1),"")</f>
        <v>0</v>
      </c>
      <c r="AM914" s="905">
        <f t="shared" si="91"/>
        <v>0</v>
      </c>
      <c r="AN914" s="905">
        <f>INDEX(G914:R914,1,MATCH(Parametres!$B$3,G$1:R$1,0))*IF(OR(F914="L",F914="S",F914="I"),-1,1)</f>
        <v>0</v>
      </c>
      <c r="AO914" s="487" t="e">
        <f>+VLOOKUP($AJ914,Data_Validation!$A:$D,1,0)</f>
        <v>#N/A</v>
      </c>
      <c r="AP914" s="487" t="e">
        <f>+VLOOKUP($AJ914,Data_Validation!$A:$D,3,0)</f>
        <v>#N/A</v>
      </c>
      <c r="AQ914" s="487" t="e">
        <f>+VLOOKUP($AJ914,Data_Validation!$A:$D,4,0)</f>
        <v>#N/A</v>
      </c>
      <c r="AR914" s="487" t="s">
        <v>299</v>
      </c>
      <c r="AS914" s="487" t="e">
        <f>+VLOOKUP($AJ914,Data_Validation!$A:$E,5,0)</f>
        <v>#N/A</v>
      </c>
      <c r="AT914" s="904">
        <f t="shared" si="92"/>
        <v>0</v>
      </c>
      <c r="AU914" s="488">
        <f t="shared" si="93"/>
        <v>0</v>
      </c>
      <c r="AV914" s="899">
        <f>IFERROR(INDEX(V914:AG914,1,MATCH(Parametres!$B$3,V$1:AG$1,0)-1)*IF(OR(C914="L",C914="S",C914="I"),-1,1),"")</f>
        <v>0</v>
      </c>
      <c r="AW914" s="899">
        <f t="shared" si="94"/>
        <v>0</v>
      </c>
      <c r="AX914" s="899">
        <f>INDEX(V914:AG914,1,MATCH(Parametres!$B$3,V$1:AG$1,0))*IF(OR(C914="L",C914="S",C914="I"),-1,1)</f>
        <v>0</v>
      </c>
      <c r="AY914" s="487" t="s">
        <v>337</v>
      </c>
      <c r="AZ914" s="487" t="e">
        <f>+VLOOKUP($AJ914,Data_Validation!$A:$E,5,0)</f>
        <v>#N/A</v>
      </c>
    </row>
    <row r="915" spans="36:52" ht="15" hidden="1" customHeight="1">
      <c r="AJ915" s="905">
        <f t="shared" si="89"/>
        <v>0</v>
      </c>
      <c r="AK915" s="905">
        <f t="shared" si="90"/>
        <v>0</v>
      </c>
      <c r="AL915" s="905">
        <f>IFERROR(INDEX(G915:R915,1,MATCH(Parametres!$B$3,G$1:R$1,0)-1)*IF(OR(F915="L",F915="S",F915="I"),-1,1),"")</f>
        <v>0</v>
      </c>
      <c r="AM915" s="905">
        <f t="shared" si="91"/>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f t="shared" si="92"/>
        <v>0</v>
      </c>
      <c r="AU915" s="488">
        <f t="shared" si="93"/>
        <v>0</v>
      </c>
      <c r="AV915" s="899">
        <f>IFERROR(INDEX(V915:AG915,1,MATCH(Parametres!$B$3,V$1:AG$1,0)-1)*IF(OR(C915="L",C915="S",C915="I"),-1,1),"")</f>
        <v>0</v>
      </c>
      <c r="AW915" s="899">
        <f t="shared" si="94"/>
        <v>0</v>
      </c>
      <c r="AX915" s="899">
        <f>INDEX(V915:AG915,1,MATCH(Parametres!$B$3,V$1:AG$1,0))*IF(OR(C915="L",C915="S",C915="I"),-1,1)</f>
        <v>0</v>
      </c>
      <c r="AY915" s="487" t="s">
        <v>337</v>
      </c>
      <c r="AZ915" s="487" t="e">
        <f>+VLOOKUP($AJ915,Data_Validation!$A:$E,5,0)</f>
        <v>#N/A</v>
      </c>
    </row>
    <row r="916" spans="36:52" ht="15" hidden="1" customHeight="1">
      <c r="AJ916" s="905">
        <f t="shared" si="89"/>
        <v>0</v>
      </c>
      <c r="AK916" s="905">
        <f t="shared" si="90"/>
        <v>0</v>
      </c>
      <c r="AL916" s="905">
        <f>IFERROR(INDEX(G916:R916,1,MATCH(Parametres!$B$3,G$1:R$1,0)-1)*IF(OR(F916="L",F916="S",F916="I"),-1,1),"")</f>
        <v>0</v>
      </c>
      <c r="AM916" s="905">
        <f t="shared" si="91"/>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f t="shared" si="92"/>
        <v>0</v>
      </c>
      <c r="AU916" s="488">
        <f t="shared" si="93"/>
        <v>0</v>
      </c>
      <c r="AV916" s="899">
        <f>IFERROR(INDEX(V916:AG916,1,MATCH(Parametres!$B$3,V$1:AG$1,0)-1)*IF(OR(C916="L",C916="S",C916="I"),-1,1),"")</f>
        <v>0</v>
      </c>
      <c r="AW916" s="899">
        <f t="shared" si="94"/>
        <v>0</v>
      </c>
      <c r="AX916" s="899">
        <f>INDEX(V916:AG916,1,MATCH(Parametres!$B$3,V$1:AG$1,0))*IF(OR(C916="L",C916="S",C916="I"),-1,1)</f>
        <v>0</v>
      </c>
      <c r="AY916" s="487" t="s">
        <v>337</v>
      </c>
      <c r="AZ916" s="487" t="e">
        <f>+VLOOKUP($AJ916,Data_Validation!$A:$E,5,0)</f>
        <v>#N/A</v>
      </c>
    </row>
    <row r="917" spans="36:52" ht="15" hidden="1" customHeight="1">
      <c r="AJ917" s="905">
        <f t="shared" si="89"/>
        <v>0</v>
      </c>
      <c r="AK917" s="905">
        <f t="shared" si="90"/>
        <v>0</v>
      </c>
      <c r="AL917" s="905">
        <f>IFERROR(INDEX(G917:R917,1,MATCH(Parametres!$B$3,G$1:R$1,0)-1)*IF(OR(F917="L",F917="S",F917="I"),-1,1),"")</f>
        <v>0</v>
      </c>
      <c r="AM917" s="905">
        <f t="shared" si="91"/>
        <v>0</v>
      </c>
      <c r="AN917" s="905">
        <f>INDEX(G917:R917,1,MATCH(Parametres!$B$3,G$1:R$1,0))*IF(OR(F917="L",F917="S",F917="I"),-1,1)</f>
        <v>0</v>
      </c>
      <c r="AO917" s="487" t="e">
        <f>+VLOOKUP($AJ917,Data_Validation!$A:$D,1,0)</f>
        <v>#N/A</v>
      </c>
      <c r="AP917" s="487" t="e">
        <f>+VLOOKUP($AJ917,Data_Validation!$A:$D,3,0)</f>
        <v>#N/A</v>
      </c>
      <c r="AQ917" s="487" t="e">
        <f>+VLOOKUP($AJ917,Data_Validation!$A:$D,4,0)</f>
        <v>#N/A</v>
      </c>
      <c r="AR917" s="487" t="s">
        <v>299</v>
      </c>
      <c r="AS917" s="487" t="e">
        <f>+VLOOKUP($AJ917,Data_Validation!$A:$E,5,0)</f>
        <v>#N/A</v>
      </c>
      <c r="AT917" s="904">
        <f t="shared" si="92"/>
        <v>0</v>
      </c>
      <c r="AU917" s="488">
        <f t="shared" si="93"/>
        <v>0</v>
      </c>
      <c r="AV917" s="899">
        <f>IFERROR(INDEX(V917:AG917,1,MATCH(Parametres!$B$3,V$1:AG$1,0)-1)*IF(OR(C917="L",C917="S",C917="I"),-1,1),"")</f>
        <v>0</v>
      </c>
      <c r="AW917" s="899">
        <f t="shared" si="94"/>
        <v>0</v>
      </c>
      <c r="AX917" s="899">
        <f>INDEX(V917:AG917,1,MATCH(Parametres!$B$3,V$1:AG$1,0))*IF(OR(C917="L",C917="S",C917="I"),-1,1)</f>
        <v>0</v>
      </c>
      <c r="AY917" s="487" t="s">
        <v>337</v>
      </c>
      <c r="AZ917" s="487" t="e">
        <f>+VLOOKUP($AJ917,Data_Validation!$A:$E,5,0)</f>
        <v>#N/A</v>
      </c>
    </row>
    <row r="918" spans="36:52" ht="15" hidden="1" customHeight="1">
      <c r="AJ918" s="905">
        <f t="shared" si="89"/>
        <v>0</v>
      </c>
      <c r="AK918" s="905">
        <f t="shared" si="90"/>
        <v>0</v>
      </c>
      <c r="AL918" s="905">
        <f>IFERROR(INDEX(G918:R918,1,MATCH(Parametres!$B$3,G$1:R$1,0)-1)*IF(OR(F918="L",F918="S",F918="I"),-1,1),"")</f>
        <v>0</v>
      </c>
      <c r="AM918" s="905">
        <f t="shared" si="91"/>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f t="shared" si="92"/>
        <v>0</v>
      </c>
      <c r="AU918" s="488">
        <f t="shared" si="93"/>
        <v>0</v>
      </c>
      <c r="AV918" s="899">
        <f>IFERROR(INDEX(V918:AG918,1,MATCH(Parametres!$B$3,V$1:AG$1,0)-1)*IF(OR(C918="L",C918="S",C918="I"),-1,1),"")</f>
        <v>0</v>
      </c>
      <c r="AW918" s="899">
        <f t="shared" si="94"/>
        <v>0</v>
      </c>
      <c r="AX918" s="899">
        <f>INDEX(V918:AG918,1,MATCH(Parametres!$B$3,V$1:AG$1,0))*IF(OR(C918="L",C918="S",C918="I"),-1,1)</f>
        <v>0</v>
      </c>
      <c r="AY918" s="487" t="s">
        <v>337</v>
      </c>
      <c r="AZ918" s="487" t="e">
        <f>+VLOOKUP($AJ918,Data_Validation!$A:$E,5,0)</f>
        <v>#N/A</v>
      </c>
    </row>
    <row r="919" spans="36:52" ht="15" hidden="1" customHeight="1">
      <c r="AJ919" s="905">
        <f t="shared" si="89"/>
        <v>0</v>
      </c>
      <c r="AK919" s="905">
        <f t="shared" si="90"/>
        <v>0</v>
      </c>
      <c r="AL919" s="905">
        <f>IFERROR(INDEX(G919:R919,1,MATCH(Parametres!$B$3,G$1:R$1,0)-1)*IF(OR(F919="L",F919="S",F919="I"),-1,1),"")</f>
        <v>0</v>
      </c>
      <c r="AM919" s="905">
        <f t="shared" si="91"/>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f t="shared" si="92"/>
        <v>0</v>
      </c>
      <c r="AU919" s="488">
        <f t="shared" si="93"/>
        <v>0</v>
      </c>
      <c r="AV919" s="899">
        <f>IFERROR(INDEX(V919:AG919,1,MATCH(Parametres!$B$3,V$1:AG$1,0)-1)*IF(OR(C919="L",C919="S",C919="I"),-1,1),"")</f>
        <v>0</v>
      </c>
      <c r="AW919" s="899">
        <f t="shared" si="94"/>
        <v>0</v>
      </c>
      <c r="AX919" s="899">
        <f>INDEX(V919:AG919,1,MATCH(Parametres!$B$3,V$1:AG$1,0))*IF(OR(C919="L",C919="S",C919="I"),-1,1)</f>
        <v>0</v>
      </c>
      <c r="AY919" s="487" t="s">
        <v>337</v>
      </c>
      <c r="AZ919" s="487" t="e">
        <f>+VLOOKUP($AJ919,Data_Validation!$A:$E,5,0)</f>
        <v>#N/A</v>
      </c>
    </row>
    <row r="920" spans="36:52" ht="15" hidden="1" customHeight="1">
      <c r="AJ920" s="905">
        <f t="shared" si="89"/>
        <v>0</v>
      </c>
      <c r="AK920" s="905">
        <f t="shared" si="90"/>
        <v>0</v>
      </c>
      <c r="AL920" s="905">
        <f>IFERROR(INDEX(G920:R920,1,MATCH(Parametres!$B$3,G$1:R$1,0)-1)*IF(OR(F920="L",F920="S",F920="I"),-1,1),"")</f>
        <v>0</v>
      </c>
      <c r="AM920" s="905">
        <f t="shared" si="91"/>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f t="shared" si="92"/>
        <v>0</v>
      </c>
      <c r="AU920" s="488">
        <f t="shared" si="93"/>
        <v>0</v>
      </c>
      <c r="AV920" s="899">
        <f>IFERROR(INDEX(V920:AG920,1,MATCH(Parametres!$B$3,V$1:AG$1,0)-1)*IF(OR(C920="L",C920="S",C920="I"),-1,1),"")</f>
        <v>0</v>
      </c>
      <c r="AW920" s="899">
        <f t="shared" si="94"/>
        <v>0</v>
      </c>
      <c r="AX920" s="899">
        <f>INDEX(V920:AG920,1,MATCH(Parametres!$B$3,V$1:AG$1,0))*IF(OR(C920="L",C920="S",C920="I"),-1,1)</f>
        <v>0</v>
      </c>
      <c r="AY920" s="487" t="s">
        <v>337</v>
      </c>
      <c r="AZ920" s="487" t="e">
        <f>+VLOOKUP($AJ920,Data_Validation!$A:$E,5,0)</f>
        <v>#N/A</v>
      </c>
    </row>
    <row r="921" spans="36:52" ht="15" hidden="1" customHeight="1">
      <c r="AJ921" s="905">
        <f t="shared" si="89"/>
        <v>0</v>
      </c>
      <c r="AK921" s="905">
        <f t="shared" si="90"/>
        <v>0</v>
      </c>
      <c r="AL921" s="905">
        <f>IFERROR(INDEX(G921:R921,1,MATCH(Parametres!$B$3,G$1:R$1,0)-1)*IF(OR(F921="L",F921="S",F921="I"),-1,1),"")</f>
        <v>0</v>
      </c>
      <c r="AM921" s="905">
        <f t="shared" si="91"/>
        <v>0</v>
      </c>
      <c r="AN921" s="905">
        <f>INDEX(G921:R921,1,MATCH(Parametres!$B$3,G$1:R$1,0))*IF(OR(F921="L",F921="S",F921="I"),-1,1)</f>
        <v>0</v>
      </c>
      <c r="AO921" s="487" t="e">
        <f>+VLOOKUP($AJ921,Data_Validation!$A:$D,1,0)</f>
        <v>#N/A</v>
      </c>
      <c r="AP921" s="487" t="e">
        <f>+VLOOKUP($AJ921,Data_Validation!$A:$D,3,0)</f>
        <v>#N/A</v>
      </c>
      <c r="AQ921" s="487" t="e">
        <f>+VLOOKUP($AJ921,Data_Validation!$A:$D,4,0)</f>
        <v>#N/A</v>
      </c>
      <c r="AR921" s="487" t="s">
        <v>299</v>
      </c>
      <c r="AS921" s="487" t="e">
        <f>+VLOOKUP($AJ921,Data_Validation!$A:$E,5,0)</f>
        <v>#N/A</v>
      </c>
      <c r="AT921" s="904">
        <f t="shared" si="92"/>
        <v>0</v>
      </c>
      <c r="AU921" s="488">
        <f t="shared" si="93"/>
        <v>0</v>
      </c>
      <c r="AV921" s="899">
        <f>IFERROR(INDEX(V921:AG921,1,MATCH(Parametres!$B$3,V$1:AG$1,0)-1)*IF(OR(C921="L",C921="S",C921="I"),-1,1),"")</f>
        <v>0</v>
      </c>
      <c r="AW921" s="899">
        <f t="shared" si="94"/>
        <v>0</v>
      </c>
      <c r="AX921" s="899">
        <f>INDEX(V921:AG921,1,MATCH(Parametres!$B$3,V$1:AG$1,0))*IF(OR(C921="L",C921="S",C921="I"),-1,1)</f>
        <v>0</v>
      </c>
      <c r="AY921" s="487" t="s">
        <v>337</v>
      </c>
      <c r="AZ921" s="487" t="e">
        <f>+VLOOKUP($AJ921,Data_Validation!$A:$E,5,0)</f>
        <v>#N/A</v>
      </c>
    </row>
    <row r="922" spans="36:52" ht="15" hidden="1" customHeight="1">
      <c r="AJ922" s="905">
        <f t="shared" si="89"/>
        <v>0</v>
      </c>
      <c r="AK922" s="905">
        <f t="shared" si="90"/>
        <v>0</v>
      </c>
      <c r="AL922" s="905">
        <f>IFERROR(INDEX(G922:R922,1,MATCH(Parametres!$B$3,G$1:R$1,0)-1)*IF(OR(F922="L",F922="S",F922="I"),-1,1),"")</f>
        <v>0</v>
      </c>
      <c r="AM922" s="905">
        <f t="shared" si="91"/>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f t="shared" si="92"/>
        <v>0</v>
      </c>
      <c r="AU922" s="488">
        <f t="shared" si="93"/>
        <v>0</v>
      </c>
      <c r="AV922" s="899">
        <f>IFERROR(INDEX(V922:AG922,1,MATCH(Parametres!$B$3,V$1:AG$1,0)-1)*IF(OR(C922="L",C922="S",C922="I"),-1,1),"")</f>
        <v>0</v>
      </c>
      <c r="AW922" s="899">
        <f t="shared" si="94"/>
        <v>0</v>
      </c>
      <c r="AX922" s="899">
        <f>INDEX(V922:AG922,1,MATCH(Parametres!$B$3,V$1:AG$1,0))*IF(OR(C922="L",C922="S",C922="I"),-1,1)</f>
        <v>0</v>
      </c>
      <c r="AY922" s="487" t="s">
        <v>337</v>
      </c>
      <c r="AZ922" s="487" t="e">
        <f>+VLOOKUP($AJ922,Data_Validation!$A:$E,5,0)</f>
        <v>#N/A</v>
      </c>
    </row>
    <row r="923" spans="36:52" ht="15" hidden="1" customHeight="1">
      <c r="AJ923" s="905">
        <f t="shared" ref="AJ923:AJ986" si="95">C923</f>
        <v>0</v>
      </c>
      <c r="AK923" s="905">
        <f t="shared" ref="AK923:AK986" si="96">D923</f>
        <v>0</v>
      </c>
      <c r="AL923" s="905">
        <f>IFERROR(INDEX(G923:R923,1,MATCH(Parametres!$B$3,G$1:R$1,0)-1)*IF(OR(F923="L",F923="S",F923="I"),-1,1),"")</f>
        <v>0</v>
      </c>
      <c r="AM923" s="905">
        <f t="shared" ref="AM923:AM986" si="97">AN923-AL923</f>
        <v>0</v>
      </c>
      <c r="AN923" s="905">
        <f>INDEX(G923:R923,1,MATCH(Parametres!$B$3,G$1:R$1,0))*IF(OR(F923="L",F923="S",F923="I"),-1,1)</f>
        <v>0</v>
      </c>
      <c r="AO923" s="487" t="e">
        <f>+VLOOKUP($AJ923,Data_Validation!$A:$D,1,0)</f>
        <v>#N/A</v>
      </c>
      <c r="AP923" s="487" t="e">
        <f>+VLOOKUP($AJ923,Data_Validation!$A:$D,3,0)</f>
        <v>#N/A</v>
      </c>
      <c r="AQ923" s="487" t="e">
        <f>+VLOOKUP($AJ923,Data_Validation!$A:$D,4,0)</f>
        <v>#N/A</v>
      </c>
      <c r="AR923" s="487" t="s">
        <v>299</v>
      </c>
      <c r="AS923" s="487" t="e">
        <f>+VLOOKUP($AJ923,Data_Validation!$A:$E,5,0)</f>
        <v>#N/A</v>
      </c>
      <c r="AT923" s="904">
        <f t="shared" ref="AT923:AT986" si="98">C923</f>
        <v>0</v>
      </c>
      <c r="AU923" s="488">
        <f t="shared" ref="AU923:AU986" si="99">D923</f>
        <v>0</v>
      </c>
      <c r="AV923" s="899">
        <f>IFERROR(INDEX(V923:AG923,1,MATCH(Parametres!$B$3,V$1:AG$1,0)-1)*IF(OR(C923="L",C923="S",C923="I"),-1,1),"")</f>
        <v>0</v>
      </c>
      <c r="AW923" s="899">
        <f t="shared" ref="AW923:AW986" si="100">AX923-AV923</f>
        <v>0</v>
      </c>
      <c r="AX923" s="899">
        <f>INDEX(V923:AG923,1,MATCH(Parametres!$B$3,V$1:AG$1,0))*IF(OR(C923="L",C923="S",C923="I"),-1,1)</f>
        <v>0</v>
      </c>
      <c r="AY923" s="487" t="s">
        <v>337</v>
      </c>
      <c r="AZ923" s="487" t="e">
        <f>+VLOOKUP($AJ923,Data_Validation!$A:$E,5,0)</f>
        <v>#N/A</v>
      </c>
    </row>
    <row r="924" spans="36:52" ht="15" hidden="1" customHeight="1">
      <c r="AJ924" s="905">
        <f t="shared" si="95"/>
        <v>0</v>
      </c>
      <c r="AK924" s="905">
        <f t="shared" si="96"/>
        <v>0</v>
      </c>
      <c r="AL924" s="905">
        <f>IFERROR(INDEX(G924:R924,1,MATCH(Parametres!$B$3,G$1:R$1,0)-1)*IF(OR(F924="L",F924="S",F924="I"),-1,1),"")</f>
        <v>0</v>
      </c>
      <c r="AM924" s="905">
        <f t="shared" si="97"/>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f t="shared" si="98"/>
        <v>0</v>
      </c>
      <c r="AU924" s="488">
        <f t="shared" si="99"/>
        <v>0</v>
      </c>
      <c r="AV924" s="899">
        <f>IFERROR(INDEX(V924:AG924,1,MATCH(Parametres!$B$3,V$1:AG$1,0)-1)*IF(OR(C924="L",C924="S",C924="I"),-1,1),"")</f>
        <v>0</v>
      </c>
      <c r="AW924" s="899">
        <f t="shared" si="100"/>
        <v>0</v>
      </c>
      <c r="AX924" s="899">
        <f>INDEX(V924:AG924,1,MATCH(Parametres!$B$3,V$1:AG$1,0))*IF(OR(C924="L",C924="S",C924="I"),-1,1)</f>
        <v>0</v>
      </c>
      <c r="AY924" s="487" t="s">
        <v>337</v>
      </c>
      <c r="AZ924" s="487" t="e">
        <f>+VLOOKUP($AJ924,Data_Validation!$A:$E,5,0)</f>
        <v>#N/A</v>
      </c>
    </row>
    <row r="925" spans="36:52" ht="15" hidden="1" customHeight="1">
      <c r="AJ925" s="905">
        <f t="shared" si="95"/>
        <v>0</v>
      </c>
      <c r="AK925" s="905">
        <f t="shared" si="96"/>
        <v>0</v>
      </c>
      <c r="AL925" s="905">
        <f>IFERROR(INDEX(G925:R925,1,MATCH(Parametres!$B$3,G$1:R$1,0)-1)*IF(OR(F925="L",F925="S",F925="I"),-1,1),"")</f>
        <v>0</v>
      </c>
      <c r="AM925" s="905">
        <f t="shared" si="97"/>
        <v>0</v>
      </c>
      <c r="AN925" s="905">
        <f>INDEX(G925:R925,1,MATCH(Parametres!$B$3,G$1:R$1,0))*IF(OR(F925="L",F925="S",F925="I"),-1,1)</f>
        <v>0</v>
      </c>
      <c r="AO925" s="487" t="e">
        <f>+VLOOKUP($AJ925,Data_Validation!$A:$D,1,0)</f>
        <v>#N/A</v>
      </c>
      <c r="AP925" s="487" t="e">
        <f>+VLOOKUP($AJ925,Data_Validation!$A:$D,3,0)</f>
        <v>#N/A</v>
      </c>
      <c r="AQ925" s="487" t="e">
        <f>+VLOOKUP($AJ925,Data_Validation!$A:$D,4,0)</f>
        <v>#N/A</v>
      </c>
      <c r="AR925" s="487" t="s">
        <v>299</v>
      </c>
      <c r="AS925" s="487" t="e">
        <f>+VLOOKUP($AJ925,Data_Validation!$A:$E,5,0)</f>
        <v>#N/A</v>
      </c>
      <c r="AT925" s="904">
        <f t="shared" si="98"/>
        <v>0</v>
      </c>
      <c r="AU925" s="488">
        <f t="shared" si="99"/>
        <v>0</v>
      </c>
      <c r="AV925" s="899">
        <f>IFERROR(INDEX(V925:AG925,1,MATCH(Parametres!$B$3,V$1:AG$1,0)-1)*IF(OR(C925="L",C925="S",C925="I"),-1,1),"")</f>
        <v>0</v>
      </c>
      <c r="AW925" s="899">
        <f t="shared" si="100"/>
        <v>0</v>
      </c>
      <c r="AX925" s="899">
        <f>INDEX(V925:AG925,1,MATCH(Parametres!$B$3,V$1:AG$1,0))*IF(OR(C925="L",C925="S",C925="I"),-1,1)</f>
        <v>0</v>
      </c>
      <c r="AY925" s="487" t="s">
        <v>337</v>
      </c>
      <c r="AZ925" s="487" t="e">
        <f>+VLOOKUP($AJ925,Data_Validation!$A:$E,5,0)</f>
        <v>#N/A</v>
      </c>
    </row>
    <row r="926" spans="36:52" ht="15" hidden="1" customHeight="1">
      <c r="AJ926" s="905">
        <f t="shared" si="95"/>
        <v>0</v>
      </c>
      <c r="AK926" s="905">
        <f t="shared" si="96"/>
        <v>0</v>
      </c>
      <c r="AL926" s="905">
        <f>IFERROR(INDEX(G926:R926,1,MATCH(Parametres!$B$3,G$1:R$1,0)-1)*IF(OR(F926="L",F926="S",F926="I"),-1,1),"")</f>
        <v>0</v>
      </c>
      <c r="AM926" s="905">
        <f t="shared" si="97"/>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f t="shared" si="98"/>
        <v>0</v>
      </c>
      <c r="AU926" s="488">
        <f t="shared" si="99"/>
        <v>0</v>
      </c>
      <c r="AV926" s="899">
        <f>IFERROR(INDEX(V926:AG926,1,MATCH(Parametres!$B$3,V$1:AG$1,0)-1)*IF(OR(C926="L",C926="S",C926="I"),-1,1),"")</f>
        <v>0</v>
      </c>
      <c r="AW926" s="899">
        <f t="shared" si="100"/>
        <v>0</v>
      </c>
      <c r="AX926" s="899">
        <f>INDEX(V926:AG926,1,MATCH(Parametres!$B$3,V$1:AG$1,0))*IF(OR(C926="L",C926="S",C926="I"),-1,1)</f>
        <v>0</v>
      </c>
      <c r="AY926" s="487" t="s">
        <v>337</v>
      </c>
      <c r="AZ926" s="487" t="e">
        <f>+VLOOKUP($AJ926,Data_Validation!$A:$E,5,0)</f>
        <v>#N/A</v>
      </c>
    </row>
    <row r="927" spans="36:52" ht="15" hidden="1" customHeight="1">
      <c r="AJ927" s="905">
        <f t="shared" si="95"/>
        <v>0</v>
      </c>
      <c r="AK927" s="905">
        <f t="shared" si="96"/>
        <v>0</v>
      </c>
      <c r="AL927" s="905">
        <f>IFERROR(INDEX(G927:R927,1,MATCH(Parametres!$B$3,G$1:R$1,0)-1)*IF(OR(F927="L",F927="S",F927="I"),-1,1),"")</f>
        <v>0</v>
      </c>
      <c r="AM927" s="905">
        <f t="shared" si="97"/>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f t="shared" si="98"/>
        <v>0</v>
      </c>
      <c r="AU927" s="488">
        <f t="shared" si="99"/>
        <v>0</v>
      </c>
      <c r="AV927" s="899">
        <f>IFERROR(INDEX(V927:AG927,1,MATCH(Parametres!$B$3,V$1:AG$1,0)-1)*IF(OR(C927="L",C927="S",C927="I"),-1,1),"")</f>
        <v>0</v>
      </c>
      <c r="AW927" s="899">
        <f t="shared" si="100"/>
        <v>0</v>
      </c>
      <c r="AX927" s="899">
        <f>INDEX(V927:AG927,1,MATCH(Parametres!$B$3,V$1:AG$1,0))*IF(OR(C927="L",C927="S",C927="I"),-1,1)</f>
        <v>0</v>
      </c>
      <c r="AY927" s="487" t="s">
        <v>337</v>
      </c>
      <c r="AZ927" s="487" t="e">
        <f>+VLOOKUP($AJ927,Data_Validation!$A:$E,5,0)</f>
        <v>#N/A</v>
      </c>
    </row>
    <row r="928" spans="36:52" ht="15" hidden="1" customHeight="1">
      <c r="AJ928" s="905">
        <f t="shared" si="95"/>
        <v>0</v>
      </c>
      <c r="AK928" s="905">
        <f t="shared" si="96"/>
        <v>0</v>
      </c>
      <c r="AL928" s="905">
        <f>IFERROR(INDEX(G928:R928,1,MATCH(Parametres!$B$3,G$1:R$1,0)-1)*IF(OR(F928="L",F928="S",F928="I"),-1,1),"")</f>
        <v>0</v>
      </c>
      <c r="AM928" s="905">
        <f t="shared" si="97"/>
        <v>0</v>
      </c>
      <c r="AN928" s="905">
        <f>INDEX(G928:R928,1,MATCH(Parametres!$B$3,G$1:R$1,0))*IF(OR(F928="L",F928="S",F928="I"),-1,1)</f>
        <v>0</v>
      </c>
      <c r="AO928" s="487" t="e">
        <f>+VLOOKUP($AJ928,Data_Validation!$A:$D,1,0)</f>
        <v>#N/A</v>
      </c>
      <c r="AP928" s="487" t="e">
        <f>+VLOOKUP($AJ928,Data_Validation!$A:$D,3,0)</f>
        <v>#N/A</v>
      </c>
      <c r="AQ928" s="487" t="e">
        <f>+VLOOKUP($AJ928,Data_Validation!$A:$D,4,0)</f>
        <v>#N/A</v>
      </c>
      <c r="AR928" s="487" t="s">
        <v>299</v>
      </c>
      <c r="AS928" s="487" t="e">
        <f>+VLOOKUP($AJ928,Data_Validation!$A:$E,5,0)</f>
        <v>#N/A</v>
      </c>
      <c r="AT928" s="904">
        <f t="shared" si="98"/>
        <v>0</v>
      </c>
      <c r="AU928" s="488">
        <f t="shared" si="99"/>
        <v>0</v>
      </c>
      <c r="AV928" s="899">
        <f>IFERROR(INDEX(V928:AG928,1,MATCH(Parametres!$B$3,V$1:AG$1,0)-1)*IF(OR(C928="L",C928="S",C928="I"),-1,1),"")</f>
        <v>0</v>
      </c>
      <c r="AW928" s="899">
        <f t="shared" si="100"/>
        <v>0</v>
      </c>
      <c r="AX928" s="899">
        <f>INDEX(V928:AG928,1,MATCH(Parametres!$B$3,V$1:AG$1,0))*IF(OR(C928="L",C928="S",C928="I"),-1,1)</f>
        <v>0</v>
      </c>
      <c r="AY928" s="487" t="s">
        <v>337</v>
      </c>
      <c r="AZ928" s="487" t="e">
        <f>+VLOOKUP($AJ928,Data_Validation!$A:$E,5,0)</f>
        <v>#N/A</v>
      </c>
    </row>
    <row r="929" spans="36:52" ht="15" hidden="1" customHeight="1">
      <c r="AJ929" s="905">
        <f t="shared" si="95"/>
        <v>0</v>
      </c>
      <c r="AK929" s="905">
        <f t="shared" si="96"/>
        <v>0</v>
      </c>
      <c r="AL929" s="905">
        <f>IFERROR(INDEX(G929:R929,1,MATCH(Parametres!$B$3,G$1:R$1,0)-1)*IF(OR(F929="L",F929="S",F929="I"),-1,1),"")</f>
        <v>0</v>
      </c>
      <c r="AM929" s="905">
        <f t="shared" si="97"/>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f t="shared" si="98"/>
        <v>0</v>
      </c>
      <c r="AU929" s="488">
        <f t="shared" si="99"/>
        <v>0</v>
      </c>
      <c r="AV929" s="899">
        <f>IFERROR(INDEX(V929:AG929,1,MATCH(Parametres!$B$3,V$1:AG$1,0)-1)*IF(OR(C929="L",C929="S",C929="I"),-1,1),"")</f>
        <v>0</v>
      </c>
      <c r="AW929" s="899">
        <f t="shared" si="100"/>
        <v>0</v>
      </c>
      <c r="AX929" s="899">
        <f>INDEX(V929:AG929,1,MATCH(Parametres!$B$3,V$1:AG$1,0))*IF(OR(C929="L",C929="S",C929="I"),-1,1)</f>
        <v>0</v>
      </c>
      <c r="AY929" s="487" t="s">
        <v>337</v>
      </c>
      <c r="AZ929" s="487" t="e">
        <f>+VLOOKUP($AJ929,Data_Validation!$A:$E,5,0)</f>
        <v>#N/A</v>
      </c>
    </row>
    <row r="930" spans="36:52" ht="15" hidden="1" customHeight="1">
      <c r="AJ930" s="905">
        <f t="shared" si="95"/>
        <v>0</v>
      </c>
      <c r="AK930" s="905">
        <f t="shared" si="96"/>
        <v>0</v>
      </c>
      <c r="AL930" s="905">
        <f>IFERROR(INDEX(G930:R930,1,MATCH(Parametres!$B$3,G$1:R$1,0)-1)*IF(OR(F930="L",F930="S",F930="I"),-1,1),"")</f>
        <v>0</v>
      </c>
      <c r="AM930" s="905">
        <f t="shared" si="97"/>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f t="shared" si="98"/>
        <v>0</v>
      </c>
      <c r="AU930" s="488">
        <f t="shared" si="99"/>
        <v>0</v>
      </c>
      <c r="AV930" s="899">
        <f>IFERROR(INDEX(V930:AG930,1,MATCH(Parametres!$B$3,V$1:AG$1,0)-1)*IF(OR(C930="L",C930="S",C930="I"),-1,1),"")</f>
        <v>0</v>
      </c>
      <c r="AW930" s="899">
        <f t="shared" si="100"/>
        <v>0</v>
      </c>
      <c r="AX930" s="899">
        <f>INDEX(V930:AG930,1,MATCH(Parametres!$B$3,V$1:AG$1,0))*IF(OR(C930="L",C930="S",C930="I"),-1,1)</f>
        <v>0</v>
      </c>
      <c r="AY930" s="487" t="s">
        <v>337</v>
      </c>
      <c r="AZ930" s="487" t="e">
        <f>+VLOOKUP($AJ930,Data_Validation!$A:$E,5,0)</f>
        <v>#N/A</v>
      </c>
    </row>
    <row r="931" spans="36:52" ht="15" hidden="1" customHeight="1">
      <c r="AJ931" s="905">
        <f t="shared" si="95"/>
        <v>0</v>
      </c>
      <c r="AK931" s="905">
        <f t="shared" si="96"/>
        <v>0</v>
      </c>
      <c r="AL931" s="905">
        <f>IFERROR(INDEX(G931:R931,1,MATCH(Parametres!$B$3,G$1:R$1,0)-1)*IF(OR(F931="L",F931="S",F931="I"),-1,1),"")</f>
        <v>0</v>
      </c>
      <c r="AM931" s="905">
        <f t="shared" si="97"/>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f t="shared" si="98"/>
        <v>0</v>
      </c>
      <c r="AU931" s="488">
        <f t="shared" si="99"/>
        <v>0</v>
      </c>
      <c r="AV931" s="899">
        <f>IFERROR(INDEX(V931:AG931,1,MATCH(Parametres!$B$3,V$1:AG$1,0)-1)*IF(OR(C931="L",C931="S",C931="I"),-1,1),"")</f>
        <v>0</v>
      </c>
      <c r="AW931" s="899">
        <f t="shared" si="100"/>
        <v>0</v>
      </c>
      <c r="AX931" s="899">
        <f>INDEX(V931:AG931,1,MATCH(Parametres!$B$3,V$1:AG$1,0))*IF(OR(C931="L",C931="S",C931="I"),-1,1)</f>
        <v>0</v>
      </c>
      <c r="AY931" s="487" t="s">
        <v>337</v>
      </c>
      <c r="AZ931" s="487" t="e">
        <f>+VLOOKUP($AJ931,Data_Validation!$A:$E,5,0)</f>
        <v>#N/A</v>
      </c>
    </row>
    <row r="932" spans="36:52" ht="15" hidden="1" customHeight="1">
      <c r="AJ932" s="905">
        <f t="shared" si="95"/>
        <v>0</v>
      </c>
      <c r="AK932" s="905">
        <f t="shared" si="96"/>
        <v>0</v>
      </c>
      <c r="AL932" s="905">
        <f>IFERROR(INDEX(G932:R932,1,MATCH(Parametres!$B$3,G$1:R$1,0)-1)*IF(OR(F932="L",F932="S",F932="I"),-1,1),"")</f>
        <v>0</v>
      </c>
      <c r="AM932" s="905">
        <f t="shared" si="97"/>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f t="shared" si="98"/>
        <v>0</v>
      </c>
      <c r="AU932" s="488">
        <f t="shared" si="99"/>
        <v>0</v>
      </c>
      <c r="AV932" s="899">
        <f>IFERROR(INDEX(V932:AG932,1,MATCH(Parametres!$B$3,V$1:AG$1,0)-1)*IF(OR(C932="L",C932="S",C932="I"),-1,1),"")</f>
        <v>0</v>
      </c>
      <c r="AW932" s="899">
        <f t="shared" si="100"/>
        <v>0</v>
      </c>
      <c r="AX932" s="899">
        <f>INDEX(V932:AG932,1,MATCH(Parametres!$B$3,V$1:AG$1,0))*IF(OR(C932="L",C932="S",C932="I"),-1,1)</f>
        <v>0</v>
      </c>
      <c r="AY932" s="487" t="s">
        <v>337</v>
      </c>
      <c r="AZ932" s="487" t="e">
        <f>+VLOOKUP($AJ932,Data_Validation!$A:$E,5,0)</f>
        <v>#N/A</v>
      </c>
    </row>
    <row r="933" spans="36:52" ht="15" hidden="1" customHeight="1">
      <c r="AJ933" s="905">
        <f t="shared" si="95"/>
        <v>0</v>
      </c>
      <c r="AK933" s="905">
        <f t="shared" si="96"/>
        <v>0</v>
      </c>
      <c r="AL933" s="905">
        <f>IFERROR(INDEX(G933:R933,1,MATCH(Parametres!$B$3,G$1:R$1,0)-1)*IF(OR(F933="L",F933="S",F933="I"),-1,1),"")</f>
        <v>0</v>
      </c>
      <c r="AM933" s="905">
        <f t="shared" si="97"/>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f t="shared" si="98"/>
        <v>0</v>
      </c>
      <c r="AU933" s="488">
        <f t="shared" si="99"/>
        <v>0</v>
      </c>
      <c r="AV933" s="899">
        <f>IFERROR(INDEX(V933:AG933,1,MATCH(Parametres!$B$3,V$1:AG$1,0)-1)*IF(OR(C933="L",C933="S",C933="I"),-1,1),"")</f>
        <v>0</v>
      </c>
      <c r="AW933" s="899">
        <f t="shared" si="100"/>
        <v>0</v>
      </c>
      <c r="AX933" s="899">
        <f>INDEX(V933:AG933,1,MATCH(Parametres!$B$3,V$1:AG$1,0))*IF(OR(C933="L",C933="S",C933="I"),-1,1)</f>
        <v>0</v>
      </c>
      <c r="AY933" s="487" t="s">
        <v>337</v>
      </c>
      <c r="AZ933" s="487" t="e">
        <f>+VLOOKUP($AJ933,Data_Validation!$A:$E,5,0)</f>
        <v>#N/A</v>
      </c>
    </row>
    <row r="934" spans="36:52" ht="15" hidden="1" customHeight="1">
      <c r="AJ934" s="905">
        <f t="shared" si="95"/>
        <v>0</v>
      </c>
      <c r="AK934" s="905">
        <f t="shared" si="96"/>
        <v>0</v>
      </c>
      <c r="AL934" s="905">
        <f>IFERROR(INDEX(G934:R934,1,MATCH(Parametres!$B$3,G$1:R$1,0)-1)*IF(OR(F934="L",F934="S",F934="I"),-1,1),"")</f>
        <v>0</v>
      </c>
      <c r="AM934" s="905">
        <f t="shared" si="97"/>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f t="shared" si="98"/>
        <v>0</v>
      </c>
      <c r="AU934" s="488">
        <f t="shared" si="99"/>
        <v>0</v>
      </c>
      <c r="AV934" s="899">
        <f>IFERROR(INDEX(V934:AG934,1,MATCH(Parametres!$B$3,V$1:AG$1,0)-1)*IF(OR(C934="L",C934="S",C934="I"),-1,1),"")</f>
        <v>0</v>
      </c>
      <c r="AW934" s="899">
        <f t="shared" si="100"/>
        <v>0</v>
      </c>
      <c r="AX934" s="899">
        <f>INDEX(V934:AG934,1,MATCH(Parametres!$B$3,V$1:AG$1,0))*IF(OR(C934="L",C934="S",C934="I"),-1,1)</f>
        <v>0</v>
      </c>
      <c r="AY934" s="487" t="s">
        <v>337</v>
      </c>
      <c r="AZ934" s="487" t="e">
        <f>+VLOOKUP($AJ934,Data_Validation!$A:$E,5,0)</f>
        <v>#N/A</v>
      </c>
    </row>
    <row r="935" spans="36:52" ht="15" hidden="1" customHeight="1">
      <c r="AJ935" s="905">
        <f t="shared" si="95"/>
        <v>0</v>
      </c>
      <c r="AK935" s="905">
        <f t="shared" si="96"/>
        <v>0</v>
      </c>
      <c r="AL935" s="905">
        <f>IFERROR(INDEX(G935:R935,1,MATCH(Parametres!$B$3,G$1:R$1,0)-1)*IF(OR(F935="L",F935="S",F935="I"),-1,1),"")</f>
        <v>0</v>
      </c>
      <c r="AM935" s="905">
        <f t="shared" si="97"/>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f t="shared" si="98"/>
        <v>0</v>
      </c>
      <c r="AU935" s="488">
        <f t="shared" si="99"/>
        <v>0</v>
      </c>
      <c r="AV935" s="899">
        <f>IFERROR(INDEX(V935:AG935,1,MATCH(Parametres!$B$3,V$1:AG$1,0)-1)*IF(OR(C935="L",C935="S",C935="I"),-1,1),"")</f>
        <v>0</v>
      </c>
      <c r="AW935" s="899">
        <f t="shared" si="100"/>
        <v>0</v>
      </c>
      <c r="AX935" s="899">
        <f>INDEX(V935:AG935,1,MATCH(Parametres!$B$3,V$1:AG$1,0))*IF(OR(C935="L",C935="S",C935="I"),-1,1)</f>
        <v>0</v>
      </c>
      <c r="AY935" s="487" t="s">
        <v>337</v>
      </c>
      <c r="AZ935" s="487" t="e">
        <f>+VLOOKUP($AJ935,Data_Validation!$A:$E,5,0)</f>
        <v>#N/A</v>
      </c>
    </row>
    <row r="936" spans="36:52" ht="15" hidden="1" customHeight="1">
      <c r="AJ936" s="905">
        <f t="shared" si="95"/>
        <v>0</v>
      </c>
      <c r="AK936" s="905">
        <f t="shared" si="96"/>
        <v>0</v>
      </c>
      <c r="AL936" s="905">
        <f>IFERROR(INDEX(G936:R936,1,MATCH(Parametres!$B$3,G$1:R$1,0)-1)*IF(OR(F936="L",F936="S",F936="I"),-1,1),"")</f>
        <v>0</v>
      </c>
      <c r="AM936" s="905">
        <f t="shared" si="97"/>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f t="shared" si="98"/>
        <v>0</v>
      </c>
      <c r="AU936" s="488">
        <f t="shared" si="99"/>
        <v>0</v>
      </c>
      <c r="AV936" s="899">
        <f>IFERROR(INDEX(V936:AG936,1,MATCH(Parametres!$B$3,V$1:AG$1,0)-1)*IF(OR(C936="L",C936="S",C936="I"),-1,1),"")</f>
        <v>0</v>
      </c>
      <c r="AW936" s="899">
        <f t="shared" si="100"/>
        <v>0</v>
      </c>
      <c r="AX936" s="899">
        <f>INDEX(V936:AG936,1,MATCH(Parametres!$B$3,V$1:AG$1,0))*IF(OR(C936="L",C936="S",C936="I"),-1,1)</f>
        <v>0</v>
      </c>
      <c r="AY936" s="487" t="s">
        <v>337</v>
      </c>
      <c r="AZ936" s="487" t="e">
        <f>+VLOOKUP($AJ936,Data_Validation!$A:$E,5,0)</f>
        <v>#N/A</v>
      </c>
    </row>
    <row r="937" spans="36:52" ht="15" hidden="1" customHeight="1">
      <c r="AJ937" s="905">
        <f t="shared" si="95"/>
        <v>0</v>
      </c>
      <c r="AK937" s="905">
        <f t="shared" si="96"/>
        <v>0</v>
      </c>
      <c r="AL937" s="905">
        <f>IFERROR(INDEX(G937:R937,1,MATCH(Parametres!$B$3,G$1:R$1,0)-1)*IF(OR(F937="L",F937="S",F937="I"),-1,1),"")</f>
        <v>0</v>
      </c>
      <c r="AM937" s="905">
        <f t="shared" si="97"/>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f t="shared" si="98"/>
        <v>0</v>
      </c>
      <c r="AU937" s="488">
        <f t="shared" si="99"/>
        <v>0</v>
      </c>
      <c r="AV937" s="899">
        <f>IFERROR(INDEX(V937:AG937,1,MATCH(Parametres!$B$3,V$1:AG$1,0)-1)*IF(OR(C937="L",C937="S",C937="I"),-1,1),"")</f>
        <v>0</v>
      </c>
      <c r="AW937" s="899">
        <f t="shared" si="100"/>
        <v>0</v>
      </c>
      <c r="AX937" s="899">
        <f>INDEX(V937:AG937,1,MATCH(Parametres!$B$3,V$1:AG$1,0))*IF(OR(C937="L",C937="S",C937="I"),-1,1)</f>
        <v>0</v>
      </c>
      <c r="AY937" s="487" t="s">
        <v>337</v>
      </c>
      <c r="AZ937" s="487" t="e">
        <f>+VLOOKUP($AJ937,Data_Validation!$A:$E,5,0)</f>
        <v>#N/A</v>
      </c>
    </row>
    <row r="938" spans="36:52" ht="15" hidden="1" customHeight="1">
      <c r="AJ938" s="905">
        <f t="shared" si="95"/>
        <v>0</v>
      </c>
      <c r="AK938" s="905">
        <f t="shared" si="96"/>
        <v>0</v>
      </c>
      <c r="AL938" s="905">
        <f>IFERROR(INDEX(G938:R938,1,MATCH(Parametres!$B$3,G$1:R$1,0)-1)*IF(OR(F938="L",F938="S",F938="I"),-1,1),"")</f>
        <v>0</v>
      </c>
      <c r="AM938" s="905">
        <f t="shared" si="97"/>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f t="shared" si="98"/>
        <v>0</v>
      </c>
      <c r="AU938" s="488">
        <f t="shared" si="99"/>
        <v>0</v>
      </c>
      <c r="AV938" s="899">
        <f>IFERROR(INDEX(V938:AG938,1,MATCH(Parametres!$B$3,V$1:AG$1,0)-1)*IF(OR(C938="L",C938="S",C938="I"),-1,1),"")</f>
        <v>0</v>
      </c>
      <c r="AW938" s="899">
        <f t="shared" si="100"/>
        <v>0</v>
      </c>
      <c r="AX938" s="899">
        <f>INDEX(V938:AG938,1,MATCH(Parametres!$B$3,V$1:AG$1,0))*IF(OR(C938="L",C938="S",C938="I"),-1,1)</f>
        <v>0</v>
      </c>
      <c r="AY938" s="487" t="s">
        <v>337</v>
      </c>
      <c r="AZ938" s="487" t="e">
        <f>+VLOOKUP($AJ938,Data_Validation!$A:$E,5,0)</f>
        <v>#N/A</v>
      </c>
    </row>
    <row r="939" spans="36:52" ht="15" hidden="1" customHeight="1">
      <c r="AJ939" s="905">
        <f t="shared" si="95"/>
        <v>0</v>
      </c>
      <c r="AK939" s="905">
        <f t="shared" si="96"/>
        <v>0</v>
      </c>
      <c r="AL939" s="905">
        <f>IFERROR(INDEX(G939:R939,1,MATCH(Parametres!$B$3,G$1:R$1,0)-1)*IF(OR(F939="L",F939="S",F939="I"),-1,1),"")</f>
        <v>0</v>
      </c>
      <c r="AM939" s="905">
        <f t="shared" si="97"/>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f t="shared" si="98"/>
        <v>0</v>
      </c>
      <c r="AU939" s="488">
        <f t="shared" si="99"/>
        <v>0</v>
      </c>
      <c r="AV939" s="899">
        <f>IFERROR(INDEX(V939:AG939,1,MATCH(Parametres!$B$3,V$1:AG$1,0)-1)*IF(OR(C939="L",C939="S",C939="I"),-1,1),"")</f>
        <v>0</v>
      </c>
      <c r="AW939" s="899">
        <f t="shared" si="100"/>
        <v>0</v>
      </c>
      <c r="AX939" s="899">
        <f>INDEX(V939:AG939,1,MATCH(Parametres!$B$3,V$1:AG$1,0))*IF(OR(C939="L",C939="S",C939="I"),-1,1)</f>
        <v>0</v>
      </c>
      <c r="AY939" s="487" t="s">
        <v>337</v>
      </c>
      <c r="AZ939" s="487" t="e">
        <f>+VLOOKUP($AJ939,Data_Validation!$A:$E,5,0)</f>
        <v>#N/A</v>
      </c>
    </row>
    <row r="940" spans="36:52" ht="15" hidden="1" customHeight="1">
      <c r="AJ940" s="905">
        <f t="shared" si="95"/>
        <v>0</v>
      </c>
      <c r="AK940" s="905">
        <f t="shared" si="96"/>
        <v>0</v>
      </c>
      <c r="AL940" s="905">
        <f>IFERROR(INDEX(G940:R940,1,MATCH(Parametres!$B$3,G$1:R$1,0)-1)*IF(OR(F940="L",F940="S",F940="I"),-1,1),"")</f>
        <v>0</v>
      </c>
      <c r="AM940" s="905">
        <f t="shared" si="97"/>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f t="shared" si="98"/>
        <v>0</v>
      </c>
      <c r="AU940" s="488">
        <f t="shared" si="99"/>
        <v>0</v>
      </c>
      <c r="AV940" s="899">
        <f>IFERROR(INDEX(V940:AG940,1,MATCH(Parametres!$B$3,V$1:AG$1,0)-1)*IF(OR(C940="L",C940="S",C940="I"),-1,1),"")</f>
        <v>0</v>
      </c>
      <c r="AW940" s="899">
        <f t="shared" si="100"/>
        <v>0</v>
      </c>
      <c r="AX940" s="899">
        <f>INDEX(V940:AG940,1,MATCH(Parametres!$B$3,V$1:AG$1,0))*IF(OR(C940="L",C940="S",C940="I"),-1,1)</f>
        <v>0</v>
      </c>
      <c r="AY940" s="487" t="s">
        <v>337</v>
      </c>
      <c r="AZ940" s="487" t="e">
        <f>+VLOOKUP($AJ940,Data_Validation!$A:$E,5,0)</f>
        <v>#N/A</v>
      </c>
    </row>
    <row r="941" spans="36:52" ht="15" hidden="1" customHeight="1">
      <c r="AJ941" s="905">
        <f t="shared" si="95"/>
        <v>0</v>
      </c>
      <c r="AK941" s="905">
        <f t="shared" si="96"/>
        <v>0</v>
      </c>
      <c r="AL941" s="905">
        <f>IFERROR(INDEX(G941:R941,1,MATCH(Parametres!$B$3,G$1:R$1,0)-1)*IF(OR(F941="L",F941="S",F941="I"),-1,1),"")</f>
        <v>0</v>
      </c>
      <c r="AM941" s="905">
        <f t="shared" si="97"/>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f t="shared" si="98"/>
        <v>0</v>
      </c>
      <c r="AU941" s="488">
        <f t="shared" si="99"/>
        <v>0</v>
      </c>
      <c r="AV941" s="899">
        <f>IFERROR(INDEX(V941:AG941,1,MATCH(Parametres!$B$3,V$1:AG$1,0)-1)*IF(OR(C941="L",C941="S",C941="I"),-1,1),"")</f>
        <v>0</v>
      </c>
      <c r="AW941" s="899">
        <f t="shared" si="100"/>
        <v>0</v>
      </c>
      <c r="AX941" s="899">
        <f>INDEX(V941:AG941,1,MATCH(Parametres!$B$3,V$1:AG$1,0))*IF(OR(C941="L",C941="S",C941="I"),-1,1)</f>
        <v>0</v>
      </c>
      <c r="AY941" s="487" t="s">
        <v>337</v>
      </c>
      <c r="AZ941" s="487" t="e">
        <f>+VLOOKUP($AJ941,Data_Validation!$A:$E,5,0)</f>
        <v>#N/A</v>
      </c>
    </row>
    <row r="942" spans="36:52" ht="15" hidden="1" customHeight="1">
      <c r="AJ942" s="905">
        <f t="shared" si="95"/>
        <v>0</v>
      </c>
      <c r="AK942" s="905">
        <f t="shared" si="96"/>
        <v>0</v>
      </c>
      <c r="AL942" s="905">
        <f>IFERROR(INDEX(G942:R942,1,MATCH(Parametres!$B$3,G$1:R$1,0)-1)*IF(OR(F942="L",F942="S",F942="I"),-1,1),"")</f>
        <v>0</v>
      </c>
      <c r="AM942" s="905">
        <f t="shared" si="97"/>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f t="shared" si="98"/>
        <v>0</v>
      </c>
      <c r="AU942" s="488">
        <f t="shared" si="99"/>
        <v>0</v>
      </c>
      <c r="AV942" s="899">
        <f>IFERROR(INDEX(V942:AG942,1,MATCH(Parametres!$B$3,V$1:AG$1,0)-1)*IF(OR(C942="L",C942="S",C942="I"),-1,1),"")</f>
        <v>0</v>
      </c>
      <c r="AW942" s="899">
        <f t="shared" si="100"/>
        <v>0</v>
      </c>
      <c r="AX942" s="899">
        <f>INDEX(V942:AG942,1,MATCH(Parametres!$B$3,V$1:AG$1,0))*IF(OR(C942="L",C942="S",C942="I"),-1,1)</f>
        <v>0</v>
      </c>
      <c r="AY942" s="487" t="s">
        <v>337</v>
      </c>
      <c r="AZ942" s="487" t="e">
        <f>+VLOOKUP($AJ942,Data_Validation!$A:$E,5,0)</f>
        <v>#N/A</v>
      </c>
    </row>
    <row r="943" spans="36:52" ht="15" hidden="1" customHeight="1">
      <c r="AJ943" s="905">
        <f t="shared" si="95"/>
        <v>0</v>
      </c>
      <c r="AK943" s="905">
        <f t="shared" si="96"/>
        <v>0</v>
      </c>
      <c r="AL943" s="905">
        <f>IFERROR(INDEX(G943:R943,1,MATCH(Parametres!$B$3,G$1:R$1,0)-1)*IF(OR(F943="L",F943="S",F943="I"),-1,1),"")</f>
        <v>0</v>
      </c>
      <c r="AM943" s="905">
        <f t="shared" si="97"/>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f t="shared" si="98"/>
        <v>0</v>
      </c>
      <c r="AU943" s="488">
        <f t="shared" si="99"/>
        <v>0</v>
      </c>
      <c r="AV943" s="899">
        <f>IFERROR(INDEX(V943:AG943,1,MATCH(Parametres!$B$3,V$1:AG$1,0)-1)*IF(OR(C943="L",C943="S",C943="I"),-1,1),"")</f>
        <v>0</v>
      </c>
      <c r="AW943" s="899">
        <f t="shared" si="100"/>
        <v>0</v>
      </c>
      <c r="AX943" s="899">
        <f>INDEX(V943:AG943,1,MATCH(Parametres!$B$3,V$1:AG$1,0))*IF(OR(C943="L",C943="S",C943="I"),-1,1)</f>
        <v>0</v>
      </c>
      <c r="AY943" s="487" t="s">
        <v>337</v>
      </c>
      <c r="AZ943" s="487" t="e">
        <f>+VLOOKUP($AJ943,Data_Validation!$A:$E,5,0)</f>
        <v>#N/A</v>
      </c>
    </row>
    <row r="944" spans="36:52" ht="15" hidden="1" customHeight="1">
      <c r="AJ944" s="905">
        <f t="shared" si="95"/>
        <v>0</v>
      </c>
      <c r="AK944" s="905">
        <f t="shared" si="96"/>
        <v>0</v>
      </c>
      <c r="AL944" s="905">
        <f>IFERROR(INDEX(G944:R944,1,MATCH(Parametres!$B$3,G$1:R$1,0)-1)*IF(OR(F944="L",F944="S",F944="I"),-1,1),"")</f>
        <v>0</v>
      </c>
      <c r="AM944" s="905">
        <f t="shared" si="97"/>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f t="shared" si="98"/>
        <v>0</v>
      </c>
      <c r="AU944" s="488">
        <f t="shared" si="99"/>
        <v>0</v>
      </c>
      <c r="AV944" s="899">
        <f>IFERROR(INDEX(V944:AG944,1,MATCH(Parametres!$B$3,V$1:AG$1,0)-1)*IF(OR(C944="L",C944="S",C944="I"),-1,1),"")</f>
        <v>0</v>
      </c>
      <c r="AW944" s="899">
        <f t="shared" si="100"/>
        <v>0</v>
      </c>
      <c r="AX944" s="899">
        <f>INDEX(V944:AG944,1,MATCH(Parametres!$B$3,V$1:AG$1,0))*IF(OR(C944="L",C944="S",C944="I"),-1,1)</f>
        <v>0</v>
      </c>
      <c r="AY944" s="487" t="s">
        <v>337</v>
      </c>
      <c r="AZ944" s="487" t="e">
        <f>+VLOOKUP($AJ944,Data_Validation!$A:$E,5,0)</f>
        <v>#N/A</v>
      </c>
    </row>
    <row r="945" spans="36:52" ht="15" hidden="1" customHeight="1">
      <c r="AJ945" s="905">
        <f t="shared" si="95"/>
        <v>0</v>
      </c>
      <c r="AK945" s="905">
        <f t="shared" si="96"/>
        <v>0</v>
      </c>
      <c r="AL945" s="905">
        <f>IFERROR(INDEX(G945:R945,1,MATCH(Parametres!$B$3,G$1:R$1,0)-1)*IF(OR(F945="L",F945="S",F945="I"),-1,1),"")</f>
        <v>0</v>
      </c>
      <c r="AM945" s="905">
        <f t="shared" si="97"/>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f t="shared" si="98"/>
        <v>0</v>
      </c>
      <c r="AU945" s="488">
        <f t="shared" si="99"/>
        <v>0</v>
      </c>
      <c r="AV945" s="899">
        <f>IFERROR(INDEX(V945:AG945,1,MATCH(Parametres!$B$3,V$1:AG$1,0)-1)*IF(OR(C945="L",C945="S",C945="I"),-1,1),"")</f>
        <v>0</v>
      </c>
      <c r="AW945" s="899">
        <f t="shared" si="100"/>
        <v>0</v>
      </c>
      <c r="AX945" s="899">
        <f>INDEX(V945:AG945,1,MATCH(Parametres!$B$3,V$1:AG$1,0))*IF(OR(C945="L",C945="S",C945="I"),-1,1)</f>
        <v>0</v>
      </c>
      <c r="AY945" s="487" t="s">
        <v>337</v>
      </c>
      <c r="AZ945" s="487" t="e">
        <f>+VLOOKUP($AJ945,Data_Validation!$A:$E,5,0)</f>
        <v>#N/A</v>
      </c>
    </row>
    <row r="946" spans="36:52" ht="15" hidden="1" customHeight="1">
      <c r="AJ946" s="905">
        <f t="shared" si="95"/>
        <v>0</v>
      </c>
      <c r="AK946" s="905">
        <f t="shared" si="96"/>
        <v>0</v>
      </c>
      <c r="AL946" s="905">
        <f>IFERROR(INDEX(G946:R946,1,MATCH(Parametres!$B$3,G$1:R$1,0)-1)*IF(OR(F946="L",F946="S",F946="I"),-1,1),"")</f>
        <v>0</v>
      </c>
      <c r="AM946" s="905">
        <f t="shared" si="97"/>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f t="shared" si="98"/>
        <v>0</v>
      </c>
      <c r="AU946" s="488">
        <f t="shared" si="99"/>
        <v>0</v>
      </c>
      <c r="AV946" s="899">
        <f>IFERROR(INDEX(V946:AG946,1,MATCH(Parametres!$B$3,V$1:AG$1,0)-1)*IF(OR(C946="L",C946="S",C946="I"),-1,1),"")</f>
        <v>0</v>
      </c>
      <c r="AW946" s="899">
        <f t="shared" si="100"/>
        <v>0</v>
      </c>
      <c r="AX946" s="899">
        <f>INDEX(V946:AG946,1,MATCH(Parametres!$B$3,V$1:AG$1,0))*IF(OR(C946="L",C946="S",C946="I"),-1,1)</f>
        <v>0</v>
      </c>
      <c r="AY946" s="487" t="s">
        <v>337</v>
      </c>
      <c r="AZ946" s="487" t="e">
        <f>+VLOOKUP($AJ946,Data_Validation!$A:$E,5,0)</f>
        <v>#N/A</v>
      </c>
    </row>
    <row r="947" spans="36:52" ht="15" hidden="1" customHeight="1">
      <c r="AJ947" s="905">
        <f t="shared" si="95"/>
        <v>0</v>
      </c>
      <c r="AK947" s="905">
        <f t="shared" si="96"/>
        <v>0</v>
      </c>
      <c r="AL947" s="905">
        <f>IFERROR(INDEX(G947:R947,1,MATCH(Parametres!$B$3,G$1:R$1,0)-1)*IF(OR(F947="L",F947="S",F947="I"),-1,1),"")</f>
        <v>0</v>
      </c>
      <c r="AM947" s="905">
        <f t="shared" si="97"/>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f t="shared" si="98"/>
        <v>0</v>
      </c>
      <c r="AU947" s="488">
        <f t="shared" si="99"/>
        <v>0</v>
      </c>
      <c r="AV947" s="899">
        <f>IFERROR(INDEX(V947:AG947,1,MATCH(Parametres!$B$3,V$1:AG$1,0)-1)*IF(OR(C947="L",C947="S",C947="I"),-1,1),"")</f>
        <v>0</v>
      </c>
      <c r="AW947" s="899">
        <f t="shared" si="100"/>
        <v>0</v>
      </c>
      <c r="AX947" s="899">
        <f>INDEX(V947:AG947,1,MATCH(Parametres!$B$3,V$1:AG$1,0))*IF(OR(C947="L",C947="S",C947="I"),-1,1)</f>
        <v>0</v>
      </c>
      <c r="AY947" s="487" t="s">
        <v>337</v>
      </c>
      <c r="AZ947" s="487" t="e">
        <f>+VLOOKUP($AJ947,Data_Validation!$A:$E,5,0)</f>
        <v>#N/A</v>
      </c>
    </row>
    <row r="948" spans="36:52" ht="15" hidden="1" customHeight="1">
      <c r="AJ948" s="905">
        <f t="shared" si="95"/>
        <v>0</v>
      </c>
      <c r="AK948" s="905">
        <f t="shared" si="96"/>
        <v>0</v>
      </c>
      <c r="AL948" s="905">
        <f>IFERROR(INDEX(G948:R948,1,MATCH(Parametres!$B$3,G$1:R$1,0)-1)*IF(OR(F948="L",F948="S",F948="I"),-1,1),"")</f>
        <v>0</v>
      </c>
      <c r="AM948" s="905">
        <f t="shared" si="97"/>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f t="shared" si="98"/>
        <v>0</v>
      </c>
      <c r="AU948" s="488">
        <f t="shared" si="99"/>
        <v>0</v>
      </c>
      <c r="AV948" s="899">
        <f>IFERROR(INDEX(V948:AG948,1,MATCH(Parametres!$B$3,V$1:AG$1,0)-1)*IF(OR(C948="L",C948="S",C948="I"),-1,1),"")</f>
        <v>0</v>
      </c>
      <c r="AW948" s="899">
        <f t="shared" si="100"/>
        <v>0</v>
      </c>
      <c r="AX948" s="899">
        <f>INDEX(V948:AG948,1,MATCH(Parametres!$B$3,V$1:AG$1,0))*IF(OR(C948="L",C948="S",C948="I"),-1,1)</f>
        <v>0</v>
      </c>
      <c r="AY948" s="487" t="s">
        <v>337</v>
      </c>
      <c r="AZ948" s="487" t="e">
        <f>+VLOOKUP($AJ948,Data_Validation!$A:$E,5,0)</f>
        <v>#N/A</v>
      </c>
    </row>
    <row r="949" spans="36:52" ht="15" hidden="1" customHeight="1">
      <c r="AJ949" s="905">
        <f t="shared" si="95"/>
        <v>0</v>
      </c>
      <c r="AK949" s="905">
        <f t="shared" si="96"/>
        <v>0</v>
      </c>
      <c r="AL949" s="905">
        <f>IFERROR(INDEX(G949:R949,1,MATCH(Parametres!$B$3,G$1:R$1,0)-1)*IF(OR(F949="L",F949="S",F949="I"),-1,1),"")</f>
        <v>0</v>
      </c>
      <c r="AM949" s="905">
        <f t="shared" si="97"/>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f t="shared" si="98"/>
        <v>0</v>
      </c>
      <c r="AU949" s="488">
        <f t="shared" si="99"/>
        <v>0</v>
      </c>
      <c r="AV949" s="899">
        <f>IFERROR(INDEX(V949:AG949,1,MATCH(Parametres!$B$3,V$1:AG$1,0)-1)*IF(OR(C949="L",C949="S",C949="I"),-1,1),"")</f>
        <v>0</v>
      </c>
      <c r="AW949" s="899">
        <f t="shared" si="100"/>
        <v>0</v>
      </c>
      <c r="AX949" s="899">
        <f>INDEX(V949:AG949,1,MATCH(Parametres!$B$3,V$1:AG$1,0))*IF(OR(C949="L",C949="S",C949="I"),-1,1)</f>
        <v>0</v>
      </c>
      <c r="AY949" s="487" t="s">
        <v>337</v>
      </c>
      <c r="AZ949" s="487" t="e">
        <f>+VLOOKUP($AJ949,Data_Validation!$A:$E,5,0)</f>
        <v>#N/A</v>
      </c>
    </row>
    <row r="950" spans="36:52" ht="15" hidden="1" customHeight="1">
      <c r="AJ950" s="905">
        <f t="shared" si="95"/>
        <v>0</v>
      </c>
      <c r="AK950" s="905">
        <f t="shared" si="96"/>
        <v>0</v>
      </c>
      <c r="AL950" s="905">
        <f>IFERROR(INDEX(G950:R950,1,MATCH(Parametres!$B$3,G$1:R$1,0)-1)*IF(OR(F950="L",F950="S",F950="I"),-1,1),"")</f>
        <v>0</v>
      </c>
      <c r="AM950" s="905">
        <f t="shared" si="97"/>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f t="shared" si="98"/>
        <v>0</v>
      </c>
      <c r="AU950" s="488">
        <f t="shared" si="99"/>
        <v>0</v>
      </c>
      <c r="AV950" s="899">
        <f>IFERROR(INDEX(V950:AG950,1,MATCH(Parametres!$B$3,V$1:AG$1,0)-1)*IF(OR(C950="L",C950="S",C950="I"),-1,1),"")</f>
        <v>0</v>
      </c>
      <c r="AW950" s="899">
        <f t="shared" si="100"/>
        <v>0</v>
      </c>
      <c r="AX950" s="899">
        <f>INDEX(V950:AG950,1,MATCH(Parametres!$B$3,V$1:AG$1,0))*IF(OR(C950="L",C950="S",C950="I"),-1,1)</f>
        <v>0</v>
      </c>
      <c r="AY950" s="487" t="s">
        <v>337</v>
      </c>
      <c r="AZ950" s="487" t="e">
        <f>+VLOOKUP($AJ950,Data_Validation!$A:$E,5,0)</f>
        <v>#N/A</v>
      </c>
    </row>
    <row r="951" spans="36:52" ht="15" hidden="1" customHeight="1">
      <c r="AJ951" s="905">
        <f t="shared" si="95"/>
        <v>0</v>
      </c>
      <c r="AK951" s="905">
        <f t="shared" si="96"/>
        <v>0</v>
      </c>
      <c r="AL951" s="905">
        <f>IFERROR(INDEX(G951:R951,1,MATCH(Parametres!$B$3,G$1:R$1,0)-1)*IF(OR(F951="L",F951="S",F951="I"),-1,1),"")</f>
        <v>0</v>
      </c>
      <c r="AM951" s="905">
        <f t="shared" si="97"/>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f t="shared" si="98"/>
        <v>0</v>
      </c>
      <c r="AU951" s="488">
        <f t="shared" si="99"/>
        <v>0</v>
      </c>
      <c r="AV951" s="899">
        <f>IFERROR(INDEX(V951:AG951,1,MATCH(Parametres!$B$3,V$1:AG$1,0)-1)*IF(OR(C951="L",C951="S",C951="I"),-1,1),"")</f>
        <v>0</v>
      </c>
      <c r="AW951" s="899">
        <f t="shared" si="100"/>
        <v>0</v>
      </c>
      <c r="AX951" s="899">
        <f>INDEX(V951:AG951,1,MATCH(Parametres!$B$3,V$1:AG$1,0))*IF(OR(C951="L",C951="S",C951="I"),-1,1)</f>
        <v>0</v>
      </c>
      <c r="AY951" s="487" t="s">
        <v>337</v>
      </c>
      <c r="AZ951" s="487" t="e">
        <f>+VLOOKUP($AJ951,Data_Validation!$A:$E,5,0)</f>
        <v>#N/A</v>
      </c>
    </row>
    <row r="952" spans="36:52" ht="15" hidden="1" customHeight="1">
      <c r="AJ952" s="905">
        <f t="shared" si="95"/>
        <v>0</v>
      </c>
      <c r="AK952" s="905">
        <f t="shared" si="96"/>
        <v>0</v>
      </c>
      <c r="AL952" s="905">
        <f>IFERROR(INDEX(G952:R952,1,MATCH(Parametres!$B$3,G$1:R$1,0)-1)*IF(OR(F952="L",F952="S",F952="I"),-1,1),"")</f>
        <v>0</v>
      </c>
      <c r="AM952" s="905">
        <f t="shared" si="97"/>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f t="shared" si="98"/>
        <v>0</v>
      </c>
      <c r="AU952" s="488">
        <f t="shared" si="99"/>
        <v>0</v>
      </c>
      <c r="AV952" s="899">
        <f>IFERROR(INDEX(V952:AG952,1,MATCH(Parametres!$B$3,V$1:AG$1,0)-1)*IF(OR(C952="L",C952="S",C952="I"),-1,1),"")</f>
        <v>0</v>
      </c>
      <c r="AW952" s="899">
        <f t="shared" si="100"/>
        <v>0</v>
      </c>
      <c r="AX952" s="899">
        <f>INDEX(V952:AG952,1,MATCH(Parametres!$B$3,V$1:AG$1,0))*IF(OR(C952="L",C952="S",C952="I"),-1,1)</f>
        <v>0</v>
      </c>
      <c r="AY952" s="487" t="s">
        <v>337</v>
      </c>
      <c r="AZ952" s="487" t="e">
        <f>+VLOOKUP($AJ952,Data_Validation!$A:$E,5,0)</f>
        <v>#N/A</v>
      </c>
    </row>
    <row r="953" spans="36:52" ht="15" hidden="1" customHeight="1">
      <c r="AJ953" s="905">
        <f t="shared" si="95"/>
        <v>0</v>
      </c>
      <c r="AK953" s="905">
        <f t="shared" si="96"/>
        <v>0</v>
      </c>
      <c r="AL953" s="905">
        <f>IFERROR(INDEX(G953:R953,1,MATCH(Parametres!$B$3,G$1:R$1,0)-1)*IF(OR(F953="L",F953="S",F953="I"),-1,1),"")</f>
        <v>0</v>
      </c>
      <c r="AM953" s="905">
        <f t="shared" si="97"/>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f t="shared" si="98"/>
        <v>0</v>
      </c>
      <c r="AU953" s="488">
        <f t="shared" si="99"/>
        <v>0</v>
      </c>
      <c r="AV953" s="899">
        <f>IFERROR(INDEX(V953:AG953,1,MATCH(Parametres!$B$3,V$1:AG$1,0)-1)*IF(OR(C953="L",C953="S",C953="I"),-1,1),"")</f>
        <v>0</v>
      </c>
      <c r="AW953" s="899">
        <f t="shared" si="100"/>
        <v>0</v>
      </c>
      <c r="AX953" s="899">
        <f>INDEX(V953:AG953,1,MATCH(Parametres!$B$3,V$1:AG$1,0))*IF(OR(C953="L",C953="S",C953="I"),-1,1)</f>
        <v>0</v>
      </c>
      <c r="AY953" s="487" t="s">
        <v>337</v>
      </c>
      <c r="AZ953" s="487" t="e">
        <f>+VLOOKUP($AJ953,Data_Validation!$A:$E,5,0)</f>
        <v>#N/A</v>
      </c>
    </row>
    <row r="954" spans="36:52" ht="15" hidden="1" customHeight="1">
      <c r="AJ954" s="905">
        <f t="shared" si="95"/>
        <v>0</v>
      </c>
      <c r="AK954" s="905">
        <f t="shared" si="96"/>
        <v>0</v>
      </c>
      <c r="AL954" s="905">
        <f>IFERROR(INDEX(G954:R954,1,MATCH(Parametres!$B$3,G$1:R$1,0)-1)*IF(OR(F954="L",F954="S",F954="I"),-1,1),"")</f>
        <v>0</v>
      </c>
      <c r="AM954" s="905">
        <f t="shared" si="97"/>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f t="shared" si="98"/>
        <v>0</v>
      </c>
      <c r="AU954" s="488">
        <f t="shared" si="99"/>
        <v>0</v>
      </c>
      <c r="AV954" s="899">
        <f>IFERROR(INDEX(V954:AG954,1,MATCH(Parametres!$B$3,V$1:AG$1,0)-1)*IF(OR(C954="L",C954="S",C954="I"),-1,1),"")</f>
        <v>0</v>
      </c>
      <c r="AW954" s="899">
        <f t="shared" si="100"/>
        <v>0</v>
      </c>
      <c r="AX954" s="899">
        <f>INDEX(V954:AG954,1,MATCH(Parametres!$B$3,V$1:AG$1,0))*IF(OR(C954="L",C954="S",C954="I"),-1,1)</f>
        <v>0</v>
      </c>
      <c r="AY954" s="487" t="s">
        <v>337</v>
      </c>
      <c r="AZ954" s="487" t="e">
        <f>+VLOOKUP($AJ954,Data_Validation!$A:$E,5,0)</f>
        <v>#N/A</v>
      </c>
    </row>
    <row r="955" spans="36:52" ht="15" hidden="1" customHeight="1">
      <c r="AJ955" s="905">
        <f t="shared" si="95"/>
        <v>0</v>
      </c>
      <c r="AK955" s="905">
        <f t="shared" si="96"/>
        <v>0</v>
      </c>
      <c r="AL955" s="905">
        <f>IFERROR(INDEX(G955:R955,1,MATCH(Parametres!$B$3,G$1:R$1,0)-1)*IF(OR(F955="L",F955="S",F955="I"),-1,1),"")</f>
        <v>0</v>
      </c>
      <c r="AM955" s="905">
        <f t="shared" si="97"/>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f t="shared" si="98"/>
        <v>0</v>
      </c>
      <c r="AU955" s="488">
        <f t="shared" si="99"/>
        <v>0</v>
      </c>
      <c r="AV955" s="899">
        <f>IFERROR(INDEX(V955:AG955,1,MATCH(Parametres!$B$3,V$1:AG$1,0)-1)*IF(OR(C955="L",C955="S",C955="I"),-1,1),"")</f>
        <v>0</v>
      </c>
      <c r="AW955" s="899">
        <f t="shared" si="100"/>
        <v>0</v>
      </c>
      <c r="AX955" s="899">
        <f>INDEX(V955:AG955,1,MATCH(Parametres!$B$3,V$1:AG$1,0))*IF(OR(C955="L",C955="S",C955="I"),-1,1)</f>
        <v>0</v>
      </c>
      <c r="AY955" s="487" t="s">
        <v>337</v>
      </c>
      <c r="AZ955" s="487" t="e">
        <f>+VLOOKUP($AJ955,Data_Validation!$A:$E,5,0)</f>
        <v>#N/A</v>
      </c>
    </row>
    <row r="956" spans="36:52" ht="15" hidden="1" customHeight="1">
      <c r="AJ956" s="905">
        <f t="shared" si="95"/>
        <v>0</v>
      </c>
      <c r="AK956" s="905">
        <f t="shared" si="96"/>
        <v>0</v>
      </c>
      <c r="AL956" s="905">
        <f>IFERROR(INDEX(G956:R956,1,MATCH(Parametres!$B$3,G$1:R$1,0)-1)*IF(OR(F956="L",F956="S",F956="I"),-1,1),"")</f>
        <v>0</v>
      </c>
      <c r="AM956" s="905">
        <f t="shared" si="97"/>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f t="shared" si="98"/>
        <v>0</v>
      </c>
      <c r="AU956" s="488">
        <f t="shared" si="99"/>
        <v>0</v>
      </c>
      <c r="AV956" s="899">
        <f>IFERROR(INDEX(V956:AG956,1,MATCH(Parametres!$B$3,V$1:AG$1,0)-1)*IF(OR(C956="L",C956="S",C956="I"),-1,1),"")</f>
        <v>0</v>
      </c>
      <c r="AW956" s="899">
        <f t="shared" si="100"/>
        <v>0</v>
      </c>
      <c r="AX956" s="899">
        <f>INDEX(V956:AG956,1,MATCH(Parametres!$B$3,V$1:AG$1,0))*IF(OR(C956="L",C956="S",C956="I"),-1,1)</f>
        <v>0</v>
      </c>
      <c r="AY956" s="487" t="s">
        <v>337</v>
      </c>
      <c r="AZ956" s="487" t="e">
        <f>+VLOOKUP($AJ956,Data_Validation!$A:$E,5,0)</f>
        <v>#N/A</v>
      </c>
    </row>
    <row r="957" spans="36:52" ht="15" hidden="1" customHeight="1">
      <c r="AJ957" s="905">
        <f t="shared" si="95"/>
        <v>0</v>
      </c>
      <c r="AK957" s="905">
        <f t="shared" si="96"/>
        <v>0</v>
      </c>
      <c r="AL957" s="905">
        <f>IFERROR(INDEX(G957:R957,1,MATCH(Parametres!$B$3,G$1:R$1,0)-1)*IF(OR(F957="L",F957="S",F957="I"),-1,1),"")</f>
        <v>0</v>
      </c>
      <c r="AM957" s="905">
        <f t="shared" si="97"/>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f t="shared" si="98"/>
        <v>0</v>
      </c>
      <c r="AU957" s="488">
        <f t="shared" si="99"/>
        <v>0</v>
      </c>
      <c r="AV957" s="899">
        <f>IFERROR(INDEX(V957:AG957,1,MATCH(Parametres!$B$3,V$1:AG$1,0)-1)*IF(OR(C957="L",C957="S",C957="I"),-1,1),"")</f>
        <v>0</v>
      </c>
      <c r="AW957" s="899">
        <f t="shared" si="100"/>
        <v>0</v>
      </c>
      <c r="AX957" s="899">
        <f>INDEX(V957:AG957,1,MATCH(Parametres!$B$3,V$1:AG$1,0))*IF(OR(C957="L",C957="S",C957="I"),-1,1)</f>
        <v>0</v>
      </c>
      <c r="AY957" s="487" t="s">
        <v>337</v>
      </c>
      <c r="AZ957" s="487" t="e">
        <f>+VLOOKUP($AJ957,Data_Validation!$A:$E,5,0)</f>
        <v>#N/A</v>
      </c>
    </row>
    <row r="958" spans="36:52" ht="15" hidden="1" customHeight="1">
      <c r="AJ958" s="905">
        <f t="shared" si="95"/>
        <v>0</v>
      </c>
      <c r="AK958" s="905">
        <f t="shared" si="96"/>
        <v>0</v>
      </c>
      <c r="AL958" s="905">
        <f>IFERROR(INDEX(G958:R958,1,MATCH(Parametres!$B$3,G$1:R$1,0)-1)*IF(OR(F958="L",F958="S",F958="I"),-1,1),"")</f>
        <v>0</v>
      </c>
      <c r="AM958" s="905">
        <f t="shared" si="97"/>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f t="shared" si="98"/>
        <v>0</v>
      </c>
      <c r="AU958" s="488">
        <f t="shared" si="99"/>
        <v>0</v>
      </c>
      <c r="AV958" s="899">
        <f>IFERROR(INDEX(V958:AG958,1,MATCH(Parametres!$B$3,V$1:AG$1,0)-1)*IF(OR(C958="L",C958="S",C958="I"),-1,1),"")</f>
        <v>0</v>
      </c>
      <c r="AW958" s="899">
        <f t="shared" si="100"/>
        <v>0</v>
      </c>
      <c r="AX958" s="899">
        <f>INDEX(V958:AG958,1,MATCH(Parametres!$B$3,V$1:AG$1,0))*IF(OR(C958="L",C958="S",C958="I"),-1,1)</f>
        <v>0</v>
      </c>
      <c r="AY958" s="487" t="s">
        <v>337</v>
      </c>
      <c r="AZ958" s="487" t="e">
        <f>+VLOOKUP($AJ958,Data_Validation!$A:$E,5,0)</f>
        <v>#N/A</v>
      </c>
    </row>
    <row r="959" spans="36:52" ht="15" hidden="1" customHeight="1">
      <c r="AJ959" s="905">
        <f t="shared" si="95"/>
        <v>0</v>
      </c>
      <c r="AK959" s="905">
        <f t="shared" si="96"/>
        <v>0</v>
      </c>
      <c r="AL959" s="905">
        <f>IFERROR(INDEX(G959:R959,1,MATCH(Parametres!$B$3,G$1:R$1,0)-1)*IF(OR(F959="L",F959="S",F959="I"),-1,1),"")</f>
        <v>0</v>
      </c>
      <c r="AM959" s="905">
        <f t="shared" si="97"/>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f t="shared" si="98"/>
        <v>0</v>
      </c>
      <c r="AU959" s="488">
        <f t="shared" si="99"/>
        <v>0</v>
      </c>
      <c r="AV959" s="899">
        <f>IFERROR(INDEX(V959:AG959,1,MATCH(Parametres!$B$3,V$1:AG$1,0)-1)*IF(OR(C959="L",C959="S",C959="I"),-1,1),"")</f>
        <v>0</v>
      </c>
      <c r="AW959" s="899">
        <f t="shared" si="100"/>
        <v>0</v>
      </c>
      <c r="AX959" s="899">
        <f>INDEX(V959:AG959,1,MATCH(Parametres!$B$3,V$1:AG$1,0))*IF(OR(C959="L",C959="S",C959="I"),-1,1)</f>
        <v>0</v>
      </c>
      <c r="AY959" s="487" t="s">
        <v>337</v>
      </c>
      <c r="AZ959" s="487" t="e">
        <f>+VLOOKUP($AJ959,Data_Validation!$A:$E,5,0)</f>
        <v>#N/A</v>
      </c>
    </row>
    <row r="960" spans="36:52" ht="15" hidden="1" customHeight="1">
      <c r="AJ960" s="905">
        <f t="shared" si="95"/>
        <v>0</v>
      </c>
      <c r="AK960" s="905">
        <f t="shared" si="96"/>
        <v>0</v>
      </c>
      <c r="AL960" s="905">
        <f>IFERROR(INDEX(G960:R960,1,MATCH(Parametres!$B$3,G$1:R$1,0)-1)*IF(OR(F960="L",F960="S",F960="I"),-1,1),"")</f>
        <v>0</v>
      </c>
      <c r="AM960" s="905">
        <f t="shared" si="97"/>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f t="shared" si="98"/>
        <v>0</v>
      </c>
      <c r="AU960" s="488">
        <f t="shared" si="99"/>
        <v>0</v>
      </c>
      <c r="AV960" s="899">
        <f>IFERROR(INDEX(V960:AG960,1,MATCH(Parametres!$B$3,V$1:AG$1,0)-1)*IF(OR(C960="L",C960="S",C960="I"),-1,1),"")</f>
        <v>0</v>
      </c>
      <c r="AW960" s="899">
        <f t="shared" si="100"/>
        <v>0</v>
      </c>
      <c r="AX960" s="899">
        <f>INDEX(V960:AG960,1,MATCH(Parametres!$B$3,V$1:AG$1,0))*IF(OR(C960="L",C960="S",C960="I"),-1,1)</f>
        <v>0</v>
      </c>
      <c r="AY960" s="487" t="s">
        <v>337</v>
      </c>
      <c r="AZ960" s="487" t="e">
        <f>+VLOOKUP($AJ960,Data_Validation!$A:$E,5,0)</f>
        <v>#N/A</v>
      </c>
    </row>
    <row r="961" spans="36:52" ht="15" hidden="1" customHeight="1">
      <c r="AJ961" s="905">
        <f t="shared" si="95"/>
        <v>0</v>
      </c>
      <c r="AK961" s="905">
        <f t="shared" si="96"/>
        <v>0</v>
      </c>
      <c r="AL961" s="905">
        <f>IFERROR(INDEX(G961:R961,1,MATCH(Parametres!$B$3,G$1:R$1,0)-1)*IF(OR(F961="L",F961="S",F961="I"),-1,1),"")</f>
        <v>0</v>
      </c>
      <c r="AM961" s="905">
        <f t="shared" si="97"/>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f t="shared" si="98"/>
        <v>0</v>
      </c>
      <c r="AU961" s="488">
        <f t="shared" si="99"/>
        <v>0</v>
      </c>
      <c r="AV961" s="899">
        <f>IFERROR(INDEX(V961:AG961,1,MATCH(Parametres!$B$3,V$1:AG$1,0)-1)*IF(OR(C961="L",C961="S",C961="I"),-1,1),"")</f>
        <v>0</v>
      </c>
      <c r="AW961" s="899">
        <f t="shared" si="100"/>
        <v>0</v>
      </c>
      <c r="AX961" s="899">
        <f>INDEX(V961:AG961,1,MATCH(Parametres!$B$3,V$1:AG$1,0))*IF(OR(C961="L",C961="S",C961="I"),-1,1)</f>
        <v>0</v>
      </c>
      <c r="AY961" s="487" t="s">
        <v>337</v>
      </c>
      <c r="AZ961" s="487" t="e">
        <f>+VLOOKUP($AJ961,Data_Validation!$A:$E,5,0)</f>
        <v>#N/A</v>
      </c>
    </row>
    <row r="962" spans="36:52" ht="15" hidden="1" customHeight="1">
      <c r="AJ962" s="905">
        <f t="shared" si="95"/>
        <v>0</v>
      </c>
      <c r="AK962" s="905">
        <f t="shared" si="96"/>
        <v>0</v>
      </c>
      <c r="AL962" s="905">
        <f>IFERROR(INDEX(G962:R962,1,MATCH(Parametres!$B$3,G$1:R$1,0)-1)*IF(OR(F962="L",F962="S",F962="I"),-1,1),"")</f>
        <v>0</v>
      </c>
      <c r="AM962" s="905">
        <f t="shared" si="97"/>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f t="shared" si="98"/>
        <v>0</v>
      </c>
      <c r="AU962" s="488">
        <f t="shared" si="99"/>
        <v>0</v>
      </c>
      <c r="AV962" s="899">
        <f>IFERROR(INDEX(V962:AG962,1,MATCH(Parametres!$B$3,V$1:AG$1,0)-1)*IF(OR(C962="L",C962="S",C962="I"),-1,1),"")</f>
        <v>0</v>
      </c>
      <c r="AW962" s="899">
        <f t="shared" si="100"/>
        <v>0</v>
      </c>
      <c r="AX962" s="899">
        <f>INDEX(V962:AG962,1,MATCH(Parametres!$B$3,V$1:AG$1,0))*IF(OR(C962="L",C962="S",C962="I"),-1,1)</f>
        <v>0</v>
      </c>
      <c r="AY962" s="487" t="s">
        <v>337</v>
      </c>
      <c r="AZ962" s="487" t="e">
        <f>+VLOOKUP($AJ962,Data_Validation!$A:$E,5,0)</f>
        <v>#N/A</v>
      </c>
    </row>
    <row r="963" spans="36:52" ht="15" hidden="1" customHeight="1">
      <c r="AJ963" s="905">
        <f t="shared" si="95"/>
        <v>0</v>
      </c>
      <c r="AK963" s="905">
        <f t="shared" si="96"/>
        <v>0</v>
      </c>
      <c r="AL963" s="905">
        <f>IFERROR(INDEX(G963:R963,1,MATCH(Parametres!$B$3,G$1:R$1,0)-1)*IF(OR(F963="L",F963="S",F963="I"),-1,1),"")</f>
        <v>0</v>
      </c>
      <c r="AM963" s="905">
        <f t="shared" si="97"/>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f t="shared" si="98"/>
        <v>0</v>
      </c>
      <c r="AU963" s="488">
        <f t="shared" si="99"/>
        <v>0</v>
      </c>
      <c r="AV963" s="899">
        <f>IFERROR(INDEX(V963:AG963,1,MATCH(Parametres!$B$3,V$1:AG$1,0)-1)*IF(OR(C963="L",C963="S",C963="I"),-1,1),"")</f>
        <v>0</v>
      </c>
      <c r="AW963" s="899">
        <f t="shared" si="100"/>
        <v>0</v>
      </c>
      <c r="AX963" s="899">
        <f>INDEX(V963:AG963,1,MATCH(Parametres!$B$3,V$1:AG$1,0))*IF(OR(C963="L",C963="S",C963="I"),-1,1)</f>
        <v>0</v>
      </c>
      <c r="AY963" s="487" t="s">
        <v>337</v>
      </c>
      <c r="AZ963" s="487" t="e">
        <f>+VLOOKUP($AJ963,Data_Validation!$A:$E,5,0)</f>
        <v>#N/A</v>
      </c>
    </row>
    <row r="964" spans="36:52" ht="15" hidden="1" customHeight="1">
      <c r="AJ964" s="905">
        <f t="shared" si="95"/>
        <v>0</v>
      </c>
      <c r="AK964" s="905">
        <f t="shared" si="96"/>
        <v>0</v>
      </c>
      <c r="AL964" s="905">
        <f>IFERROR(INDEX(G964:R964,1,MATCH(Parametres!$B$3,G$1:R$1,0)-1)*IF(OR(F964="L",F964="S",F964="I"),-1,1),"")</f>
        <v>0</v>
      </c>
      <c r="AM964" s="905">
        <f t="shared" si="97"/>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f t="shared" si="98"/>
        <v>0</v>
      </c>
      <c r="AU964" s="488">
        <f t="shared" si="99"/>
        <v>0</v>
      </c>
      <c r="AV964" s="899">
        <f>IFERROR(INDEX(V964:AG964,1,MATCH(Parametres!$B$3,V$1:AG$1,0)-1)*IF(OR(C964="L",C964="S",C964="I"),-1,1),"")</f>
        <v>0</v>
      </c>
      <c r="AW964" s="899">
        <f t="shared" si="100"/>
        <v>0</v>
      </c>
      <c r="AX964" s="899">
        <f>INDEX(V964:AG964,1,MATCH(Parametres!$B$3,V$1:AG$1,0))*IF(OR(C964="L",C964="S",C964="I"),-1,1)</f>
        <v>0</v>
      </c>
      <c r="AY964" s="487" t="s">
        <v>337</v>
      </c>
      <c r="AZ964" s="487" t="e">
        <f>+VLOOKUP($AJ964,Data_Validation!$A:$E,5,0)</f>
        <v>#N/A</v>
      </c>
    </row>
    <row r="965" spans="36:52" ht="15" hidden="1" customHeight="1">
      <c r="AJ965" s="905">
        <f t="shared" si="95"/>
        <v>0</v>
      </c>
      <c r="AK965" s="905">
        <f t="shared" si="96"/>
        <v>0</v>
      </c>
      <c r="AL965" s="905">
        <f>IFERROR(INDEX(G965:R965,1,MATCH(Parametres!$B$3,G$1:R$1,0)-1)*IF(OR(F965="L",F965="S",F965="I"),-1,1),"")</f>
        <v>0</v>
      </c>
      <c r="AM965" s="905">
        <f t="shared" si="97"/>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f t="shared" si="98"/>
        <v>0</v>
      </c>
      <c r="AU965" s="488">
        <f t="shared" si="99"/>
        <v>0</v>
      </c>
      <c r="AV965" s="899">
        <f>IFERROR(INDEX(V965:AG965,1,MATCH(Parametres!$B$3,V$1:AG$1,0)-1)*IF(OR(C965="L",C965="S",C965="I"),-1,1),"")</f>
        <v>0</v>
      </c>
      <c r="AW965" s="899">
        <f t="shared" si="100"/>
        <v>0</v>
      </c>
      <c r="AX965" s="899">
        <f>INDEX(V965:AG965,1,MATCH(Parametres!$B$3,V$1:AG$1,0))*IF(OR(C965="L",C965="S",C965="I"),-1,1)</f>
        <v>0</v>
      </c>
      <c r="AY965" s="487" t="s">
        <v>337</v>
      </c>
      <c r="AZ965" s="487" t="e">
        <f>+VLOOKUP($AJ965,Data_Validation!$A:$E,5,0)</f>
        <v>#N/A</v>
      </c>
    </row>
    <row r="966" spans="36:52" ht="15" hidden="1" customHeight="1">
      <c r="AJ966" s="905">
        <f t="shared" si="95"/>
        <v>0</v>
      </c>
      <c r="AK966" s="905">
        <f t="shared" si="96"/>
        <v>0</v>
      </c>
      <c r="AL966" s="905">
        <f>IFERROR(INDEX(G966:R966,1,MATCH(Parametres!$B$3,G$1:R$1,0)-1)*IF(OR(F966="L",F966="S",F966="I"),-1,1),"")</f>
        <v>0</v>
      </c>
      <c r="AM966" s="905">
        <f t="shared" si="97"/>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f t="shared" si="98"/>
        <v>0</v>
      </c>
      <c r="AU966" s="488">
        <f t="shared" si="99"/>
        <v>0</v>
      </c>
      <c r="AV966" s="899">
        <f>IFERROR(INDEX(V966:AG966,1,MATCH(Parametres!$B$3,V$1:AG$1,0)-1)*IF(OR(C966="L",C966="S",C966="I"),-1,1),"")</f>
        <v>0</v>
      </c>
      <c r="AW966" s="899">
        <f t="shared" si="100"/>
        <v>0</v>
      </c>
      <c r="AX966" s="899">
        <f>INDEX(V966:AG966,1,MATCH(Parametres!$B$3,V$1:AG$1,0))*IF(OR(C966="L",C966="S",C966="I"),-1,1)</f>
        <v>0</v>
      </c>
      <c r="AY966" s="487" t="s">
        <v>337</v>
      </c>
      <c r="AZ966" s="487" t="e">
        <f>+VLOOKUP($AJ966,Data_Validation!$A:$E,5,0)</f>
        <v>#N/A</v>
      </c>
    </row>
    <row r="967" spans="36:52" ht="15" hidden="1" customHeight="1">
      <c r="AJ967" s="905">
        <f t="shared" si="95"/>
        <v>0</v>
      </c>
      <c r="AK967" s="905">
        <f t="shared" si="96"/>
        <v>0</v>
      </c>
      <c r="AL967" s="905">
        <f>IFERROR(INDEX(G967:R967,1,MATCH(Parametres!$B$3,G$1:R$1,0)-1)*IF(OR(F967="L",F967="S",F967="I"),-1,1),"")</f>
        <v>0</v>
      </c>
      <c r="AM967" s="905">
        <f t="shared" si="97"/>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f t="shared" si="98"/>
        <v>0</v>
      </c>
      <c r="AU967" s="488">
        <f t="shared" si="99"/>
        <v>0</v>
      </c>
      <c r="AV967" s="899">
        <f>IFERROR(INDEX(V967:AG967,1,MATCH(Parametres!$B$3,V$1:AG$1,0)-1)*IF(OR(C967="L",C967="S",C967="I"),-1,1),"")</f>
        <v>0</v>
      </c>
      <c r="AW967" s="899">
        <f t="shared" si="100"/>
        <v>0</v>
      </c>
      <c r="AX967" s="899">
        <f>INDEX(V967:AG967,1,MATCH(Parametres!$B$3,V$1:AG$1,0))*IF(OR(C967="L",C967="S",C967="I"),-1,1)</f>
        <v>0</v>
      </c>
      <c r="AY967" s="487" t="s">
        <v>337</v>
      </c>
      <c r="AZ967" s="487" t="e">
        <f>+VLOOKUP($AJ967,Data_Validation!$A:$E,5,0)</f>
        <v>#N/A</v>
      </c>
    </row>
    <row r="968" spans="36:52" ht="15" hidden="1" customHeight="1">
      <c r="AJ968" s="905">
        <f t="shared" si="95"/>
        <v>0</v>
      </c>
      <c r="AK968" s="905">
        <f t="shared" si="96"/>
        <v>0</v>
      </c>
      <c r="AL968" s="905">
        <f>IFERROR(INDEX(G968:R968,1,MATCH(Parametres!$B$3,G$1:R$1,0)-1)*IF(OR(F968="L",F968="S",F968="I"),-1,1),"")</f>
        <v>0</v>
      </c>
      <c r="AM968" s="905">
        <f t="shared" si="97"/>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f t="shared" si="98"/>
        <v>0</v>
      </c>
      <c r="AU968" s="488">
        <f t="shared" si="99"/>
        <v>0</v>
      </c>
      <c r="AV968" s="899">
        <f>IFERROR(INDEX(V968:AG968,1,MATCH(Parametres!$B$3,V$1:AG$1,0)-1)*IF(OR(C968="L",C968="S",C968="I"),-1,1),"")</f>
        <v>0</v>
      </c>
      <c r="AW968" s="899">
        <f t="shared" si="100"/>
        <v>0</v>
      </c>
      <c r="AX968" s="899">
        <f>INDEX(V968:AG968,1,MATCH(Parametres!$B$3,V$1:AG$1,0))*IF(OR(C968="L",C968="S",C968="I"),-1,1)</f>
        <v>0</v>
      </c>
      <c r="AY968" s="487" t="s">
        <v>337</v>
      </c>
      <c r="AZ968" s="487" t="e">
        <f>+VLOOKUP($AJ968,Data_Validation!$A:$E,5,0)</f>
        <v>#N/A</v>
      </c>
    </row>
    <row r="969" spans="36:52" ht="15" hidden="1" customHeight="1">
      <c r="AJ969" s="905">
        <f t="shared" si="95"/>
        <v>0</v>
      </c>
      <c r="AK969" s="905">
        <f t="shared" si="96"/>
        <v>0</v>
      </c>
      <c r="AL969" s="905">
        <f>IFERROR(INDEX(G969:R969,1,MATCH(Parametres!$B$3,G$1:R$1,0)-1)*IF(OR(F969="L",F969="S",F969="I"),-1,1),"")</f>
        <v>0</v>
      </c>
      <c r="AM969" s="905">
        <f t="shared" si="97"/>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f t="shared" si="98"/>
        <v>0</v>
      </c>
      <c r="AU969" s="488">
        <f t="shared" si="99"/>
        <v>0</v>
      </c>
      <c r="AV969" s="899">
        <f>IFERROR(INDEX(V969:AG969,1,MATCH(Parametres!$B$3,V$1:AG$1,0)-1)*IF(OR(C969="L",C969="S",C969="I"),-1,1),"")</f>
        <v>0</v>
      </c>
      <c r="AW969" s="899">
        <f t="shared" si="100"/>
        <v>0</v>
      </c>
      <c r="AX969" s="899">
        <f>INDEX(V969:AG969,1,MATCH(Parametres!$B$3,V$1:AG$1,0))*IF(OR(C969="L",C969="S",C969="I"),-1,1)</f>
        <v>0</v>
      </c>
      <c r="AY969" s="487" t="s">
        <v>337</v>
      </c>
      <c r="AZ969" s="487" t="e">
        <f>+VLOOKUP($AJ969,Data_Validation!$A:$E,5,0)</f>
        <v>#N/A</v>
      </c>
    </row>
    <row r="970" spans="36:52" ht="15" hidden="1" customHeight="1">
      <c r="AJ970" s="905">
        <f t="shared" si="95"/>
        <v>0</v>
      </c>
      <c r="AK970" s="905">
        <f t="shared" si="96"/>
        <v>0</v>
      </c>
      <c r="AL970" s="905">
        <f>IFERROR(INDEX(G970:R970,1,MATCH(Parametres!$B$3,G$1:R$1,0)-1)*IF(OR(F970="L",F970="S",F970="I"),-1,1),"")</f>
        <v>0</v>
      </c>
      <c r="AM970" s="905">
        <f t="shared" si="97"/>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f t="shared" si="98"/>
        <v>0</v>
      </c>
      <c r="AU970" s="488">
        <f t="shared" si="99"/>
        <v>0</v>
      </c>
      <c r="AV970" s="899">
        <f>IFERROR(INDEX(V970:AG970,1,MATCH(Parametres!$B$3,V$1:AG$1,0)-1)*IF(OR(C970="L",C970="S",C970="I"),-1,1),"")</f>
        <v>0</v>
      </c>
      <c r="AW970" s="899">
        <f t="shared" si="100"/>
        <v>0</v>
      </c>
      <c r="AX970" s="899">
        <f>INDEX(V970:AG970,1,MATCH(Parametres!$B$3,V$1:AG$1,0))*IF(OR(C970="L",C970="S",C970="I"),-1,1)</f>
        <v>0</v>
      </c>
      <c r="AY970" s="487" t="s">
        <v>337</v>
      </c>
      <c r="AZ970" s="487" t="e">
        <f>+VLOOKUP($AJ970,Data_Validation!$A:$E,5,0)</f>
        <v>#N/A</v>
      </c>
    </row>
    <row r="971" spans="36:52" ht="15" hidden="1" customHeight="1">
      <c r="AJ971" s="905">
        <f t="shared" si="95"/>
        <v>0</v>
      </c>
      <c r="AK971" s="905">
        <f t="shared" si="96"/>
        <v>0</v>
      </c>
      <c r="AL971" s="905">
        <f>IFERROR(INDEX(G971:R971,1,MATCH(Parametres!$B$3,G$1:R$1,0)-1)*IF(OR(F971="L",F971="S",F971="I"),-1,1),"")</f>
        <v>0</v>
      </c>
      <c r="AM971" s="905">
        <f t="shared" si="97"/>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f t="shared" si="98"/>
        <v>0</v>
      </c>
      <c r="AU971" s="488">
        <f t="shared" si="99"/>
        <v>0</v>
      </c>
      <c r="AV971" s="899">
        <f>IFERROR(INDEX(V971:AG971,1,MATCH(Parametres!$B$3,V$1:AG$1,0)-1)*IF(OR(C971="L",C971="S",C971="I"),-1,1),"")</f>
        <v>0</v>
      </c>
      <c r="AW971" s="899">
        <f t="shared" si="100"/>
        <v>0</v>
      </c>
      <c r="AX971" s="899">
        <f>INDEX(V971:AG971,1,MATCH(Parametres!$B$3,V$1:AG$1,0))*IF(OR(C971="L",C971="S",C971="I"),-1,1)</f>
        <v>0</v>
      </c>
      <c r="AY971" s="487" t="s">
        <v>337</v>
      </c>
      <c r="AZ971" s="487" t="e">
        <f>+VLOOKUP($AJ971,Data_Validation!$A:$E,5,0)</f>
        <v>#N/A</v>
      </c>
    </row>
    <row r="972" spans="36:52" ht="15" hidden="1" customHeight="1">
      <c r="AJ972" s="905">
        <f t="shared" si="95"/>
        <v>0</v>
      </c>
      <c r="AK972" s="905">
        <f t="shared" si="96"/>
        <v>0</v>
      </c>
      <c r="AL972" s="905">
        <f>IFERROR(INDEX(G972:R972,1,MATCH(Parametres!$B$3,G$1:R$1,0)-1)*IF(OR(F972="L",F972="S",F972="I"),-1,1),"")</f>
        <v>0</v>
      </c>
      <c r="AM972" s="905">
        <f t="shared" si="97"/>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f t="shared" si="98"/>
        <v>0</v>
      </c>
      <c r="AU972" s="488">
        <f t="shared" si="99"/>
        <v>0</v>
      </c>
      <c r="AV972" s="899">
        <f>IFERROR(INDEX(V972:AG972,1,MATCH(Parametres!$B$3,V$1:AG$1,0)-1)*IF(OR(C972="L",C972="S",C972="I"),-1,1),"")</f>
        <v>0</v>
      </c>
      <c r="AW972" s="899">
        <f t="shared" si="100"/>
        <v>0</v>
      </c>
      <c r="AX972" s="899">
        <f>INDEX(V972:AG972,1,MATCH(Parametres!$B$3,V$1:AG$1,0))*IF(OR(C972="L",C972="S",C972="I"),-1,1)</f>
        <v>0</v>
      </c>
      <c r="AY972" s="487" t="s">
        <v>337</v>
      </c>
      <c r="AZ972" s="487" t="e">
        <f>+VLOOKUP($AJ972,Data_Validation!$A:$E,5,0)</f>
        <v>#N/A</v>
      </c>
    </row>
    <row r="973" spans="36:52" ht="15" hidden="1" customHeight="1">
      <c r="AJ973" s="905">
        <f t="shared" si="95"/>
        <v>0</v>
      </c>
      <c r="AK973" s="905">
        <f t="shared" si="96"/>
        <v>0</v>
      </c>
      <c r="AL973" s="905">
        <f>IFERROR(INDEX(G973:R973,1,MATCH(Parametres!$B$3,G$1:R$1,0)-1)*IF(OR(F973="L",F973="S",F973="I"),-1,1),"")</f>
        <v>0</v>
      </c>
      <c r="AM973" s="905">
        <f t="shared" si="97"/>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f t="shared" si="98"/>
        <v>0</v>
      </c>
      <c r="AU973" s="488">
        <f t="shared" si="99"/>
        <v>0</v>
      </c>
      <c r="AV973" s="899">
        <f>IFERROR(INDEX(V973:AG973,1,MATCH(Parametres!$B$3,V$1:AG$1,0)-1)*IF(OR(C973="L",C973="S",C973="I"),-1,1),"")</f>
        <v>0</v>
      </c>
      <c r="AW973" s="899">
        <f t="shared" si="100"/>
        <v>0</v>
      </c>
      <c r="AX973" s="899">
        <f>INDEX(V973:AG973,1,MATCH(Parametres!$B$3,V$1:AG$1,0))*IF(OR(C973="L",C973="S",C973="I"),-1,1)</f>
        <v>0</v>
      </c>
      <c r="AY973" s="487" t="s">
        <v>337</v>
      </c>
      <c r="AZ973" s="487" t="e">
        <f>+VLOOKUP($AJ973,Data_Validation!$A:$E,5,0)</f>
        <v>#N/A</v>
      </c>
    </row>
    <row r="974" spans="36:52" ht="15" hidden="1" customHeight="1">
      <c r="AJ974" s="905">
        <f t="shared" si="95"/>
        <v>0</v>
      </c>
      <c r="AK974" s="905">
        <f t="shared" si="96"/>
        <v>0</v>
      </c>
      <c r="AL974" s="905">
        <f>IFERROR(INDEX(G974:R974,1,MATCH(Parametres!$B$3,G$1:R$1,0)-1)*IF(OR(F974="L",F974="S",F974="I"),-1,1),"")</f>
        <v>0</v>
      </c>
      <c r="AM974" s="905">
        <f t="shared" si="97"/>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f t="shared" si="98"/>
        <v>0</v>
      </c>
      <c r="AU974" s="488">
        <f t="shared" si="99"/>
        <v>0</v>
      </c>
      <c r="AV974" s="899">
        <f>IFERROR(INDEX(V974:AG974,1,MATCH(Parametres!$B$3,V$1:AG$1,0)-1)*IF(OR(C974="L",C974="S",C974="I"),-1,1),"")</f>
        <v>0</v>
      </c>
      <c r="AW974" s="899">
        <f t="shared" si="100"/>
        <v>0</v>
      </c>
      <c r="AX974" s="899">
        <f>INDEX(V974:AG974,1,MATCH(Parametres!$B$3,V$1:AG$1,0))*IF(OR(C974="L",C974="S",C974="I"),-1,1)</f>
        <v>0</v>
      </c>
      <c r="AY974" s="487" t="s">
        <v>337</v>
      </c>
      <c r="AZ974" s="487" t="e">
        <f>+VLOOKUP($AJ974,Data_Validation!$A:$E,5,0)</f>
        <v>#N/A</v>
      </c>
    </row>
    <row r="975" spans="36:52" ht="15" hidden="1" customHeight="1">
      <c r="AJ975" s="905">
        <f t="shared" si="95"/>
        <v>0</v>
      </c>
      <c r="AK975" s="905">
        <f t="shared" si="96"/>
        <v>0</v>
      </c>
      <c r="AL975" s="905">
        <f>IFERROR(INDEX(G975:R975,1,MATCH(Parametres!$B$3,G$1:R$1,0)-1)*IF(OR(F975="L",F975="S",F975="I"),-1,1),"")</f>
        <v>0</v>
      </c>
      <c r="AM975" s="905">
        <f t="shared" si="97"/>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f t="shared" si="98"/>
        <v>0</v>
      </c>
      <c r="AU975" s="488">
        <f t="shared" si="99"/>
        <v>0</v>
      </c>
      <c r="AV975" s="899">
        <f>IFERROR(INDEX(V975:AG975,1,MATCH(Parametres!$B$3,V$1:AG$1,0)-1)*IF(OR(C975="L",C975="S",C975="I"),-1,1),"")</f>
        <v>0</v>
      </c>
      <c r="AW975" s="899">
        <f t="shared" si="100"/>
        <v>0</v>
      </c>
      <c r="AX975" s="899">
        <f>INDEX(V975:AG975,1,MATCH(Parametres!$B$3,V$1:AG$1,0))*IF(OR(C975="L",C975="S",C975="I"),-1,1)</f>
        <v>0</v>
      </c>
      <c r="AY975" s="487" t="s">
        <v>337</v>
      </c>
      <c r="AZ975" s="487" t="e">
        <f>+VLOOKUP($AJ975,Data_Validation!$A:$E,5,0)</f>
        <v>#N/A</v>
      </c>
    </row>
    <row r="976" spans="36:52" ht="15" hidden="1" customHeight="1">
      <c r="AJ976" s="905">
        <f t="shared" si="95"/>
        <v>0</v>
      </c>
      <c r="AK976" s="905">
        <f t="shared" si="96"/>
        <v>0</v>
      </c>
      <c r="AL976" s="905">
        <f>IFERROR(INDEX(G976:R976,1,MATCH(Parametres!$B$3,G$1:R$1,0)-1)*IF(OR(F976="L",F976="S",F976="I"),-1,1),"")</f>
        <v>0</v>
      </c>
      <c r="AM976" s="905">
        <f t="shared" si="97"/>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f t="shared" si="98"/>
        <v>0</v>
      </c>
      <c r="AU976" s="488">
        <f t="shared" si="99"/>
        <v>0</v>
      </c>
      <c r="AV976" s="899">
        <f>IFERROR(INDEX(V976:AG976,1,MATCH(Parametres!$B$3,V$1:AG$1,0)-1)*IF(OR(C976="L",C976="S",C976="I"),-1,1),"")</f>
        <v>0</v>
      </c>
      <c r="AW976" s="899">
        <f t="shared" si="100"/>
        <v>0</v>
      </c>
      <c r="AX976" s="899">
        <f>INDEX(V976:AG976,1,MATCH(Parametres!$B$3,V$1:AG$1,0))*IF(OR(C976="L",C976="S",C976="I"),-1,1)</f>
        <v>0</v>
      </c>
      <c r="AY976" s="487" t="s">
        <v>337</v>
      </c>
      <c r="AZ976" s="487" t="e">
        <f>+VLOOKUP($AJ976,Data_Validation!$A:$E,5,0)</f>
        <v>#N/A</v>
      </c>
    </row>
    <row r="977" spans="36:52" ht="15" hidden="1" customHeight="1">
      <c r="AJ977" s="905">
        <f t="shared" si="95"/>
        <v>0</v>
      </c>
      <c r="AK977" s="905">
        <f t="shared" si="96"/>
        <v>0</v>
      </c>
      <c r="AL977" s="905">
        <f>IFERROR(INDEX(G977:R977,1,MATCH(Parametres!$B$3,G$1:R$1,0)-1)*IF(OR(F977="L",F977="S",F977="I"),-1,1),"")</f>
        <v>0</v>
      </c>
      <c r="AM977" s="905">
        <f t="shared" si="97"/>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f t="shared" si="98"/>
        <v>0</v>
      </c>
      <c r="AU977" s="488">
        <f t="shared" si="99"/>
        <v>0</v>
      </c>
      <c r="AV977" s="899">
        <f>IFERROR(INDEX(V977:AG977,1,MATCH(Parametres!$B$3,V$1:AG$1,0)-1)*IF(OR(C977="L",C977="S",C977="I"),-1,1),"")</f>
        <v>0</v>
      </c>
      <c r="AW977" s="899">
        <f t="shared" si="100"/>
        <v>0</v>
      </c>
      <c r="AX977" s="899">
        <f>INDEX(V977:AG977,1,MATCH(Parametres!$B$3,V$1:AG$1,0))*IF(OR(C977="L",C977="S",C977="I"),-1,1)</f>
        <v>0</v>
      </c>
      <c r="AY977" s="487" t="s">
        <v>337</v>
      </c>
      <c r="AZ977" s="487" t="e">
        <f>+VLOOKUP($AJ977,Data_Validation!$A:$E,5,0)</f>
        <v>#N/A</v>
      </c>
    </row>
    <row r="978" spans="36:52" ht="15" hidden="1" customHeight="1">
      <c r="AJ978" s="905">
        <f t="shared" si="95"/>
        <v>0</v>
      </c>
      <c r="AK978" s="905">
        <f t="shared" si="96"/>
        <v>0</v>
      </c>
      <c r="AL978" s="905">
        <f>IFERROR(INDEX(G978:R978,1,MATCH(Parametres!$B$3,G$1:R$1,0)-1)*IF(OR(F978="L",F978="S",F978="I"),-1,1),"")</f>
        <v>0</v>
      </c>
      <c r="AM978" s="905">
        <f t="shared" si="97"/>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f t="shared" si="98"/>
        <v>0</v>
      </c>
      <c r="AU978" s="488">
        <f t="shared" si="99"/>
        <v>0</v>
      </c>
      <c r="AV978" s="899">
        <f>IFERROR(INDEX(V978:AG978,1,MATCH(Parametres!$B$3,V$1:AG$1,0)-1)*IF(OR(C978="L",C978="S",C978="I"),-1,1),"")</f>
        <v>0</v>
      </c>
      <c r="AW978" s="899">
        <f t="shared" si="100"/>
        <v>0</v>
      </c>
      <c r="AX978" s="899">
        <f>INDEX(V978:AG978,1,MATCH(Parametres!$B$3,V$1:AG$1,0))*IF(OR(C978="L",C978="S",C978="I"),-1,1)</f>
        <v>0</v>
      </c>
      <c r="AY978" s="487" t="s">
        <v>337</v>
      </c>
      <c r="AZ978" s="487" t="e">
        <f>+VLOOKUP($AJ978,Data_Validation!$A:$E,5,0)</f>
        <v>#N/A</v>
      </c>
    </row>
    <row r="979" spans="36:52" ht="15" hidden="1" customHeight="1">
      <c r="AJ979" s="905">
        <f t="shared" si="95"/>
        <v>0</v>
      </c>
      <c r="AK979" s="905">
        <f t="shared" si="96"/>
        <v>0</v>
      </c>
      <c r="AL979" s="905">
        <f>IFERROR(INDEX(G979:R979,1,MATCH(Parametres!$B$3,G$1:R$1,0)-1)*IF(OR(F979="L",F979="S",F979="I"),-1,1),"")</f>
        <v>0</v>
      </c>
      <c r="AM979" s="905">
        <f t="shared" si="97"/>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f t="shared" si="98"/>
        <v>0</v>
      </c>
      <c r="AU979" s="488">
        <f t="shared" si="99"/>
        <v>0</v>
      </c>
      <c r="AV979" s="899">
        <f>IFERROR(INDEX(V979:AG979,1,MATCH(Parametres!$B$3,V$1:AG$1,0)-1)*IF(OR(C979="L",C979="S",C979="I"),-1,1),"")</f>
        <v>0</v>
      </c>
      <c r="AW979" s="899">
        <f t="shared" si="100"/>
        <v>0</v>
      </c>
      <c r="AX979" s="899">
        <f>INDEX(V979:AG979,1,MATCH(Parametres!$B$3,V$1:AG$1,0))*IF(OR(C979="L",C979="S",C979="I"),-1,1)</f>
        <v>0</v>
      </c>
      <c r="AY979" s="487" t="s">
        <v>337</v>
      </c>
      <c r="AZ979" s="487" t="e">
        <f>+VLOOKUP($AJ979,Data_Validation!$A:$E,5,0)</f>
        <v>#N/A</v>
      </c>
    </row>
    <row r="980" spans="36:52" ht="15" hidden="1" customHeight="1">
      <c r="AJ980" s="905">
        <f t="shared" si="95"/>
        <v>0</v>
      </c>
      <c r="AK980" s="905">
        <f t="shared" si="96"/>
        <v>0</v>
      </c>
      <c r="AL980" s="905">
        <f>IFERROR(INDEX(G980:R980,1,MATCH(Parametres!$B$3,G$1:R$1,0)-1)*IF(OR(F980="L",F980="S",F980="I"),-1,1),"")</f>
        <v>0</v>
      </c>
      <c r="AM980" s="905">
        <f t="shared" si="97"/>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f t="shared" si="98"/>
        <v>0</v>
      </c>
      <c r="AU980" s="488">
        <f t="shared" si="99"/>
        <v>0</v>
      </c>
      <c r="AV980" s="899">
        <f>IFERROR(INDEX(V980:AG980,1,MATCH(Parametres!$B$3,V$1:AG$1,0)-1)*IF(OR(C980="L",C980="S",C980="I"),-1,1),"")</f>
        <v>0</v>
      </c>
      <c r="AW980" s="899">
        <f t="shared" si="100"/>
        <v>0</v>
      </c>
      <c r="AX980" s="899">
        <f>INDEX(V980:AG980,1,MATCH(Parametres!$B$3,V$1:AG$1,0))*IF(OR(C980="L",C980="S",C980="I"),-1,1)</f>
        <v>0</v>
      </c>
      <c r="AY980" s="487" t="s">
        <v>337</v>
      </c>
      <c r="AZ980" s="487" t="e">
        <f>+VLOOKUP($AJ980,Data_Validation!$A:$E,5,0)</f>
        <v>#N/A</v>
      </c>
    </row>
    <row r="981" spans="36:52" ht="15" hidden="1" customHeight="1">
      <c r="AJ981" s="905">
        <f t="shared" si="95"/>
        <v>0</v>
      </c>
      <c r="AK981" s="905">
        <f t="shared" si="96"/>
        <v>0</v>
      </c>
      <c r="AL981" s="905">
        <f>IFERROR(INDEX(G981:R981,1,MATCH(Parametres!$B$3,G$1:R$1,0)-1)*IF(OR(F981="L",F981="S",F981="I"),-1,1),"")</f>
        <v>0</v>
      </c>
      <c r="AM981" s="905">
        <f t="shared" si="97"/>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f t="shared" si="98"/>
        <v>0</v>
      </c>
      <c r="AU981" s="488">
        <f t="shared" si="99"/>
        <v>0</v>
      </c>
      <c r="AV981" s="899">
        <f>IFERROR(INDEX(V981:AG981,1,MATCH(Parametres!$B$3,V$1:AG$1,0)-1)*IF(OR(C981="L",C981="S",C981="I"),-1,1),"")</f>
        <v>0</v>
      </c>
      <c r="AW981" s="899">
        <f t="shared" si="100"/>
        <v>0</v>
      </c>
      <c r="AX981" s="899">
        <f>INDEX(V981:AG981,1,MATCH(Parametres!$B$3,V$1:AG$1,0))*IF(OR(C981="L",C981="S",C981="I"),-1,1)</f>
        <v>0</v>
      </c>
      <c r="AY981" s="487" t="s">
        <v>337</v>
      </c>
      <c r="AZ981" s="487" t="e">
        <f>+VLOOKUP($AJ981,Data_Validation!$A:$E,5,0)</f>
        <v>#N/A</v>
      </c>
    </row>
    <row r="982" spans="36:52" ht="15" hidden="1" customHeight="1">
      <c r="AJ982" s="905">
        <f t="shared" si="95"/>
        <v>0</v>
      </c>
      <c r="AK982" s="905">
        <f t="shared" si="96"/>
        <v>0</v>
      </c>
      <c r="AL982" s="905">
        <f>IFERROR(INDEX(G982:R982,1,MATCH(Parametres!$B$3,G$1:R$1,0)-1)*IF(OR(F982="L",F982="S",F982="I"),-1,1),"")</f>
        <v>0</v>
      </c>
      <c r="AM982" s="905">
        <f t="shared" si="97"/>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f t="shared" si="98"/>
        <v>0</v>
      </c>
      <c r="AU982" s="488">
        <f t="shared" si="99"/>
        <v>0</v>
      </c>
      <c r="AV982" s="899">
        <f>IFERROR(INDEX(V982:AG982,1,MATCH(Parametres!$B$3,V$1:AG$1,0)-1)*IF(OR(C982="L",C982="S",C982="I"),-1,1),"")</f>
        <v>0</v>
      </c>
      <c r="AW982" s="899">
        <f t="shared" si="100"/>
        <v>0</v>
      </c>
      <c r="AX982" s="899">
        <f>INDEX(V982:AG982,1,MATCH(Parametres!$B$3,V$1:AG$1,0))*IF(OR(C982="L",C982="S",C982="I"),-1,1)</f>
        <v>0</v>
      </c>
      <c r="AY982" s="487" t="s">
        <v>337</v>
      </c>
      <c r="AZ982" s="487" t="e">
        <f>+VLOOKUP($AJ982,Data_Validation!$A:$E,5,0)</f>
        <v>#N/A</v>
      </c>
    </row>
    <row r="983" spans="36:52" ht="15" hidden="1" customHeight="1">
      <c r="AJ983" s="905">
        <f t="shared" si="95"/>
        <v>0</v>
      </c>
      <c r="AK983" s="905">
        <f t="shared" si="96"/>
        <v>0</v>
      </c>
      <c r="AL983" s="905">
        <f>IFERROR(INDEX(G983:R983,1,MATCH(Parametres!$B$3,G$1:R$1,0)-1)*IF(OR(F983="L",F983="S",F983="I"),-1,1),"")</f>
        <v>0</v>
      </c>
      <c r="AM983" s="905">
        <f t="shared" si="97"/>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f t="shared" si="98"/>
        <v>0</v>
      </c>
      <c r="AU983" s="488">
        <f t="shared" si="99"/>
        <v>0</v>
      </c>
      <c r="AV983" s="899">
        <f>IFERROR(INDEX(V983:AG983,1,MATCH(Parametres!$B$3,V$1:AG$1,0)-1)*IF(OR(C983="L",C983="S",C983="I"),-1,1),"")</f>
        <v>0</v>
      </c>
      <c r="AW983" s="899">
        <f t="shared" si="100"/>
        <v>0</v>
      </c>
      <c r="AX983" s="899">
        <f>INDEX(V983:AG983,1,MATCH(Parametres!$B$3,V$1:AG$1,0))*IF(OR(C983="L",C983="S",C983="I"),-1,1)</f>
        <v>0</v>
      </c>
      <c r="AY983" s="487" t="s">
        <v>337</v>
      </c>
      <c r="AZ983" s="487" t="e">
        <f>+VLOOKUP($AJ983,Data_Validation!$A:$E,5,0)</f>
        <v>#N/A</v>
      </c>
    </row>
    <row r="984" spans="36:52" ht="15" hidden="1" customHeight="1">
      <c r="AJ984" s="905">
        <f t="shared" si="95"/>
        <v>0</v>
      </c>
      <c r="AK984" s="905">
        <f t="shared" si="96"/>
        <v>0</v>
      </c>
      <c r="AL984" s="905">
        <f>IFERROR(INDEX(G984:R984,1,MATCH(Parametres!$B$3,G$1:R$1,0)-1)*IF(OR(F984="L",F984="S",F984="I"),-1,1),"")</f>
        <v>0</v>
      </c>
      <c r="AM984" s="905">
        <f t="shared" si="97"/>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f t="shared" si="98"/>
        <v>0</v>
      </c>
      <c r="AU984" s="488">
        <f t="shared" si="99"/>
        <v>0</v>
      </c>
      <c r="AV984" s="899">
        <f>IFERROR(INDEX(V984:AG984,1,MATCH(Parametres!$B$3,V$1:AG$1,0)-1)*IF(OR(C984="L",C984="S",C984="I"),-1,1),"")</f>
        <v>0</v>
      </c>
      <c r="AW984" s="899">
        <f t="shared" si="100"/>
        <v>0</v>
      </c>
      <c r="AX984" s="899">
        <f>INDEX(V984:AG984,1,MATCH(Parametres!$B$3,V$1:AG$1,0))*IF(OR(C984="L",C984="S",C984="I"),-1,1)</f>
        <v>0</v>
      </c>
      <c r="AY984" s="487" t="s">
        <v>337</v>
      </c>
      <c r="AZ984" s="487" t="e">
        <f>+VLOOKUP($AJ984,Data_Validation!$A:$E,5,0)</f>
        <v>#N/A</v>
      </c>
    </row>
    <row r="985" spans="36:52" ht="15" hidden="1" customHeight="1">
      <c r="AJ985" s="905">
        <f t="shared" si="95"/>
        <v>0</v>
      </c>
      <c r="AK985" s="905">
        <f t="shared" si="96"/>
        <v>0</v>
      </c>
      <c r="AL985" s="905">
        <f>IFERROR(INDEX(G985:R985,1,MATCH(Parametres!$B$3,G$1:R$1,0)-1)*IF(OR(F985="L",F985="S",F985="I"),-1,1),"")</f>
        <v>0</v>
      </c>
      <c r="AM985" s="905">
        <f t="shared" si="97"/>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f t="shared" si="98"/>
        <v>0</v>
      </c>
      <c r="AU985" s="488">
        <f t="shared" si="99"/>
        <v>0</v>
      </c>
      <c r="AV985" s="899">
        <f>IFERROR(INDEX(V985:AG985,1,MATCH(Parametres!$B$3,V$1:AG$1,0)-1)*IF(OR(C985="L",C985="S",C985="I"),-1,1),"")</f>
        <v>0</v>
      </c>
      <c r="AW985" s="899">
        <f t="shared" si="100"/>
        <v>0</v>
      </c>
      <c r="AX985" s="899">
        <f>INDEX(V985:AG985,1,MATCH(Parametres!$B$3,V$1:AG$1,0))*IF(OR(C985="L",C985="S",C985="I"),-1,1)</f>
        <v>0</v>
      </c>
      <c r="AY985" s="487" t="s">
        <v>337</v>
      </c>
      <c r="AZ985" s="487" t="e">
        <f>+VLOOKUP($AJ985,Data_Validation!$A:$E,5,0)</f>
        <v>#N/A</v>
      </c>
    </row>
    <row r="986" spans="36:52" ht="15" hidden="1" customHeight="1">
      <c r="AJ986" s="905">
        <f t="shared" si="95"/>
        <v>0</v>
      </c>
      <c r="AK986" s="905">
        <f t="shared" si="96"/>
        <v>0</v>
      </c>
      <c r="AL986" s="905">
        <f>IFERROR(INDEX(G986:R986,1,MATCH(Parametres!$B$3,G$1:R$1,0)-1)*IF(OR(F986="L",F986="S",F986="I"),-1,1),"")</f>
        <v>0</v>
      </c>
      <c r="AM986" s="905">
        <f t="shared" si="97"/>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f t="shared" si="98"/>
        <v>0</v>
      </c>
      <c r="AU986" s="488">
        <f t="shared" si="99"/>
        <v>0</v>
      </c>
      <c r="AV986" s="899">
        <f>IFERROR(INDEX(V986:AG986,1,MATCH(Parametres!$B$3,V$1:AG$1,0)-1)*IF(OR(C986="L",C986="S",C986="I"),-1,1),"")</f>
        <v>0</v>
      </c>
      <c r="AW986" s="899">
        <f t="shared" si="100"/>
        <v>0</v>
      </c>
      <c r="AX986" s="899">
        <f>INDEX(V986:AG986,1,MATCH(Parametres!$B$3,V$1:AG$1,0))*IF(OR(C986="L",C986="S",C986="I"),-1,1)</f>
        <v>0</v>
      </c>
      <c r="AY986" s="487" t="s">
        <v>337</v>
      </c>
      <c r="AZ986" s="487" t="e">
        <f>+VLOOKUP($AJ986,Data_Validation!$A:$E,5,0)</f>
        <v>#N/A</v>
      </c>
    </row>
    <row r="987" spans="36:52" ht="15" hidden="1" customHeight="1">
      <c r="AJ987" s="905">
        <f t="shared" ref="AJ987:AJ989" si="101">C987</f>
        <v>0</v>
      </c>
      <c r="AK987" s="905">
        <f t="shared" ref="AK987:AK989" si="102">D987</f>
        <v>0</v>
      </c>
      <c r="AL987" s="905">
        <f>IFERROR(INDEX(G987:R987,1,MATCH(Parametres!$B$3,G$1:R$1,0)-1)*IF(OR(F987="L",F987="S",F987="I"),-1,1),"")</f>
        <v>0</v>
      </c>
      <c r="AM987" s="905">
        <f t="shared" ref="AM987:AM989" si="103">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f t="shared" ref="AT987:AT989" si="104">C987</f>
        <v>0</v>
      </c>
      <c r="AU987" s="488">
        <f t="shared" ref="AU987:AU989" si="105">D987</f>
        <v>0</v>
      </c>
      <c r="AV987" s="899">
        <f>IFERROR(INDEX(V987:AG987,1,MATCH(Parametres!$B$3,V$1:AG$1,0)-1)*IF(OR(C987="L",C987="S",C987="I"),-1,1),"")</f>
        <v>0</v>
      </c>
      <c r="AW987" s="899">
        <f t="shared" ref="AW987:AW989" si="106">AX987-AV987</f>
        <v>0</v>
      </c>
      <c r="AX987" s="899">
        <f>INDEX(V987:AG987,1,MATCH(Parametres!$B$3,V$1:AG$1,0))*IF(OR(C987="L",C987="S",C987="I"),-1,1)</f>
        <v>0</v>
      </c>
      <c r="AY987" s="487" t="s">
        <v>337</v>
      </c>
      <c r="AZ987" s="487" t="e">
        <f>+VLOOKUP($AJ987,Data_Validation!$A:$E,5,0)</f>
        <v>#N/A</v>
      </c>
    </row>
    <row r="988" spans="36:52" ht="15" hidden="1" customHeight="1">
      <c r="AJ988" s="905">
        <f t="shared" si="101"/>
        <v>0</v>
      </c>
      <c r="AK988" s="905">
        <f t="shared" si="102"/>
        <v>0</v>
      </c>
      <c r="AL988" s="905">
        <f>IFERROR(INDEX(G988:R988,1,MATCH(Parametres!$B$3,G$1:R$1,0)-1)*IF(OR(F988="L",F988="S",F988="I"),-1,1),"")</f>
        <v>0</v>
      </c>
      <c r="AM988" s="905">
        <f t="shared" si="103"/>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f t="shared" si="104"/>
        <v>0</v>
      </c>
      <c r="AU988" s="488">
        <f t="shared" si="105"/>
        <v>0</v>
      </c>
      <c r="AV988" s="899">
        <f>IFERROR(INDEX(V988:AG988,1,MATCH(Parametres!$B$3,V$1:AG$1,0)-1)*IF(OR(C988="L",C988="S",C988="I"),-1,1),"")</f>
        <v>0</v>
      </c>
      <c r="AW988" s="899">
        <f t="shared" si="106"/>
        <v>0</v>
      </c>
      <c r="AX988" s="899">
        <f>INDEX(V988:AG988,1,MATCH(Parametres!$B$3,V$1:AG$1,0))*IF(OR(C988="L",C988="S",C988="I"),-1,1)</f>
        <v>0</v>
      </c>
      <c r="AY988" s="487" t="s">
        <v>337</v>
      </c>
      <c r="AZ988" s="487" t="e">
        <f>+VLOOKUP($AJ988,Data_Validation!$A:$E,5,0)</f>
        <v>#N/A</v>
      </c>
    </row>
    <row r="989" spans="36:52" ht="15" hidden="1" customHeight="1">
      <c r="AJ989" s="905">
        <f t="shared" si="101"/>
        <v>0</v>
      </c>
      <c r="AK989" s="905">
        <f t="shared" si="102"/>
        <v>0</v>
      </c>
      <c r="AL989" s="905">
        <f>IFERROR(INDEX(G989:R989,1,MATCH(Parametres!$B$3,G$1:R$1,0)-1)*IF(OR(F989="L",F989="S",F989="I"),-1,1),"")</f>
        <v>0</v>
      </c>
      <c r="AM989" s="905">
        <f t="shared" si="103"/>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f t="shared" si="104"/>
        <v>0</v>
      </c>
      <c r="AU989" s="488">
        <f t="shared" si="105"/>
        <v>0</v>
      </c>
      <c r="AV989" s="899">
        <f>IFERROR(INDEX(V989:AG989,1,MATCH(Parametres!$B$3,V$1:AG$1,0)-1)*IF(OR(C989="L",C989="S",C989="I"),-1,1),"")</f>
        <v>0</v>
      </c>
      <c r="AW989" s="899">
        <f t="shared" si="106"/>
        <v>0</v>
      </c>
      <c r="AX989" s="899">
        <f>INDEX(V989:AG989,1,MATCH(Parametres!$B$3,V$1:AG$1,0))*IF(OR(C989="L",C989="S",C989="I"),-1,1)</f>
        <v>0</v>
      </c>
      <c r="AY989" s="487" t="s">
        <v>337</v>
      </c>
      <c r="AZ989" s="487" t="e">
        <f>+VLOOKUP($AJ989,Data_Validation!$A:$E,5,0)</f>
        <v>#N/A</v>
      </c>
    </row>
    <row r="990" spans="36:52" ht="15" hidden="1" customHeight="1">
      <c r="AJ990" s="905">
        <f t="shared" ref="AJ990:AJ1012" si="107">C990</f>
        <v>0</v>
      </c>
      <c r="AK990" s="905">
        <f t="shared" ref="AK990:AK1012" si="108">D990</f>
        <v>0</v>
      </c>
      <c r="AL990" s="905">
        <f>IFERROR(INDEX(G990:R990,1,MATCH(Parametres!$B$3,G$1:R$1,0)-1)*IF(OR(F990="L",F990="S",F990="I"),-1,1),"")</f>
        <v>0</v>
      </c>
      <c r="AM990" s="905">
        <f t="shared" ref="AM990:AM1012" si="109">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f t="shared" ref="AT990:AT1012" si="110">C990</f>
        <v>0</v>
      </c>
      <c r="AU990" s="488">
        <f t="shared" ref="AU990:AU1012" si="111">D990</f>
        <v>0</v>
      </c>
      <c r="AV990" s="899">
        <f>IFERROR(INDEX(V990:AG990,1,MATCH(Parametres!$B$3,V$1:AG$1,0)-1)*IF(OR(C990="L",C990="S",C990="I"),-1,1),"")</f>
        <v>0</v>
      </c>
      <c r="AW990" s="899">
        <f t="shared" ref="AW990:AW1012" si="112">AX990-AV990</f>
        <v>0</v>
      </c>
      <c r="AX990" s="899">
        <f>INDEX(V990:AG990,1,MATCH(Parametres!$B$3,V$1:AG$1,0))*IF(OR(C990="L",C990="S",C990="I"),-1,1)</f>
        <v>0</v>
      </c>
      <c r="AY990" s="487" t="s">
        <v>337</v>
      </c>
      <c r="AZ990" s="487" t="e">
        <f>+VLOOKUP($AJ990,Data_Validation!$A:$E,5,0)</f>
        <v>#N/A</v>
      </c>
    </row>
    <row r="991" spans="36:52" ht="15" hidden="1" customHeight="1">
      <c r="AJ991" s="905">
        <f t="shared" si="107"/>
        <v>0</v>
      </c>
      <c r="AK991" s="905">
        <f t="shared" si="108"/>
        <v>0</v>
      </c>
      <c r="AL991" s="905">
        <f>IFERROR(INDEX(G991:R991,1,MATCH(Parametres!$B$3,G$1:R$1,0)-1)*IF(OR(F991="L",F991="S",F991="I"),-1,1),"")</f>
        <v>0</v>
      </c>
      <c r="AM991" s="905">
        <f t="shared" si="109"/>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f t="shared" si="110"/>
        <v>0</v>
      </c>
      <c r="AU991" s="488">
        <f t="shared" si="111"/>
        <v>0</v>
      </c>
      <c r="AV991" s="899">
        <f>IFERROR(INDEX(V991:AG991,1,MATCH(Parametres!$B$3,V$1:AG$1,0)-1)*IF(OR(C991="L",C991="S",C991="I"),-1,1),"")</f>
        <v>0</v>
      </c>
      <c r="AW991" s="899">
        <f t="shared" si="112"/>
        <v>0</v>
      </c>
      <c r="AX991" s="899">
        <f>INDEX(V991:AG991,1,MATCH(Parametres!$B$3,V$1:AG$1,0))*IF(OR(C991="L",C991="S",C991="I"),-1,1)</f>
        <v>0</v>
      </c>
      <c r="AY991" s="487" t="s">
        <v>337</v>
      </c>
      <c r="AZ991" s="487" t="e">
        <f>+VLOOKUP($AJ991,Data_Validation!$A:$E,5,0)</f>
        <v>#N/A</v>
      </c>
    </row>
    <row r="992" spans="36:52" ht="15" hidden="1" customHeight="1">
      <c r="AJ992" s="905">
        <f t="shared" si="107"/>
        <v>0</v>
      </c>
      <c r="AK992" s="905">
        <f t="shared" si="108"/>
        <v>0</v>
      </c>
      <c r="AL992" s="905">
        <f>IFERROR(INDEX(G992:R992,1,MATCH(Parametres!$B$3,G$1:R$1,0)-1)*IF(OR(F992="L",F992="S",F992="I"),-1,1),"")</f>
        <v>0</v>
      </c>
      <c r="AM992" s="905">
        <f t="shared" si="109"/>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f t="shared" si="110"/>
        <v>0</v>
      </c>
      <c r="AU992" s="488">
        <f t="shared" si="111"/>
        <v>0</v>
      </c>
      <c r="AV992" s="899">
        <f>IFERROR(INDEX(V992:AG992,1,MATCH(Parametres!$B$3,V$1:AG$1,0)-1)*IF(OR(C992="L",C992="S",C992="I"),-1,1),"")</f>
        <v>0</v>
      </c>
      <c r="AW992" s="899">
        <f t="shared" si="112"/>
        <v>0</v>
      </c>
      <c r="AX992" s="899">
        <f>INDEX(V992:AG992,1,MATCH(Parametres!$B$3,V$1:AG$1,0))*IF(OR(C992="L",C992="S",C992="I"),-1,1)</f>
        <v>0</v>
      </c>
      <c r="AY992" s="487" t="s">
        <v>337</v>
      </c>
      <c r="AZ992" s="487" t="e">
        <f>+VLOOKUP($AJ992,Data_Validation!$A:$E,5,0)</f>
        <v>#N/A</v>
      </c>
    </row>
    <row r="993" spans="36:52" ht="15" hidden="1" customHeight="1">
      <c r="AJ993" s="905">
        <f t="shared" si="107"/>
        <v>0</v>
      </c>
      <c r="AK993" s="905">
        <f t="shared" si="108"/>
        <v>0</v>
      </c>
      <c r="AL993" s="905">
        <f>IFERROR(INDEX(G993:R993,1,MATCH(Parametres!$B$3,G$1:R$1,0)-1)*IF(OR(F993="L",F993="S",F993="I"),-1,1),"")</f>
        <v>0</v>
      </c>
      <c r="AM993" s="905">
        <f t="shared" si="109"/>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f t="shared" si="110"/>
        <v>0</v>
      </c>
      <c r="AU993" s="488">
        <f t="shared" si="111"/>
        <v>0</v>
      </c>
      <c r="AV993" s="899">
        <f>IFERROR(INDEX(V993:AG993,1,MATCH(Parametres!$B$3,V$1:AG$1,0)-1)*IF(OR(C993="L",C993="S",C993="I"),-1,1),"")</f>
        <v>0</v>
      </c>
      <c r="AW993" s="899">
        <f t="shared" si="112"/>
        <v>0</v>
      </c>
      <c r="AX993" s="899">
        <f>INDEX(V993:AG993,1,MATCH(Parametres!$B$3,V$1:AG$1,0))*IF(OR(C993="L",C993="S",C993="I"),-1,1)</f>
        <v>0</v>
      </c>
      <c r="AY993" s="487" t="s">
        <v>337</v>
      </c>
      <c r="AZ993" s="487" t="e">
        <f>+VLOOKUP($AJ993,Data_Validation!$A:$E,5,0)</f>
        <v>#N/A</v>
      </c>
    </row>
    <row r="994" spans="36:52" ht="15" hidden="1" customHeight="1">
      <c r="AJ994" s="905">
        <f t="shared" si="107"/>
        <v>0</v>
      </c>
      <c r="AK994" s="905">
        <f t="shared" si="108"/>
        <v>0</v>
      </c>
      <c r="AL994" s="905">
        <f>IFERROR(INDEX(G994:R994,1,MATCH(Parametres!$B$3,G$1:R$1,0)-1)*IF(OR(F994="L",F994="S",F994="I"),-1,1),"")</f>
        <v>0</v>
      </c>
      <c r="AM994" s="905">
        <f t="shared" si="109"/>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f t="shared" si="110"/>
        <v>0</v>
      </c>
      <c r="AU994" s="488">
        <f t="shared" si="111"/>
        <v>0</v>
      </c>
      <c r="AV994" s="899">
        <f>IFERROR(INDEX(V994:AG994,1,MATCH(Parametres!$B$3,V$1:AG$1,0)-1)*IF(OR(C994="L",C994="S",C994="I"),-1,1),"")</f>
        <v>0</v>
      </c>
      <c r="AW994" s="899">
        <f t="shared" si="112"/>
        <v>0</v>
      </c>
      <c r="AX994" s="899">
        <f>INDEX(V994:AG994,1,MATCH(Parametres!$B$3,V$1:AG$1,0))*IF(OR(C994="L",C994="S",C994="I"),-1,1)</f>
        <v>0</v>
      </c>
      <c r="AY994" s="487" t="s">
        <v>337</v>
      </c>
      <c r="AZ994" s="487" t="e">
        <f>+VLOOKUP($AJ994,Data_Validation!$A:$E,5,0)</f>
        <v>#N/A</v>
      </c>
    </row>
    <row r="995" spans="36:52" ht="15" hidden="1" customHeight="1">
      <c r="AJ995" s="905">
        <f t="shared" si="107"/>
        <v>0</v>
      </c>
      <c r="AK995" s="905">
        <f t="shared" si="108"/>
        <v>0</v>
      </c>
      <c r="AL995" s="905">
        <f>IFERROR(INDEX(G995:R995,1,MATCH(Parametres!$B$3,G$1:R$1,0)-1)*IF(OR(F995="L",F995="S",F995="I"),-1,1),"")</f>
        <v>0</v>
      </c>
      <c r="AM995" s="905">
        <f t="shared" si="109"/>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f t="shared" si="110"/>
        <v>0</v>
      </c>
      <c r="AU995" s="488">
        <f t="shared" si="111"/>
        <v>0</v>
      </c>
      <c r="AV995" s="899">
        <f>IFERROR(INDEX(V995:AG995,1,MATCH(Parametres!$B$3,V$1:AG$1,0)-1)*IF(OR(C995="L",C995="S",C995="I"),-1,1),"")</f>
        <v>0</v>
      </c>
      <c r="AW995" s="899">
        <f t="shared" si="112"/>
        <v>0</v>
      </c>
      <c r="AX995" s="899">
        <f>INDEX(V995:AG995,1,MATCH(Parametres!$B$3,V$1:AG$1,0))*IF(OR(C995="L",C995="S",C995="I"),-1,1)</f>
        <v>0</v>
      </c>
      <c r="AY995" s="487" t="s">
        <v>337</v>
      </c>
      <c r="AZ995" s="487" t="e">
        <f>+VLOOKUP($AJ995,Data_Validation!$A:$E,5,0)</f>
        <v>#N/A</v>
      </c>
    </row>
    <row r="996" spans="36:52" ht="15" hidden="1" customHeight="1">
      <c r="AJ996" s="905">
        <f t="shared" si="107"/>
        <v>0</v>
      </c>
      <c r="AK996" s="905">
        <f t="shared" si="108"/>
        <v>0</v>
      </c>
      <c r="AL996" s="905">
        <f>IFERROR(INDEX(G996:R996,1,MATCH(Parametres!$B$3,G$1:R$1,0)-1)*IF(OR(F996="L",F996="S",F996="I"),-1,1),"")</f>
        <v>0</v>
      </c>
      <c r="AM996" s="905">
        <f t="shared" si="109"/>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f t="shared" si="110"/>
        <v>0</v>
      </c>
      <c r="AU996" s="488">
        <f t="shared" si="111"/>
        <v>0</v>
      </c>
      <c r="AV996" s="899">
        <f>IFERROR(INDEX(V996:AG996,1,MATCH(Parametres!$B$3,V$1:AG$1,0)-1)*IF(OR(C996="L",C996="S",C996="I"),-1,1),"")</f>
        <v>0</v>
      </c>
      <c r="AW996" s="899">
        <f t="shared" si="112"/>
        <v>0</v>
      </c>
      <c r="AX996" s="899">
        <f>INDEX(V996:AG996,1,MATCH(Parametres!$B$3,V$1:AG$1,0))*IF(OR(C996="L",C996="S",C996="I"),-1,1)</f>
        <v>0</v>
      </c>
      <c r="AY996" s="487" t="s">
        <v>337</v>
      </c>
      <c r="AZ996" s="487" t="e">
        <f>+VLOOKUP($AJ996,Data_Validation!$A:$E,5,0)</f>
        <v>#N/A</v>
      </c>
    </row>
    <row r="997" spans="36:52" ht="15" hidden="1" customHeight="1">
      <c r="AJ997" s="905">
        <f t="shared" si="107"/>
        <v>0</v>
      </c>
      <c r="AK997" s="905">
        <f t="shared" si="108"/>
        <v>0</v>
      </c>
      <c r="AL997" s="905">
        <f>IFERROR(INDEX(G997:R997,1,MATCH(Parametres!$B$3,G$1:R$1,0)-1)*IF(OR(F997="L",F997="S",F997="I"),-1,1),"")</f>
        <v>0</v>
      </c>
      <c r="AM997" s="905">
        <f t="shared" si="109"/>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f t="shared" si="110"/>
        <v>0</v>
      </c>
      <c r="AU997" s="488">
        <f t="shared" si="111"/>
        <v>0</v>
      </c>
      <c r="AV997" s="899">
        <f>IFERROR(INDEX(V997:AG997,1,MATCH(Parametres!$B$3,V$1:AG$1,0)-1)*IF(OR(C997="L",C997="S",C997="I"),-1,1),"")</f>
        <v>0</v>
      </c>
      <c r="AW997" s="899">
        <f t="shared" si="112"/>
        <v>0</v>
      </c>
      <c r="AX997" s="899">
        <f>INDEX(V997:AG997,1,MATCH(Parametres!$B$3,V$1:AG$1,0))*IF(OR(C997="L",C997="S",C997="I"),-1,1)</f>
        <v>0</v>
      </c>
      <c r="AY997" s="487" t="s">
        <v>337</v>
      </c>
      <c r="AZ997" s="487" t="e">
        <f>+VLOOKUP($AJ997,Data_Validation!$A:$E,5,0)</f>
        <v>#N/A</v>
      </c>
    </row>
    <row r="998" spans="36:52" ht="15" hidden="1" customHeight="1">
      <c r="AJ998" s="905">
        <f t="shared" si="107"/>
        <v>0</v>
      </c>
      <c r="AK998" s="905">
        <f t="shared" si="108"/>
        <v>0</v>
      </c>
      <c r="AL998" s="905">
        <f>IFERROR(INDEX(G998:R998,1,MATCH(Parametres!$B$3,G$1:R$1,0)-1)*IF(OR(F998="L",F998="S",F998="I"),-1,1),"")</f>
        <v>0</v>
      </c>
      <c r="AM998" s="905">
        <f t="shared" si="109"/>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f t="shared" si="110"/>
        <v>0</v>
      </c>
      <c r="AU998" s="488">
        <f t="shared" si="111"/>
        <v>0</v>
      </c>
      <c r="AV998" s="899">
        <f>IFERROR(INDEX(V998:AG998,1,MATCH(Parametres!$B$3,V$1:AG$1,0)-1)*IF(OR(C998="L",C998="S",C998="I"),-1,1),"")</f>
        <v>0</v>
      </c>
      <c r="AW998" s="899">
        <f t="shared" si="112"/>
        <v>0</v>
      </c>
      <c r="AX998" s="899">
        <f>INDEX(V998:AG998,1,MATCH(Parametres!$B$3,V$1:AG$1,0))*IF(OR(C998="L",C998="S",C998="I"),-1,1)</f>
        <v>0</v>
      </c>
      <c r="AY998" s="487" t="s">
        <v>337</v>
      </c>
      <c r="AZ998" s="487" t="e">
        <f>+VLOOKUP($AJ998,Data_Validation!$A:$E,5,0)</f>
        <v>#N/A</v>
      </c>
    </row>
    <row r="999" spans="36:52" ht="15" hidden="1" customHeight="1">
      <c r="AJ999" s="905">
        <f t="shared" si="107"/>
        <v>0</v>
      </c>
      <c r="AK999" s="905">
        <f t="shared" si="108"/>
        <v>0</v>
      </c>
      <c r="AL999" s="905">
        <f>IFERROR(INDEX(G999:R999,1,MATCH(Parametres!$B$3,G$1:R$1,0)-1)*IF(OR(F999="L",F999="S",F999="I"),-1,1),"")</f>
        <v>0</v>
      </c>
      <c r="AM999" s="905">
        <f t="shared" si="109"/>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f t="shared" si="110"/>
        <v>0</v>
      </c>
      <c r="AU999" s="488">
        <f t="shared" si="111"/>
        <v>0</v>
      </c>
      <c r="AV999" s="899">
        <f>IFERROR(INDEX(V999:AG999,1,MATCH(Parametres!$B$3,V$1:AG$1,0)-1)*IF(OR(C999="L",C999="S",C999="I"),-1,1),"")</f>
        <v>0</v>
      </c>
      <c r="AW999" s="899">
        <f t="shared" si="112"/>
        <v>0</v>
      </c>
      <c r="AX999" s="899">
        <f>INDEX(V999:AG999,1,MATCH(Parametres!$B$3,V$1:AG$1,0))*IF(OR(C999="L",C999="S",C999="I"),-1,1)</f>
        <v>0</v>
      </c>
      <c r="AY999" s="487" t="s">
        <v>337</v>
      </c>
      <c r="AZ999" s="487" t="e">
        <f>+VLOOKUP($AJ999,Data_Validation!$A:$E,5,0)</f>
        <v>#N/A</v>
      </c>
    </row>
    <row r="1000" spans="36:52" ht="15" hidden="1" customHeight="1">
      <c r="AJ1000" s="905">
        <f t="shared" si="107"/>
        <v>0</v>
      </c>
      <c r="AK1000" s="905">
        <f t="shared" si="108"/>
        <v>0</v>
      </c>
      <c r="AL1000" s="905">
        <f>IFERROR(INDEX(G1000:R1000,1,MATCH(Parametres!$B$3,G$1:R$1,0)-1)*IF(OR(F1000="L",F1000="S",F1000="I"),-1,1),"")</f>
        <v>0</v>
      </c>
      <c r="AM1000" s="905">
        <f t="shared" si="109"/>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f t="shared" si="110"/>
        <v>0</v>
      </c>
      <c r="AU1000" s="488">
        <f t="shared" si="111"/>
        <v>0</v>
      </c>
      <c r="AV1000" s="899">
        <f>IFERROR(INDEX(V1000:AG1000,1,MATCH(Parametres!$B$3,V$1:AG$1,0)-1)*IF(OR(C1000="L",C1000="S",C1000="I"),-1,1),"")</f>
        <v>0</v>
      </c>
      <c r="AW1000" s="899">
        <f t="shared" si="112"/>
        <v>0</v>
      </c>
      <c r="AX1000" s="899">
        <f>INDEX(V1000:AG1000,1,MATCH(Parametres!$B$3,V$1:AG$1,0))*IF(OR(C1000="L",C1000="S",C1000="I"),-1,1)</f>
        <v>0</v>
      </c>
      <c r="AY1000" s="487" t="s">
        <v>337</v>
      </c>
      <c r="AZ1000" s="487" t="e">
        <f>+VLOOKUP($AJ1000,Data_Validation!$A:$E,5,0)</f>
        <v>#N/A</v>
      </c>
    </row>
    <row r="1001" spans="36:52" ht="15" hidden="1" customHeight="1">
      <c r="AJ1001" s="905">
        <f t="shared" si="107"/>
        <v>0</v>
      </c>
      <c r="AK1001" s="905">
        <f t="shared" si="108"/>
        <v>0</v>
      </c>
      <c r="AL1001" s="905">
        <f>IFERROR(INDEX(G1001:R1001,1,MATCH(Parametres!$B$3,G$1:R$1,0)-1)*IF(OR(F1001="L",F1001="S",F1001="I"),-1,1),"")</f>
        <v>0</v>
      </c>
      <c r="AM1001" s="905">
        <f t="shared" si="109"/>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f t="shared" si="110"/>
        <v>0</v>
      </c>
      <c r="AU1001" s="488">
        <f t="shared" si="111"/>
        <v>0</v>
      </c>
      <c r="AV1001" s="899">
        <f>IFERROR(INDEX(V1001:AG1001,1,MATCH(Parametres!$B$3,V$1:AG$1,0)-1)*IF(OR(C1001="L",C1001="S",C1001="I"),-1,1),"")</f>
        <v>0</v>
      </c>
      <c r="AW1001" s="899">
        <f t="shared" si="112"/>
        <v>0</v>
      </c>
      <c r="AX1001" s="899">
        <f>INDEX(V1001:AG1001,1,MATCH(Parametres!$B$3,V$1:AG$1,0))*IF(OR(C1001="L",C1001="S",C1001="I"),-1,1)</f>
        <v>0</v>
      </c>
      <c r="AY1001" s="487" t="s">
        <v>337</v>
      </c>
      <c r="AZ1001" s="487" t="e">
        <f>+VLOOKUP($AJ1001,Data_Validation!$A:$E,5,0)</f>
        <v>#N/A</v>
      </c>
    </row>
    <row r="1002" spans="36:52" ht="15" hidden="1" customHeight="1">
      <c r="AJ1002" s="905">
        <f t="shared" si="107"/>
        <v>0</v>
      </c>
      <c r="AK1002" s="905">
        <f t="shared" si="108"/>
        <v>0</v>
      </c>
      <c r="AL1002" s="905">
        <f>IFERROR(INDEX(G1002:R1002,1,MATCH(Parametres!$B$3,G$1:R$1,0)-1)*IF(OR(F1002="L",F1002="S",F1002="I"),-1,1),"")</f>
        <v>0</v>
      </c>
      <c r="AM1002" s="905">
        <f t="shared" si="109"/>
        <v>0</v>
      </c>
      <c r="AN1002" s="1050">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f t="shared" si="110"/>
        <v>0</v>
      </c>
      <c r="AU1002" s="488">
        <f t="shared" si="111"/>
        <v>0</v>
      </c>
      <c r="AV1002" s="899">
        <f>IFERROR(INDEX(V1002:AG1002,1,MATCH(Parametres!$B$3,V$1:AG$1,0)-1)*IF(OR(C1002="L",C1002="S",C1002="I"),-1,1),"")</f>
        <v>0</v>
      </c>
      <c r="AW1002" s="899">
        <f t="shared" si="112"/>
        <v>0</v>
      </c>
      <c r="AX1002" s="899">
        <f>INDEX(V1002:AG1002,1,MATCH(Parametres!$B$3,V$1:AG$1,0))*IF(OR(C1002="L",C1002="S",C1002="I"),-1,1)</f>
        <v>0</v>
      </c>
      <c r="AY1002" s="487" t="s">
        <v>337</v>
      </c>
      <c r="AZ1002" s="487" t="e">
        <f>+VLOOKUP($AJ1002,Data_Validation!$A:$E,5,0)</f>
        <v>#N/A</v>
      </c>
    </row>
    <row r="1003" spans="36:52" ht="15" hidden="1" customHeight="1">
      <c r="AJ1003" s="905">
        <f t="shared" si="107"/>
        <v>0</v>
      </c>
      <c r="AK1003" s="905">
        <f t="shared" si="108"/>
        <v>0</v>
      </c>
      <c r="AL1003" s="905">
        <f>IFERROR(INDEX(G1003:R1003,1,MATCH(Parametres!$B$3,G$1:R$1,0)-1)*IF(OR(F1003="L",F1003="S",F1003="I"),-1,1),"")</f>
        <v>0</v>
      </c>
      <c r="AM1003" s="905">
        <f t="shared" si="109"/>
        <v>0</v>
      </c>
      <c r="AN1003" s="1050">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f t="shared" si="110"/>
        <v>0</v>
      </c>
      <c r="AU1003" s="488">
        <f t="shared" si="111"/>
        <v>0</v>
      </c>
      <c r="AV1003" s="899">
        <f>IFERROR(INDEX(V1003:AG1003,1,MATCH(Parametres!$B$3,V$1:AG$1,0)-1)*IF(OR(C1003="L",C1003="S",C1003="I"),-1,1),"")</f>
        <v>0</v>
      </c>
      <c r="AW1003" s="899">
        <f t="shared" si="112"/>
        <v>0</v>
      </c>
      <c r="AX1003" s="899">
        <f>INDEX(V1003:AG1003,1,MATCH(Parametres!$B$3,V$1:AG$1,0))*IF(OR(C1003="L",C1003="S",C1003="I"),-1,1)</f>
        <v>0</v>
      </c>
      <c r="AY1003" s="487" t="s">
        <v>337</v>
      </c>
      <c r="AZ1003" s="487" t="e">
        <f>+VLOOKUP($AJ1003,Data_Validation!$A:$E,5,0)</f>
        <v>#N/A</v>
      </c>
    </row>
    <row r="1004" spans="36:52" ht="15" hidden="1" customHeight="1">
      <c r="AJ1004" s="905">
        <f t="shared" si="107"/>
        <v>0</v>
      </c>
      <c r="AK1004" s="905">
        <f t="shared" si="108"/>
        <v>0</v>
      </c>
      <c r="AL1004" s="905">
        <f>IFERROR(INDEX(G1004:R1004,1,MATCH(Parametres!$B$3,G$1:R$1,0)-1)*IF(OR(F1004="L",F1004="S",F1004="I"),-1,1),"")</f>
        <v>0</v>
      </c>
      <c r="AM1004" s="905">
        <f t="shared" si="109"/>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f t="shared" si="110"/>
        <v>0</v>
      </c>
      <c r="AU1004" s="488">
        <f t="shared" si="111"/>
        <v>0</v>
      </c>
      <c r="AV1004" s="899">
        <f>IFERROR(INDEX(V1004:AG1004,1,MATCH(Parametres!$B$3,V$1:AG$1,0)-1)*IF(OR(C1004="L",C1004="S",C1004="I"),-1,1),"")</f>
        <v>0</v>
      </c>
      <c r="AW1004" s="899">
        <f t="shared" si="112"/>
        <v>0</v>
      </c>
      <c r="AX1004" s="899">
        <f>INDEX(V1004:AG1004,1,MATCH(Parametres!$B$3,V$1:AG$1,0))*IF(OR(C1004="L",C1004="S",C1004="I"),-1,1)</f>
        <v>0</v>
      </c>
      <c r="AY1004" s="487" t="s">
        <v>337</v>
      </c>
      <c r="AZ1004" s="487" t="e">
        <f>+VLOOKUP($AJ1004,Data_Validation!$A:$E,5,0)</f>
        <v>#N/A</v>
      </c>
    </row>
    <row r="1005" spans="36:52" ht="15" hidden="1" customHeight="1">
      <c r="AJ1005" s="905">
        <f t="shared" si="107"/>
        <v>0</v>
      </c>
      <c r="AK1005" s="905">
        <f t="shared" si="108"/>
        <v>0</v>
      </c>
      <c r="AL1005" s="905">
        <f>IFERROR(INDEX(G1005:R1005,1,MATCH(Parametres!$B$3,G$1:R$1,0)-1)*IF(OR(F1005="L",F1005="S",F1005="I"),-1,1),"")</f>
        <v>0</v>
      </c>
      <c r="AM1005" s="905">
        <f t="shared" si="109"/>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f t="shared" si="110"/>
        <v>0</v>
      </c>
      <c r="AU1005" s="488">
        <f t="shared" si="111"/>
        <v>0</v>
      </c>
      <c r="AV1005" s="899">
        <f>IFERROR(INDEX(V1005:AG1005,1,MATCH(Parametres!$B$3,V$1:AG$1,0)-1)*IF(OR(C1005="L",C1005="S",C1005="I"),-1,1),"")</f>
        <v>0</v>
      </c>
      <c r="AW1005" s="899">
        <f t="shared" si="112"/>
        <v>0</v>
      </c>
      <c r="AX1005" s="899">
        <f>INDEX(V1005:AG1005,1,MATCH(Parametres!$B$3,V$1:AG$1,0))*IF(OR(C1005="L",C1005="S",C1005="I"),-1,1)</f>
        <v>0</v>
      </c>
      <c r="AY1005" s="487" t="s">
        <v>337</v>
      </c>
      <c r="AZ1005" s="487" t="e">
        <f>+VLOOKUP($AJ1005,Data_Validation!$A:$E,5,0)</f>
        <v>#N/A</v>
      </c>
    </row>
    <row r="1006" spans="36:52" ht="15" hidden="1" customHeight="1">
      <c r="AJ1006" s="905">
        <f t="shared" si="107"/>
        <v>0</v>
      </c>
      <c r="AK1006" s="905">
        <f t="shared" si="108"/>
        <v>0</v>
      </c>
      <c r="AL1006" s="905">
        <f>IFERROR(INDEX(G1006:R1006,1,MATCH(Parametres!$B$3,G$1:R$1,0)-1)*IF(OR(F1006="L",F1006="S",F1006="I"),-1,1),"")</f>
        <v>0</v>
      </c>
      <c r="AM1006" s="905">
        <f t="shared" si="109"/>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f t="shared" si="110"/>
        <v>0</v>
      </c>
      <c r="AU1006" s="488">
        <f t="shared" si="111"/>
        <v>0</v>
      </c>
      <c r="AV1006" s="899">
        <f>IFERROR(INDEX(V1006:AG1006,1,MATCH(Parametres!$B$3,V$1:AG$1,0)-1)*IF(OR(C1006="L",C1006="S",C1006="I"),-1,1),"")</f>
        <v>0</v>
      </c>
      <c r="AW1006" s="899">
        <f t="shared" si="112"/>
        <v>0</v>
      </c>
      <c r="AX1006" s="899">
        <f>INDEX(V1006:AG1006,1,MATCH(Parametres!$B$3,V$1:AG$1,0))*IF(OR(C1006="L",C1006="S",C1006="I"),-1,1)</f>
        <v>0</v>
      </c>
      <c r="AY1006" s="487" t="s">
        <v>337</v>
      </c>
      <c r="AZ1006" s="487" t="e">
        <f>+VLOOKUP($AJ1006,Data_Validation!$A:$E,5,0)</f>
        <v>#N/A</v>
      </c>
    </row>
    <row r="1007" spans="36:52" ht="15" hidden="1" customHeight="1">
      <c r="AJ1007" s="905">
        <f t="shared" si="107"/>
        <v>0</v>
      </c>
      <c r="AK1007" s="905">
        <f t="shared" si="108"/>
        <v>0</v>
      </c>
      <c r="AL1007" s="905">
        <f>IFERROR(INDEX(G1007:R1007,1,MATCH(Parametres!$B$3,G$1:R$1,0)-1)*IF(OR(F1007="L",F1007="S",F1007="I"),-1,1),"")</f>
        <v>0</v>
      </c>
      <c r="AM1007" s="905">
        <f t="shared" si="109"/>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f t="shared" si="110"/>
        <v>0</v>
      </c>
      <c r="AU1007" s="488">
        <f t="shared" si="111"/>
        <v>0</v>
      </c>
      <c r="AV1007" s="899">
        <f>IFERROR(INDEX(V1007:AG1007,1,MATCH(Parametres!$B$3,V$1:AG$1,0)-1)*IF(OR(C1007="L",C1007="S",C1007="I"),-1,1),"")</f>
        <v>0</v>
      </c>
      <c r="AW1007" s="899">
        <f t="shared" si="112"/>
        <v>0</v>
      </c>
      <c r="AX1007" s="899">
        <f>INDEX(V1007:AG1007,1,MATCH(Parametres!$B$3,V$1:AG$1,0))*IF(OR(C1007="L",C1007="S",C1007="I"),-1,1)</f>
        <v>0</v>
      </c>
      <c r="AY1007" s="487" t="s">
        <v>337</v>
      </c>
      <c r="AZ1007" s="487" t="e">
        <f>+VLOOKUP($AJ1007,Data_Validation!$A:$E,5,0)</f>
        <v>#N/A</v>
      </c>
    </row>
    <row r="1008" spans="36:52" ht="15" hidden="1" customHeight="1">
      <c r="AJ1008" s="905">
        <f t="shared" si="107"/>
        <v>0</v>
      </c>
      <c r="AK1008" s="905">
        <f t="shared" si="108"/>
        <v>0</v>
      </c>
      <c r="AL1008" s="905">
        <f>IFERROR(INDEX(G1008:R1008,1,MATCH(Parametres!$B$3,G$1:R$1,0)-1)*IF(OR(F1008="L",F1008="S",F1008="I"),-1,1),"")</f>
        <v>0</v>
      </c>
      <c r="AM1008" s="905">
        <f t="shared" si="109"/>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f t="shared" si="110"/>
        <v>0</v>
      </c>
      <c r="AU1008" s="488">
        <f t="shared" si="111"/>
        <v>0</v>
      </c>
      <c r="AV1008" s="899">
        <f>IFERROR(INDEX(V1008:AG1008,1,MATCH(Parametres!$B$3,V$1:AG$1,0)-1)*IF(OR(C1008="L",C1008="S",C1008="I"),-1,1),"")</f>
        <v>0</v>
      </c>
      <c r="AW1008" s="899">
        <f t="shared" si="112"/>
        <v>0</v>
      </c>
      <c r="AX1008" s="899">
        <f>INDEX(V1008:AG1008,1,MATCH(Parametres!$B$3,V$1:AG$1,0))*IF(OR(C1008="L",C1008="S",C1008="I"),-1,1)</f>
        <v>0</v>
      </c>
      <c r="AY1008" s="487" t="s">
        <v>337</v>
      </c>
      <c r="AZ1008" s="487" t="e">
        <f>+VLOOKUP($AJ1008,Data_Validation!$A:$E,5,0)</f>
        <v>#N/A</v>
      </c>
    </row>
    <row r="1009" spans="1:52" ht="15" hidden="1" customHeight="1">
      <c r="AJ1009" s="905">
        <f t="shared" si="107"/>
        <v>0</v>
      </c>
      <c r="AK1009" s="905">
        <f t="shared" si="108"/>
        <v>0</v>
      </c>
      <c r="AL1009" s="905">
        <f>IFERROR(INDEX(G1009:R1009,1,MATCH(Parametres!$B$3,G$1:R$1,0)-1)*IF(OR(F1009="L",F1009="S",F1009="I"),-1,1),"")</f>
        <v>0</v>
      </c>
      <c r="AM1009" s="905">
        <f t="shared" si="109"/>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f t="shared" si="110"/>
        <v>0</v>
      </c>
      <c r="AU1009" s="488">
        <f t="shared" si="111"/>
        <v>0</v>
      </c>
      <c r="AV1009" s="899">
        <f>IFERROR(INDEX(V1009:AG1009,1,MATCH(Parametres!$B$3,V$1:AG$1,0)-1)*IF(OR(C1009="L",C1009="S",C1009="I"),-1,1),"")</f>
        <v>0</v>
      </c>
      <c r="AW1009" s="899">
        <f t="shared" si="112"/>
        <v>0</v>
      </c>
      <c r="AX1009" s="899">
        <f>INDEX(V1009:AG1009,1,MATCH(Parametres!$B$3,V$1:AG$1,0))*IF(OR(C1009="L",C1009="S",C1009="I"),-1,1)</f>
        <v>0</v>
      </c>
      <c r="AY1009" s="487" t="s">
        <v>337</v>
      </c>
      <c r="AZ1009" s="487" t="e">
        <f>+VLOOKUP($AJ1009,Data_Validation!$A:$E,5,0)</f>
        <v>#N/A</v>
      </c>
    </row>
    <row r="1010" spans="1:52" ht="15" hidden="1" customHeight="1">
      <c r="AJ1010" s="905">
        <f t="shared" si="107"/>
        <v>0</v>
      </c>
      <c r="AK1010" s="905">
        <f t="shared" si="108"/>
        <v>0</v>
      </c>
      <c r="AL1010" s="905">
        <f>IFERROR(INDEX(G1010:R1010,1,MATCH(Parametres!$B$3,G$1:R$1,0)-1)*IF(OR(F1010="L",F1010="S",F1010="I"),-1,1),"")</f>
        <v>0</v>
      </c>
      <c r="AM1010" s="905">
        <f t="shared" si="109"/>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f t="shared" si="110"/>
        <v>0</v>
      </c>
      <c r="AU1010" s="488">
        <f t="shared" si="111"/>
        <v>0</v>
      </c>
      <c r="AV1010" s="899">
        <f>IFERROR(INDEX(V1010:AG1010,1,MATCH(Parametres!$B$3,V$1:AG$1,0)-1)*IF(OR(C1010="L",C1010="S",C1010="I"),-1,1),"")</f>
        <v>0</v>
      </c>
      <c r="AW1010" s="899">
        <f t="shared" si="112"/>
        <v>0</v>
      </c>
      <c r="AX1010" s="899">
        <f>INDEX(V1010:AG1010,1,MATCH(Parametres!$B$3,V$1:AG$1,0))*IF(OR(C1010="L",C1010="S",C1010="I"),-1,1)</f>
        <v>0</v>
      </c>
      <c r="AY1010" s="487" t="s">
        <v>337</v>
      </c>
      <c r="AZ1010" s="487" t="e">
        <f>+VLOOKUP($AJ1010,Data_Validation!$A:$E,5,0)</f>
        <v>#N/A</v>
      </c>
    </row>
    <row r="1011" spans="1:52" ht="15" customHeight="1">
      <c r="A1011" s="706" t="s">
        <v>1148</v>
      </c>
      <c r="B1011" s="706">
        <v>2026</v>
      </c>
      <c r="C1011" s="706" t="s">
        <v>3097</v>
      </c>
      <c r="D1011" s="706" t="s">
        <v>1784</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7"/>
        <v>G99960</v>
      </c>
      <c r="AK1011" s="905" t="str">
        <f t="shared" si="108"/>
        <v>IN &amp; OUT PAYROLL</v>
      </c>
      <c r="AL1011" s="905">
        <f>IFERROR(INDEX(G1011:R1011,1,MATCH(Parametres!$B$3,G$1:R$1,0)-1)*IF(OR(F1011="L",F1011="S",F1011="I"),-1,1),"")</f>
        <v>0</v>
      </c>
      <c r="AM1011" s="905">
        <f t="shared" si="109"/>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10"/>
        <v>G99960</v>
      </c>
      <c r="AU1011" s="488" t="str">
        <f t="shared" si="111"/>
        <v>IN &amp; OUT PAYROLL</v>
      </c>
      <c r="AV1011" s="899">
        <f>IFERROR(INDEX(V1011:AG1011,1,MATCH(Parametres!$B$3,V$1:AG$1,0)-1)*IF(OR(C1011="L",C1011="S",C1011="I"),-1,1),"")</f>
        <v>0</v>
      </c>
      <c r="AW1011" s="899">
        <f t="shared" si="112"/>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3098</v>
      </c>
      <c r="D1012" s="706" t="s">
        <v>3099</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7"/>
        <v>G9999</v>
      </c>
      <c r="AK1012" s="905" t="str">
        <f t="shared" si="108"/>
        <v>CHARGES A REFACTURER</v>
      </c>
      <c r="AL1012" s="905">
        <f>IFERROR(INDEX(G1012:R1012,1,MATCH(Parametres!$B$3,G$1:R$1,0)-1)*IF(OR(F1012="L",F1012="S",F1012="I"),-1,1),"")</f>
        <v>0</v>
      </c>
      <c r="AM1012" s="905">
        <f t="shared" si="109"/>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10"/>
        <v>G9999</v>
      </c>
      <c r="AU1012" s="488" t="str">
        <f t="shared" si="111"/>
        <v>CHARGES A REFACTURER</v>
      </c>
      <c r="AV1012" s="899">
        <f>IFERROR(INDEX(V1012:AG1012,1,MATCH(Parametres!$B$3,V$1:AG$1,0)-1)*IF(OR(C1012="L",C1012="S",C1012="I"),-1,1),"")</f>
        <v>0</v>
      </c>
      <c r="AW1012" s="899">
        <f t="shared" si="112"/>
        <v>0</v>
      </c>
      <c r="AX1012" s="899">
        <f>INDEX(V1012:AG1012,1,MATCH(Parametres!$B$3,V$1:AG$1,0))*IF(OR(C1012="L",C1012="S",C1012="I"),-1,1)</f>
        <v>0</v>
      </c>
      <c r="AY1012" s="487" t="s">
        <v>337</v>
      </c>
      <c r="AZ1012" s="487">
        <f>+VLOOKUP($AJ1012,Data_Validation!$A:$E,5,0)</f>
        <v>0</v>
      </c>
    </row>
    <row r="1013" spans="1:52" ht="15" hidden="1" customHeight="1">
      <c r="AJ1013" s="905">
        <f t="shared" ref="AJ1013:AJ1076" si="113">C1013</f>
        <v>0</v>
      </c>
      <c r="AK1013" s="905">
        <f t="shared" ref="AK1013:AK1076" si="114">D1013</f>
        <v>0</v>
      </c>
      <c r="AL1013" s="905">
        <f>IFERROR(INDEX(G1013:R1013,1,MATCH(Parametres!$B$3,G$1:R$1,0)-1)*IF(OR(F1013="L",F1013="S",F1013="I"),-1,1),"")</f>
        <v>0</v>
      </c>
      <c r="AM1013" s="905">
        <f t="shared" ref="AM1013:AM1076" si="115">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6">C1013</f>
        <v>0</v>
      </c>
      <c r="AU1013" s="488">
        <f t="shared" ref="AU1013:AU1076" si="117">D1013</f>
        <v>0</v>
      </c>
      <c r="AV1013" s="899">
        <f>IFERROR(INDEX(V1013:AG1013,1,MATCH(Parametres!$B$3,V$1:AG$1,0)-1)*IF(OR(C1013="L",C1013="S",C1013="I"),-1,1),"")</f>
        <v>0</v>
      </c>
      <c r="AW1013" s="899">
        <f t="shared" ref="AW1013:AW1076" si="118">AX1013-AV1013</f>
        <v>0</v>
      </c>
      <c r="AX1013" s="899">
        <f>INDEX(V1013:AG1013,1,MATCH(Parametres!$B$3,V$1:AG$1,0))*IF(OR(C1013="L",C1013="S",C1013="I"),-1,1)</f>
        <v>0</v>
      </c>
      <c r="AY1013" s="487" t="s">
        <v>337</v>
      </c>
      <c r="AZ1013" s="487" t="e">
        <f>+VLOOKUP($AJ1013,Data_Validation!$A:$E,5,0)</f>
        <v>#N/A</v>
      </c>
    </row>
    <row r="1014" spans="1:52" ht="15" hidden="1" customHeight="1">
      <c r="AJ1014" s="905">
        <f t="shared" si="113"/>
        <v>0</v>
      </c>
      <c r="AK1014" s="905">
        <f t="shared" si="114"/>
        <v>0</v>
      </c>
      <c r="AL1014" s="905">
        <f>IFERROR(INDEX(G1014:R1014,1,MATCH(Parametres!$B$3,G$1:R$1,0)-1)*IF(OR(F1014="L",F1014="S",F1014="I"),-1,1),"")</f>
        <v>0</v>
      </c>
      <c r="AM1014" s="905">
        <f t="shared" si="115"/>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6"/>
        <v>0</v>
      </c>
      <c r="AU1014" s="488">
        <f t="shared" si="117"/>
        <v>0</v>
      </c>
      <c r="AV1014" s="899">
        <f>IFERROR(INDEX(V1014:AG1014,1,MATCH(Parametres!$B$3,V$1:AG$1,0)-1)*IF(OR(C1014="L",C1014="S",C1014="I"),-1,1),"")</f>
        <v>0</v>
      </c>
      <c r="AW1014" s="899">
        <f t="shared" si="118"/>
        <v>0</v>
      </c>
      <c r="AX1014" s="899">
        <f>INDEX(V1014:AG1014,1,MATCH(Parametres!$B$3,V$1:AG$1,0))*IF(OR(C1014="L",C1014="S",C1014="I"),-1,1)</f>
        <v>0</v>
      </c>
      <c r="AY1014" s="487" t="s">
        <v>337</v>
      </c>
      <c r="AZ1014" s="487" t="e">
        <f>+VLOOKUP($AJ1014,Data_Validation!$A:$E,5,0)</f>
        <v>#N/A</v>
      </c>
    </row>
    <row r="1015" spans="1:52" ht="15" hidden="1" customHeight="1">
      <c r="AJ1015" s="905">
        <f t="shared" si="113"/>
        <v>0</v>
      </c>
      <c r="AK1015" s="905">
        <f t="shared" si="114"/>
        <v>0</v>
      </c>
      <c r="AL1015" s="905">
        <f>IFERROR(INDEX(G1015:R1015,1,MATCH(Parametres!$B$3,G$1:R$1,0)-1)*IF(OR(F1015="L",F1015="S",F1015="I"),-1,1),"")</f>
        <v>0</v>
      </c>
      <c r="AM1015" s="905">
        <f t="shared" si="115"/>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6"/>
        <v>0</v>
      </c>
      <c r="AU1015" s="488">
        <f t="shared" si="117"/>
        <v>0</v>
      </c>
      <c r="AV1015" s="899">
        <f>IFERROR(INDEX(V1015:AG1015,1,MATCH(Parametres!$B$3,V$1:AG$1,0)-1)*IF(OR(C1015="L",C1015="S",C1015="I"),-1,1),"")</f>
        <v>0</v>
      </c>
      <c r="AW1015" s="899">
        <f t="shared" si="118"/>
        <v>0</v>
      </c>
      <c r="AX1015" s="899">
        <f>INDEX(V1015:AG1015,1,MATCH(Parametres!$B$3,V$1:AG$1,0))*IF(OR(C1015="L",C1015="S",C1015="I"),-1,1)</f>
        <v>0</v>
      </c>
      <c r="AY1015" s="487" t="s">
        <v>337</v>
      </c>
      <c r="AZ1015" s="487" t="e">
        <f>+VLOOKUP($AJ1015,Data_Validation!$A:$E,5,0)</f>
        <v>#N/A</v>
      </c>
    </row>
    <row r="1016" spans="1:52" ht="15" hidden="1" customHeight="1">
      <c r="AJ1016" s="905">
        <f t="shared" si="113"/>
        <v>0</v>
      </c>
      <c r="AK1016" s="905">
        <f t="shared" si="114"/>
        <v>0</v>
      </c>
      <c r="AL1016" s="905">
        <f>IFERROR(INDEX(G1016:R1016,1,MATCH(Parametres!$B$3,G$1:R$1,0)-1)*IF(OR(F1016="L",F1016="S",F1016="I"),-1,1),"")</f>
        <v>0</v>
      </c>
      <c r="AM1016" s="905">
        <f t="shared" si="115"/>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6"/>
        <v>0</v>
      </c>
      <c r="AU1016" s="488">
        <f t="shared" si="117"/>
        <v>0</v>
      </c>
      <c r="AV1016" s="899">
        <f>IFERROR(INDEX(V1016:AG1016,1,MATCH(Parametres!$B$3,V$1:AG$1,0)-1)*IF(OR(C1016="L",C1016="S",C1016="I"),-1,1),"")</f>
        <v>0</v>
      </c>
      <c r="AW1016" s="899">
        <f t="shared" si="118"/>
        <v>0</v>
      </c>
      <c r="AX1016" s="899">
        <f>INDEX(V1016:AG1016,1,MATCH(Parametres!$B$3,V$1:AG$1,0))*IF(OR(C1016="L",C1016="S",C1016="I"),-1,1)</f>
        <v>0</v>
      </c>
      <c r="AY1016" s="487" t="s">
        <v>337</v>
      </c>
      <c r="AZ1016" s="487" t="e">
        <f>+VLOOKUP($AJ1016,Data_Validation!$A:$E,5,0)</f>
        <v>#N/A</v>
      </c>
    </row>
    <row r="1017" spans="1:52" ht="15" hidden="1" customHeight="1">
      <c r="AJ1017" s="905">
        <f t="shared" si="113"/>
        <v>0</v>
      </c>
      <c r="AK1017" s="905">
        <f t="shared" si="114"/>
        <v>0</v>
      </c>
      <c r="AL1017" s="905">
        <f>IFERROR(INDEX(G1017:R1017,1,MATCH(Parametres!$B$3,G$1:R$1,0)-1)*IF(OR(F1017="L",F1017="S",F1017="I"),-1,1),"")</f>
        <v>0</v>
      </c>
      <c r="AM1017" s="905">
        <f t="shared" si="115"/>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6"/>
        <v>0</v>
      </c>
      <c r="AU1017" s="488">
        <f t="shared" si="117"/>
        <v>0</v>
      </c>
      <c r="AV1017" s="899">
        <f>IFERROR(INDEX(V1017:AG1017,1,MATCH(Parametres!$B$3,V$1:AG$1,0)-1)*IF(OR(C1017="L",C1017="S",C1017="I"),-1,1),"")</f>
        <v>0</v>
      </c>
      <c r="AW1017" s="899">
        <f t="shared" si="118"/>
        <v>0</v>
      </c>
      <c r="AX1017" s="899">
        <f>INDEX(V1017:AG1017,1,MATCH(Parametres!$B$3,V$1:AG$1,0))*IF(OR(C1017="L",C1017="S",C1017="I"),-1,1)</f>
        <v>0</v>
      </c>
      <c r="AY1017" s="487" t="s">
        <v>337</v>
      </c>
      <c r="AZ1017" s="487" t="e">
        <f>+VLOOKUP($AJ1017,Data_Validation!$A:$E,5,0)</f>
        <v>#N/A</v>
      </c>
    </row>
    <row r="1018" spans="1:52" ht="15" hidden="1" customHeight="1">
      <c r="AJ1018" s="905">
        <f t="shared" si="113"/>
        <v>0</v>
      </c>
      <c r="AK1018" s="905">
        <f t="shared" si="114"/>
        <v>0</v>
      </c>
      <c r="AL1018" s="905">
        <f>IFERROR(INDEX(G1018:R1018,1,MATCH(Parametres!$B$3,G$1:R$1,0)-1)*IF(OR(F1018="L",F1018="S",F1018="I"),-1,1),"")</f>
        <v>0</v>
      </c>
      <c r="AM1018" s="905">
        <f t="shared" si="115"/>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6"/>
        <v>0</v>
      </c>
      <c r="AU1018" s="488">
        <f t="shared" si="117"/>
        <v>0</v>
      </c>
      <c r="AV1018" s="899">
        <f>IFERROR(INDEX(V1018:AG1018,1,MATCH(Parametres!$B$3,V$1:AG$1,0)-1)*IF(OR(C1018="L",C1018="S",C1018="I"),-1,1),"")</f>
        <v>0</v>
      </c>
      <c r="AW1018" s="899">
        <f t="shared" si="118"/>
        <v>0</v>
      </c>
      <c r="AX1018" s="899">
        <f>INDEX(V1018:AG1018,1,MATCH(Parametres!$B$3,V$1:AG$1,0))*IF(OR(C1018="L",C1018="S",C1018="I"),-1,1)</f>
        <v>0</v>
      </c>
      <c r="AY1018" s="487" t="s">
        <v>337</v>
      </c>
      <c r="AZ1018" s="487" t="e">
        <f>+VLOOKUP($AJ1018,Data_Validation!$A:$E,5,0)</f>
        <v>#N/A</v>
      </c>
    </row>
    <row r="1019" spans="1:52" ht="15" hidden="1" customHeight="1">
      <c r="AJ1019" s="905">
        <f t="shared" si="113"/>
        <v>0</v>
      </c>
      <c r="AK1019" s="905">
        <f t="shared" si="114"/>
        <v>0</v>
      </c>
      <c r="AL1019" s="905">
        <f>IFERROR(INDEX(G1019:R1019,1,MATCH(Parametres!$B$3,G$1:R$1,0)-1)*IF(OR(F1019="L",F1019="S",F1019="I"),-1,1),"")</f>
        <v>0</v>
      </c>
      <c r="AM1019" s="905">
        <f t="shared" si="115"/>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6"/>
        <v>0</v>
      </c>
      <c r="AU1019" s="488">
        <f t="shared" si="117"/>
        <v>0</v>
      </c>
      <c r="AV1019" s="899">
        <f>IFERROR(INDEX(V1019:AG1019,1,MATCH(Parametres!$B$3,V$1:AG$1,0)-1)*IF(OR(C1019="L",C1019="S",C1019="I"),-1,1),"")</f>
        <v>0</v>
      </c>
      <c r="AW1019" s="899">
        <f t="shared" si="118"/>
        <v>0</v>
      </c>
      <c r="AX1019" s="899">
        <f>INDEX(V1019:AG1019,1,MATCH(Parametres!$B$3,V$1:AG$1,0))*IF(OR(C1019="L",C1019="S",C1019="I"),-1,1)</f>
        <v>0</v>
      </c>
      <c r="AY1019" s="487" t="s">
        <v>337</v>
      </c>
      <c r="AZ1019" s="487" t="e">
        <f>+VLOOKUP($AJ1019,Data_Validation!$A:$E,5,0)</f>
        <v>#N/A</v>
      </c>
    </row>
    <row r="1020" spans="1:52" ht="15" hidden="1" customHeight="1">
      <c r="AJ1020" s="905">
        <f t="shared" si="113"/>
        <v>0</v>
      </c>
      <c r="AK1020" s="905">
        <f t="shared" si="114"/>
        <v>0</v>
      </c>
      <c r="AL1020" s="905">
        <f>IFERROR(INDEX(G1020:R1020,1,MATCH(Parametres!$B$3,G$1:R$1,0)-1)*IF(OR(F1020="L",F1020="S",F1020="I"),-1,1),"")</f>
        <v>0</v>
      </c>
      <c r="AM1020" s="905">
        <f t="shared" si="115"/>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6"/>
        <v>0</v>
      </c>
      <c r="AU1020" s="488">
        <f t="shared" si="117"/>
        <v>0</v>
      </c>
      <c r="AV1020" s="899">
        <f>IFERROR(INDEX(V1020:AG1020,1,MATCH(Parametres!$B$3,V$1:AG$1,0)-1)*IF(OR(C1020="L",C1020="S",C1020="I"),-1,1),"")</f>
        <v>0</v>
      </c>
      <c r="AW1020" s="899">
        <f t="shared" si="118"/>
        <v>0</v>
      </c>
      <c r="AX1020" s="899">
        <f>INDEX(V1020:AG1020,1,MATCH(Parametres!$B$3,V$1:AG$1,0))*IF(OR(C1020="L",C1020="S",C1020="I"),-1,1)</f>
        <v>0</v>
      </c>
      <c r="AY1020" s="487" t="s">
        <v>337</v>
      </c>
      <c r="AZ1020" s="487" t="e">
        <f>+VLOOKUP($AJ1020,Data_Validation!$A:$E,5,0)</f>
        <v>#N/A</v>
      </c>
    </row>
    <row r="1021" spans="1:52" ht="15" hidden="1" customHeight="1">
      <c r="AJ1021" s="905">
        <f t="shared" si="113"/>
        <v>0</v>
      </c>
      <c r="AK1021" s="905">
        <f t="shared" si="114"/>
        <v>0</v>
      </c>
      <c r="AL1021" s="905">
        <f>IFERROR(INDEX(G1021:R1021,1,MATCH(Parametres!$B$3,G$1:R$1,0)-1)*IF(OR(F1021="L",F1021="S",F1021="I"),-1,1),"")</f>
        <v>0</v>
      </c>
      <c r="AM1021" s="905">
        <f t="shared" si="115"/>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6"/>
        <v>0</v>
      </c>
      <c r="AU1021" s="488">
        <f t="shared" si="117"/>
        <v>0</v>
      </c>
      <c r="AV1021" s="899">
        <f>IFERROR(INDEX(V1021:AG1021,1,MATCH(Parametres!$B$3,V$1:AG$1,0)-1)*IF(OR(C1021="L",C1021="S",C1021="I"),-1,1),"")</f>
        <v>0</v>
      </c>
      <c r="AW1021" s="899">
        <f t="shared" si="118"/>
        <v>0</v>
      </c>
      <c r="AX1021" s="899">
        <f>INDEX(V1021:AG1021,1,MATCH(Parametres!$B$3,V$1:AG$1,0))*IF(OR(C1021="L",C1021="S",C1021="I"),-1,1)</f>
        <v>0</v>
      </c>
      <c r="AY1021" s="487" t="s">
        <v>337</v>
      </c>
      <c r="AZ1021" s="487" t="e">
        <f>+VLOOKUP($AJ1021,Data_Validation!$A:$E,5,0)</f>
        <v>#N/A</v>
      </c>
    </row>
    <row r="1022" spans="1:52" ht="15" hidden="1" customHeight="1">
      <c r="AJ1022" s="905">
        <f t="shared" si="113"/>
        <v>0</v>
      </c>
      <c r="AK1022" s="905">
        <f t="shared" si="114"/>
        <v>0</v>
      </c>
      <c r="AL1022" s="905">
        <f>IFERROR(INDEX(G1022:R1022,1,MATCH(Parametres!$B$3,G$1:R$1,0)-1)*IF(OR(F1022="L",F1022="S",F1022="I"),-1,1),"")</f>
        <v>0</v>
      </c>
      <c r="AM1022" s="905">
        <f t="shared" si="115"/>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6"/>
        <v>0</v>
      </c>
      <c r="AU1022" s="488">
        <f t="shared" si="117"/>
        <v>0</v>
      </c>
      <c r="AV1022" s="899">
        <f>IFERROR(INDEX(V1022:AG1022,1,MATCH(Parametres!$B$3,V$1:AG$1,0)-1)*IF(OR(C1022="L",C1022="S",C1022="I"),-1,1),"")</f>
        <v>0</v>
      </c>
      <c r="AW1022" s="899">
        <f t="shared" si="118"/>
        <v>0</v>
      </c>
      <c r="AX1022" s="899">
        <f>INDEX(V1022:AG1022,1,MATCH(Parametres!$B$3,V$1:AG$1,0))*IF(OR(C1022="L",C1022="S",C1022="I"),-1,1)</f>
        <v>0</v>
      </c>
      <c r="AY1022" s="487" t="s">
        <v>337</v>
      </c>
      <c r="AZ1022" s="487" t="e">
        <f>+VLOOKUP($AJ1022,Data_Validation!$A:$E,5,0)</f>
        <v>#N/A</v>
      </c>
    </row>
    <row r="1023" spans="1:52" ht="15" hidden="1" customHeight="1">
      <c r="AJ1023" s="905">
        <f t="shared" si="113"/>
        <v>0</v>
      </c>
      <c r="AK1023" s="905">
        <f t="shared" si="114"/>
        <v>0</v>
      </c>
      <c r="AL1023" s="905">
        <f>IFERROR(INDEX(G1023:R1023,1,MATCH(Parametres!$B$3,G$1:R$1,0)-1)*IF(OR(F1023="L",F1023="S",F1023="I"),-1,1),"")</f>
        <v>0</v>
      </c>
      <c r="AM1023" s="905">
        <f t="shared" si="115"/>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6"/>
        <v>0</v>
      </c>
      <c r="AU1023" s="488">
        <f t="shared" si="117"/>
        <v>0</v>
      </c>
      <c r="AV1023" s="899">
        <f>IFERROR(INDEX(V1023:AG1023,1,MATCH(Parametres!$B$3,V$1:AG$1,0)-1)*IF(OR(C1023="L",C1023="S",C1023="I"),-1,1),"")</f>
        <v>0</v>
      </c>
      <c r="AW1023" s="899">
        <f t="shared" si="118"/>
        <v>0</v>
      </c>
      <c r="AX1023" s="899">
        <f>INDEX(V1023:AG1023,1,MATCH(Parametres!$B$3,V$1:AG$1,0))*IF(OR(C1023="L",C1023="S",C1023="I"),-1,1)</f>
        <v>0</v>
      </c>
      <c r="AY1023" s="487" t="s">
        <v>337</v>
      </c>
      <c r="AZ1023" s="487" t="e">
        <f>+VLOOKUP($AJ1023,Data_Validation!$A:$E,5,0)</f>
        <v>#N/A</v>
      </c>
    </row>
    <row r="1024" spans="1:52" ht="15" hidden="1" customHeight="1">
      <c r="AJ1024" s="905">
        <f t="shared" si="113"/>
        <v>0</v>
      </c>
      <c r="AK1024" s="905">
        <f t="shared" si="114"/>
        <v>0</v>
      </c>
      <c r="AL1024" s="905">
        <f>IFERROR(INDEX(G1024:R1024,1,MATCH(Parametres!$B$3,G$1:R$1,0)-1)*IF(OR(F1024="L",F1024="S",F1024="I"),-1,1),"")</f>
        <v>0</v>
      </c>
      <c r="AM1024" s="905">
        <f t="shared" si="115"/>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6"/>
        <v>0</v>
      </c>
      <c r="AU1024" s="488">
        <f t="shared" si="117"/>
        <v>0</v>
      </c>
      <c r="AV1024" s="899">
        <f>IFERROR(INDEX(V1024:AG1024,1,MATCH(Parametres!$B$3,V$1:AG$1,0)-1)*IF(OR(C1024="L",C1024="S",C1024="I"),-1,1),"")</f>
        <v>0</v>
      </c>
      <c r="AW1024" s="899">
        <f t="shared" si="118"/>
        <v>0</v>
      </c>
      <c r="AX1024" s="899">
        <f>INDEX(V1024:AG1024,1,MATCH(Parametres!$B$3,V$1:AG$1,0))*IF(OR(C1024="L",C1024="S",C1024="I"),-1,1)</f>
        <v>0</v>
      </c>
      <c r="AY1024" s="487" t="s">
        <v>337</v>
      </c>
      <c r="AZ1024" s="487" t="e">
        <f>+VLOOKUP($AJ1024,Data_Validation!$A:$E,5,0)</f>
        <v>#N/A</v>
      </c>
    </row>
    <row r="1025" spans="36:52" ht="15" hidden="1" customHeight="1">
      <c r="AJ1025" s="905">
        <f t="shared" si="113"/>
        <v>0</v>
      </c>
      <c r="AK1025" s="905">
        <f t="shared" si="114"/>
        <v>0</v>
      </c>
      <c r="AL1025" s="905">
        <f>IFERROR(INDEX(G1025:R1025,1,MATCH(Parametres!$B$3,G$1:R$1,0)-1)*IF(OR(F1025="L",F1025="S",F1025="I"),-1,1),"")</f>
        <v>0</v>
      </c>
      <c r="AM1025" s="905">
        <f t="shared" si="115"/>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6"/>
        <v>0</v>
      </c>
      <c r="AU1025" s="488">
        <f t="shared" si="117"/>
        <v>0</v>
      </c>
      <c r="AV1025" s="899">
        <f>IFERROR(INDEX(V1025:AG1025,1,MATCH(Parametres!$B$3,V$1:AG$1,0)-1)*IF(OR(C1025="L",C1025="S",C1025="I"),-1,1),"")</f>
        <v>0</v>
      </c>
      <c r="AW1025" s="899">
        <f t="shared" si="118"/>
        <v>0</v>
      </c>
      <c r="AX1025" s="899">
        <f>INDEX(V1025:AG1025,1,MATCH(Parametres!$B$3,V$1:AG$1,0))*IF(OR(C1025="L",C1025="S",C1025="I"),-1,1)</f>
        <v>0</v>
      </c>
      <c r="AY1025" s="487" t="s">
        <v>337</v>
      </c>
      <c r="AZ1025" s="487" t="e">
        <f>+VLOOKUP($AJ1025,Data_Validation!$A:$E,5,0)</f>
        <v>#N/A</v>
      </c>
    </row>
    <row r="1026" spans="36:52" ht="15" hidden="1" customHeight="1">
      <c r="AJ1026" s="905">
        <f t="shared" si="113"/>
        <v>0</v>
      </c>
      <c r="AK1026" s="905">
        <f t="shared" si="114"/>
        <v>0</v>
      </c>
      <c r="AL1026" s="905">
        <f>IFERROR(INDEX(G1026:R1026,1,MATCH(Parametres!$B$3,G$1:R$1,0)-1)*IF(OR(F1026="L",F1026="S",F1026="I"),-1,1),"")</f>
        <v>0</v>
      </c>
      <c r="AM1026" s="905">
        <f t="shared" si="115"/>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6"/>
        <v>0</v>
      </c>
      <c r="AU1026" s="488">
        <f t="shared" si="117"/>
        <v>0</v>
      </c>
      <c r="AV1026" s="899">
        <f>IFERROR(INDEX(V1026:AG1026,1,MATCH(Parametres!$B$3,V$1:AG$1,0)-1)*IF(OR(C1026="L",C1026="S",C1026="I"),-1,1),"")</f>
        <v>0</v>
      </c>
      <c r="AW1026" s="899">
        <f t="shared" si="118"/>
        <v>0</v>
      </c>
      <c r="AX1026" s="899">
        <f>INDEX(V1026:AG1026,1,MATCH(Parametres!$B$3,V$1:AG$1,0))*IF(OR(C1026="L",C1026="S",C1026="I"),-1,1)</f>
        <v>0</v>
      </c>
      <c r="AY1026" s="487" t="s">
        <v>337</v>
      </c>
      <c r="AZ1026" s="487" t="e">
        <f>+VLOOKUP($AJ1026,Data_Validation!$A:$E,5,0)</f>
        <v>#N/A</v>
      </c>
    </row>
    <row r="1027" spans="36:52" ht="15" hidden="1" customHeight="1">
      <c r="AJ1027" s="905">
        <f t="shared" si="113"/>
        <v>0</v>
      </c>
      <c r="AK1027" s="905">
        <f t="shared" si="114"/>
        <v>0</v>
      </c>
      <c r="AL1027" s="905">
        <f>IFERROR(INDEX(G1027:R1027,1,MATCH(Parametres!$B$3,G$1:R$1,0)-1)*IF(OR(F1027="L",F1027="S",F1027="I"),-1,1),"")</f>
        <v>0</v>
      </c>
      <c r="AM1027" s="905">
        <f t="shared" si="115"/>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6"/>
        <v>0</v>
      </c>
      <c r="AU1027" s="488">
        <f t="shared" si="117"/>
        <v>0</v>
      </c>
      <c r="AV1027" s="899">
        <f>IFERROR(INDEX(V1027:AG1027,1,MATCH(Parametres!$B$3,V$1:AG$1,0)-1)*IF(OR(C1027="L",C1027="S",C1027="I"),-1,1),"")</f>
        <v>0</v>
      </c>
      <c r="AW1027" s="899">
        <f t="shared" si="118"/>
        <v>0</v>
      </c>
      <c r="AX1027" s="899">
        <f>INDEX(V1027:AG1027,1,MATCH(Parametres!$B$3,V$1:AG$1,0))*IF(OR(C1027="L",C1027="S",C1027="I"),-1,1)</f>
        <v>0</v>
      </c>
      <c r="AY1027" s="487" t="s">
        <v>337</v>
      </c>
      <c r="AZ1027" s="487" t="e">
        <f>+VLOOKUP($AJ1027,Data_Validation!$A:$E,5,0)</f>
        <v>#N/A</v>
      </c>
    </row>
    <row r="1028" spans="36:52" ht="15" hidden="1" customHeight="1">
      <c r="AJ1028" s="905">
        <f t="shared" si="113"/>
        <v>0</v>
      </c>
      <c r="AK1028" s="905">
        <f t="shared" si="114"/>
        <v>0</v>
      </c>
      <c r="AL1028" s="905">
        <f>IFERROR(INDEX(G1028:R1028,1,MATCH(Parametres!$B$3,G$1:R$1,0)-1)*IF(OR(F1028="L",F1028="S",F1028="I"),-1,1),"")</f>
        <v>0</v>
      </c>
      <c r="AM1028" s="905">
        <f t="shared" si="115"/>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6"/>
        <v>0</v>
      </c>
      <c r="AU1028" s="488">
        <f t="shared" si="117"/>
        <v>0</v>
      </c>
      <c r="AV1028" s="899">
        <f>IFERROR(INDEX(V1028:AG1028,1,MATCH(Parametres!$B$3,V$1:AG$1,0)-1)*IF(OR(C1028="L",C1028="S",C1028="I"),-1,1),"")</f>
        <v>0</v>
      </c>
      <c r="AW1028" s="899">
        <f t="shared" si="118"/>
        <v>0</v>
      </c>
      <c r="AX1028" s="899">
        <f>INDEX(V1028:AG1028,1,MATCH(Parametres!$B$3,V$1:AG$1,0))*IF(OR(C1028="L",C1028="S",C1028="I"),-1,1)</f>
        <v>0</v>
      </c>
      <c r="AY1028" s="487" t="s">
        <v>337</v>
      </c>
      <c r="AZ1028" s="487" t="e">
        <f>+VLOOKUP($AJ1028,Data_Validation!$A:$E,5,0)</f>
        <v>#N/A</v>
      </c>
    </row>
    <row r="1029" spans="36:52" ht="15" hidden="1" customHeight="1">
      <c r="AJ1029" s="905">
        <f t="shared" si="113"/>
        <v>0</v>
      </c>
      <c r="AK1029" s="905">
        <f t="shared" si="114"/>
        <v>0</v>
      </c>
      <c r="AL1029" s="905">
        <f>IFERROR(INDEX(G1029:R1029,1,MATCH(Parametres!$B$3,G$1:R$1,0)-1)*IF(OR(F1029="L",F1029="S",F1029="I"),-1,1),"")</f>
        <v>0</v>
      </c>
      <c r="AM1029" s="905">
        <f t="shared" si="115"/>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6"/>
        <v>0</v>
      </c>
      <c r="AU1029" s="488">
        <f t="shared" si="117"/>
        <v>0</v>
      </c>
      <c r="AV1029" s="899">
        <f>IFERROR(INDEX(V1029:AG1029,1,MATCH(Parametres!$B$3,V$1:AG$1,0)-1)*IF(OR(C1029="L",C1029="S",C1029="I"),-1,1),"")</f>
        <v>0</v>
      </c>
      <c r="AW1029" s="899">
        <f t="shared" si="118"/>
        <v>0</v>
      </c>
      <c r="AX1029" s="899">
        <f>INDEX(V1029:AG1029,1,MATCH(Parametres!$B$3,V$1:AG$1,0))*IF(OR(C1029="L",C1029="S",C1029="I"),-1,1)</f>
        <v>0</v>
      </c>
      <c r="AY1029" s="487" t="s">
        <v>337</v>
      </c>
      <c r="AZ1029" s="487" t="e">
        <f>+VLOOKUP($AJ1029,Data_Validation!$A:$E,5,0)</f>
        <v>#N/A</v>
      </c>
    </row>
    <row r="1030" spans="36:52" ht="15" hidden="1" customHeight="1">
      <c r="AJ1030" s="905">
        <f t="shared" si="113"/>
        <v>0</v>
      </c>
      <c r="AK1030" s="905">
        <f t="shared" si="114"/>
        <v>0</v>
      </c>
      <c r="AL1030" s="905">
        <f>IFERROR(INDEX(G1030:R1030,1,MATCH(Parametres!$B$3,G$1:R$1,0)-1)*IF(OR(F1030="L",F1030="S",F1030="I"),-1,1),"")</f>
        <v>0</v>
      </c>
      <c r="AM1030" s="905">
        <f t="shared" si="115"/>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6"/>
        <v>0</v>
      </c>
      <c r="AU1030" s="488">
        <f t="shared" si="117"/>
        <v>0</v>
      </c>
      <c r="AV1030" s="899">
        <f>IFERROR(INDEX(V1030:AG1030,1,MATCH(Parametres!$B$3,V$1:AG$1,0)-1)*IF(OR(C1030="L",C1030="S",C1030="I"),-1,1),"")</f>
        <v>0</v>
      </c>
      <c r="AW1030" s="899">
        <f t="shared" si="118"/>
        <v>0</v>
      </c>
      <c r="AX1030" s="899">
        <f>INDEX(V1030:AG1030,1,MATCH(Parametres!$B$3,V$1:AG$1,0))*IF(OR(C1030="L",C1030="S",C1030="I"),-1,1)</f>
        <v>0</v>
      </c>
      <c r="AY1030" s="487" t="s">
        <v>337</v>
      </c>
      <c r="AZ1030" s="487" t="e">
        <f>+VLOOKUP($AJ1030,Data_Validation!$A:$E,5,0)</f>
        <v>#N/A</v>
      </c>
    </row>
    <row r="1031" spans="36:52" ht="15" hidden="1" customHeight="1">
      <c r="AJ1031" s="905">
        <f t="shared" si="113"/>
        <v>0</v>
      </c>
      <c r="AK1031" s="905">
        <f t="shared" si="114"/>
        <v>0</v>
      </c>
      <c r="AL1031" s="905">
        <f>IFERROR(INDEX(G1031:R1031,1,MATCH(Parametres!$B$3,G$1:R$1,0)-1)*IF(OR(F1031="L",F1031="S",F1031="I"),-1,1),"")</f>
        <v>0</v>
      </c>
      <c r="AM1031" s="905">
        <f t="shared" si="115"/>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6"/>
        <v>0</v>
      </c>
      <c r="AU1031" s="488">
        <f t="shared" si="117"/>
        <v>0</v>
      </c>
      <c r="AV1031" s="899">
        <f>IFERROR(INDEX(V1031:AG1031,1,MATCH(Parametres!$B$3,V$1:AG$1,0)-1)*IF(OR(C1031="L",C1031="S",C1031="I"),-1,1),"")</f>
        <v>0</v>
      </c>
      <c r="AW1031" s="899">
        <f t="shared" si="118"/>
        <v>0</v>
      </c>
      <c r="AX1031" s="899">
        <f>INDEX(V1031:AG1031,1,MATCH(Parametres!$B$3,V$1:AG$1,0))*IF(OR(C1031="L",C1031="S",C1031="I"),-1,1)</f>
        <v>0</v>
      </c>
      <c r="AY1031" s="487" t="s">
        <v>337</v>
      </c>
      <c r="AZ1031" s="487" t="e">
        <f>+VLOOKUP($AJ1031,Data_Validation!$A:$E,5,0)</f>
        <v>#N/A</v>
      </c>
    </row>
    <row r="1032" spans="36:52" ht="15" hidden="1" customHeight="1">
      <c r="AJ1032" s="905">
        <f t="shared" si="113"/>
        <v>0</v>
      </c>
      <c r="AK1032" s="905">
        <f t="shared" si="114"/>
        <v>0</v>
      </c>
      <c r="AL1032" s="905">
        <f>IFERROR(INDEX(G1032:R1032,1,MATCH(Parametres!$B$3,G$1:R$1,0)-1)*IF(OR(F1032="L",F1032="S",F1032="I"),-1,1),"")</f>
        <v>0</v>
      </c>
      <c r="AM1032" s="905">
        <f t="shared" si="115"/>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6"/>
        <v>0</v>
      </c>
      <c r="AU1032" s="488">
        <f t="shared" si="117"/>
        <v>0</v>
      </c>
      <c r="AV1032" s="899">
        <f>IFERROR(INDEX(V1032:AG1032,1,MATCH(Parametres!$B$3,V$1:AG$1,0)-1)*IF(OR(C1032="L",C1032="S",C1032="I"),-1,1),"")</f>
        <v>0</v>
      </c>
      <c r="AW1032" s="899">
        <f t="shared" si="118"/>
        <v>0</v>
      </c>
      <c r="AX1032" s="899">
        <f>INDEX(V1032:AG1032,1,MATCH(Parametres!$B$3,V$1:AG$1,0))*IF(OR(C1032="L",C1032="S",C1032="I"),-1,1)</f>
        <v>0</v>
      </c>
      <c r="AY1032" s="487" t="s">
        <v>337</v>
      </c>
      <c r="AZ1032" s="487" t="e">
        <f>+VLOOKUP($AJ1032,Data_Validation!$A:$E,5,0)</f>
        <v>#N/A</v>
      </c>
    </row>
    <row r="1033" spans="36:52" ht="15" hidden="1" customHeight="1">
      <c r="AJ1033" s="905">
        <f t="shared" si="113"/>
        <v>0</v>
      </c>
      <c r="AK1033" s="905">
        <f t="shared" si="114"/>
        <v>0</v>
      </c>
      <c r="AL1033" s="905">
        <f>IFERROR(INDEX(G1033:R1033,1,MATCH(Parametres!$B$3,G$1:R$1,0)-1)*IF(OR(F1033="L",F1033="S",F1033="I"),-1,1),"")</f>
        <v>0</v>
      </c>
      <c r="AM1033" s="905">
        <f t="shared" si="115"/>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6"/>
        <v>0</v>
      </c>
      <c r="AU1033" s="488">
        <f t="shared" si="117"/>
        <v>0</v>
      </c>
      <c r="AV1033" s="899">
        <f>IFERROR(INDEX(V1033:AG1033,1,MATCH(Parametres!$B$3,V$1:AG$1,0)-1)*IF(OR(C1033="L",C1033="S",C1033="I"),-1,1),"")</f>
        <v>0</v>
      </c>
      <c r="AW1033" s="899">
        <f t="shared" si="118"/>
        <v>0</v>
      </c>
      <c r="AX1033" s="899">
        <f>INDEX(V1033:AG1033,1,MATCH(Parametres!$B$3,V$1:AG$1,0))*IF(OR(C1033="L",C1033="S",C1033="I"),-1,1)</f>
        <v>0</v>
      </c>
      <c r="AY1033" s="487" t="s">
        <v>337</v>
      </c>
      <c r="AZ1033" s="487" t="e">
        <f>+VLOOKUP($AJ1033,Data_Validation!$A:$E,5,0)</f>
        <v>#N/A</v>
      </c>
    </row>
    <row r="1034" spans="36:52" ht="15" hidden="1" customHeight="1">
      <c r="AJ1034" s="905">
        <f t="shared" si="113"/>
        <v>0</v>
      </c>
      <c r="AK1034" s="905">
        <f t="shared" si="114"/>
        <v>0</v>
      </c>
      <c r="AL1034" s="905">
        <f>IFERROR(INDEX(G1034:R1034,1,MATCH(Parametres!$B$3,G$1:R$1,0)-1)*IF(OR(F1034="L",F1034="S",F1034="I"),-1,1),"")</f>
        <v>0</v>
      </c>
      <c r="AM1034" s="905">
        <f t="shared" si="115"/>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6"/>
        <v>0</v>
      </c>
      <c r="AU1034" s="488">
        <f t="shared" si="117"/>
        <v>0</v>
      </c>
      <c r="AV1034" s="899">
        <f>IFERROR(INDEX(V1034:AG1034,1,MATCH(Parametres!$B$3,V$1:AG$1,0)-1)*IF(OR(C1034="L",C1034="S",C1034="I"),-1,1),"")</f>
        <v>0</v>
      </c>
      <c r="AW1034" s="899">
        <f t="shared" si="118"/>
        <v>0</v>
      </c>
      <c r="AX1034" s="899">
        <f>INDEX(V1034:AG1034,1,MATCH(Parametres!$B$3,V$1:AG$1,0))*IF(OR(C1034="L",C1034="S",C1034="I"),-1,1)</f>
        <v>0</v>
      </c>
      <c r="AY1034" s="487" t="s">
        <v>337</v>
      </c>
      <c r="AZ1034" s="487" t="e">
        <f>+VLOOKUP($AJ1034,Data_Validation!$A:$E,5,0)</f>
        <v>#N/A</v>
      </c>
    </row>
    <row r="1035" spans="36:52" ht="15" hidden="1" customHeight="1">
      <c r="AJ1035" s="905">
        <f t="shared" si="113"/>
        <v>0</v>
      </c>
      <c r="AK1035" s="905">
        <f t="shared" si="114"/>
        <v>0</v>
      </c>
      <c r="AL1035" s="905">
        <f>IFERROR(INDEX(G1035:R1035,1,MATCH(Parametres!$B$3,G$1:R$1,0)-1)*IF(OR(F1035="L",F1035="S",F1035="I"),-1,1),"")</f>
        <v>0</v>
      </c>
      <c r="AM1035" s="905">
        <f t="shared" si="115"/>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6"/>
        <v>0</v>
      </c>
      <c r="AU1035" s="488">
        <f t="shared" si="117"/>
        <v>0</v>
      </c>
      <c r="AV1035" s="899">
        <f>IFERROR(INDEX(V1035:AG1035,1,MATCH(Parametres!$B$3,V$1:AG$1,0)-1)*IF(OR(C1035="L",C1035="S",C1035="I"),-1,1),"")</f>
        <v>0</v>
      </c>
      <c r="AW1035" s="899">
        <f t="shared" si="118"/>
        <v>0</v>
      </c>
      <c r="AX1035" s="899">
        <f>INDEX(V1035:AG1035,1,MATCH(Parametres!$B$3,V$1:AG$1,0))*IF(OR(C1035="L",C1035="S",C1035="I"),-1,1)</f>
        <v>0</v>
      </c>
      <c r="AY1035" s="487" t="s">
        <v>337</v>
      </c>
      <c r="AZ1035" s="487" t="e">
        <f>+VLOOKUP($AJ1035,Data_Validation!$A:$E,5,0)</f>
        <v>#N/A</v>
      </c>
    </row>
    <row r="1036" spans="36:52" ht="15" hidden="1" customHeight="1">
      <c r="AJ1036" s="905">
        <f t="shared" si="113"/>
        <v>0</v>
      </c>
      <c r="AK1036" s="905">
        <f t="shared" si="114"/>
        <v>0</v>
      </c>
      <c r="AL1036" s="905">
        <f>IFERROR(INDEX(G1036:R1036,1,MATCH(Parametres!$B$3,G$1:R$1,0)-1)*IF(OR(F1036="L",F1036="S",F1036="I"),-1,1),"")</f>
        <v>0</v>
      </c>
      <c r="AM1036" s="905">
        <f t="shared" si="115"/>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6"/>
        <v>0</v>
      </c>
      <c r="AU1036" s="488">
        <f t="shared" si="117"/>
        <v>0</v>
      </c>
      <c r="AV1036" s="899">
        <f>IFERROR(INDEX(V1036:AG1036,1,MATCH(Parametres!$B$3,V$1:AG$1,0)-1)*IF(OR(C1036="L",C1036="S",C1036="I"),-1,1),"")</f>
        <v>0</v>
      </c>
      <c r="AW1036" s="899">
        <f t="shared" si="118"/>
        <v>0</v>
      </c>
      <c r="AX1036" s="899">
        <f>INDEX(V1036:AG1036,1,MATCH(Parametres!$B$3,V$1:AG$1,0))*IF(OR(C1036="L",C1036="S",C1036="I"),-1,1)</f>
        <v>0</v>
      </c>
      <c r="AY1036" s="487" t="s">
        <v>337</v>
      </c>
      <c r="AZ1036" s="487" t="e">
        <f>+VLOOKUP($AJ1036,Data_Validation!$A:$E,5,0)</f>
        <v>#N/A</v>
      </c>
    </row>
    <row r="1037" spans="36:52" ht="15" hidden="1" customHeight="1">
      <c r="AJ1037" s="905">
        <f t="shared" si="113"/>
        <v>0</v>
      </c>
      <c r="AK1037" s="905">
        <f t="shared" si="114"/>
        <v>0</v>
      </c>
      <c r="AL1037" s="905">
        <f>IFERROR(INDEX(G1037:R1037,1,MATCH(Parametres!$B$3,G$1:R$1,0)-1)*IF(OR(F1037="L",F1037="S",F1037="I"),-1,1),"")</f>
        <v>0</v>
      </c>
      <c r="AM1037" s="905">
        <f t="shared" si="115"/>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6"/>
        <v>0</v>
      </c>
      <c r="AU1037" s="488">
        <f t="shared" si="117"/>
        <v>0</v>
      </c>
      <c r="AV1037" s="899">
        <f>IFERROR(INDEX(V1037:AG1037,1,MATCH(Parametres!$B$3,V$1:AG$1,0)-1)*IF(OR(C1037="L",C1037="S",C1037="I"),-1,1),"")</f>
        <v>0</v>
      </c>
      <c r="AW1037" s="899">
        <f t="shared" si="118"/>
        <v>0</v>
      </c>
      <c r="AX1037" s="899">
        <f>INDEX(V1037:AG1037,1,MATCH(Parametres!$B$3,V$1:AG$1,0))*IF(OR(C1037="L",C1037="S",C1037="I"),-1,1)</f>
        <v>0</v>
      </c>
      <c r="AY1037" s="487" t="s">
        <v>337</v>
      </c>
      <c r="AZ1037" s="487" t="e">
        <f>+VLOOKUP($AJ1037,Data_Validation!$A:$E,5,0)</f>
        <v>#N/A</v>
      </c>
    </row>
    <row r="1038" spans="36:52" ht="15" hidden="1" customHeight="1">
      <c r="AJ1038" s="905">
        <f t="shared" si="113"/>
        <v>0</v>
      </c>
      <c r="AK1038" s="905">
        <f t="shared" si="114"/>
        <v>0</v>
      </c>
      <c r="AL1038" s="905">
        <f>IFERROR(INDEX(G1038:R1038,1,MATCH(Parametres!$B$3,G$1:R$1,0)-1)*IF(OR(F1038="L",F1038="S",F1038="I"),-1,1),"")</f>
        <v>0</v>
      </c>
      <c r="AM1038" s="905">
        <f t="shared" si="115"/>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6"/>
        <v>0</v>
      </c>
      <c r="AU1038" s="488">
        <f t="shared" si="117"/>
        <v>0</v>
      </c>
      <c r="AV1038" s="899">
        <f>IFERROR(INDEX(V1038:AG1038,1,MATCH(Parametres!$B$3,V$1:AG$1,0)-1)*IF(OR(C1038="L",C1038="S",C1038="I"),-1,1),"")</f>
        <v>0</v>
      </c>
      <c r="AW1038" s="899">
        <f t="shared" si="118"/>
        <v>0</v>
      </c>
      <c r="AX1038" s="899">
        <f>INDEX(V1038:AG1038,1,MATCH(Parametres!$B$3,V$1:AG$1,0))*IF(OR(C1038="L",C1038="S",C1038="I"),-1,1)</f>
        <v>0</v>
      </c>
      <c r="AY1038" s="487" t="s">
        <v>337</v>
      </c>
      <c r="AZ1038" s="487" t="e">
        <f>+VLOOKUP($AJ1038,Data_Validation!$A:$E,5,0)</f>
        <v>#N/A</v>
      </c>
    </row>
    <row r="1039" spans="36:52" ht="15" hidden="1" customHeight="1">
      <c r="AJ1039" s="905">
        <f t="shared" si="113"/>
        <v>0</v>
      </c>
      <c r="AK1039" s="905">
        <f t="shared" si="114"/>
        <v>0</v>
      </c>
      <c r="AL1039" s="905">
        <f>IFERROR(INDEX(G1039:R1039,1,MATCH(Parametres!$B$3,G$1:R$1,0)-1)*IF(OR(F1039="L",F1039="S",F1039="I"),-1,1),"")</f>
        <v>0</v>
      </c>
      <c r="AM1039" s="905">
        <f t="shared" si="115"/>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6"/>
        <v>0</v>
      </c>
      <c r="AU1039" s="488">
        <f t="shared" si="117"/>
        <v>0</v>
      </c>
      <c r="AV1039" s="899">
        <f>IFERROR(INDEX(V1039:AG1039,1,MATCH(Parametres!$B$3,V$1:AG$1,0)-1)*IF(OR(C1039="L",C1039="S",C1039="I"),-1,1),"")</f>
        <v>0</v>
      </c>
      <c r="AW1039" s="899">
        <f t="shared" si="118"/>
        <v>0</v>
      </c>
      <c r="AX1039" s="899">
        <f>INDEX(V1039:AG1039,1,MATCH(Parametres!$B$3,V$1:AG$1,0))*IF(OR(C1039="L",C1039="S",C1039="I"),-1,1)</f>
        <v>0</v>
      </c>
      <c r="AY1039" s="487" t="s">
        <v>337</v>
      </c>
      <c r="AZ1039" s="487" t="e">
        <f>+VLOOKUP($AJ1039,Data_Validation!$A:$E,5,0)</f>
        <v>#N/A</v>
      </c>
    </row>
    <row r="1040" spans="36:52" ht="15" hidden="1" customHeight="1">
      <c r="AJ1040" s="905">
        <f t="shared" si="113"/>
        <v>0</v>
      </c>
      <c r="AK1040" s="905">
        <f t="shared" si="114"/>
        <v>0</v>
      </c>
      <c r="AL1040" s="905">
        <f>IFERROR(INDEX(G1040:R1040,1,MATCH(Parametres!$B$3,G$1:R$1,0)-1)*IF(OR(F1040="L",F1040="S",F1040="I"),-1,1),"")</f>
        <v>0</v>
      </c>
      <c r="AM1040" s="905">
        <f t="shared" si="115"/>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6"/>
        <v>0</v>
      </c>
      <c r="AU1040" s="488">
        <f t="shared" si="117"/>
        <v>0</v>
      </c>
      <c r="AV1040" s="899">
        <f>IFERROR(INDEX(V1040:AG1040,1,MATCH(Parametres!$B$3,V$1:AG$1,0)-1)*IF(OR(C1040="L",C1040="S",C1040="I"),-1,1),"")</f>
        <v>0</v>
      </c>
      <c r="AW1040" s="899">
        <f t="shared" si="118"/>
        <v>0</v>
      </c>
      <c r="AX1040" s="899">
        <f>INDEX(V1040:AG1040,1,MATCH(Parametres!$B$3,V$1:AG$1,0))*IF(OR(C1040="L",C1040="S",C1040="I"),-1,1)</f>
        <v>0</v>
      </c>
      <c r="AY1040" s="487" t="s">
        <v>337</v>
      </c>
      <c r="AZ1040" s="487" t="e">
        <f>+VLOOKUP($AJ1040,Data_Validation!$A:$E,5,0)</f>
        <v>#N/A</v>
      </c>
    </row>
    <row r="1041" spans="36:52" ht="15" hidden="1" customHeight="1">
      <c r="AJ1041" s="905">
        <f t="shared" si="113"/>
        <v>0</v>
      </c>
      <c r="AK1041" s="905">
        <f t="shared" si="114"/>
        <v>0</v>
      </c>
      <c r="AL1041" s="905">
        <f>IFERROR(INDEX(G1041:R1041,1,MATCH(Parametres!$B$3,G$1:R$1,0)-1)*IF(OR(F1041="L",F1041="S",F1041="I"),-1,1),"")</f>
        <v>0</v>
      </c>
      <c r="AM1041" s="905">
        <f t="shared" si="115"/>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6"/>
        <v>0</v>
      </c>
      <c r="AU1041" s="488">
        <f t="shared" si="117"/>
        <v>0</v>
      </c>
      <c r="AV1041" s="899">
        <f>IFERROR(INDEX(V1041:AG1041,1,MATCH(Parametres!$B$3,V$1:AG$1,0)-1)*IF(OR(C1041="L",C1041="S",C1041="I"),-1,1),"")</f>
        <v>0</v>
      </c>
      <c r="AW1041" s="899">
        <f t="shared" si="118"/>
        <v>0</v>
      </c>
      <c r="AX1041" s="899">
        <f>INDEX(V1041:AG1041,1,MATCH(Parametres!$B$3,V$1:AG$1,0))*IF(OR(C1041="L",C1041="S",C1041="I"),-1,1)</f>
        <v>0</v>
      </c>
      <c r="AY1041" s="487" t="s">
        <v>337</v>
      </c>
      <c r="AZ1041" s="487" t="e">
        <f>+VLOOKUP($AJ1041,Data_Validation!$A:$E,5,0)</f>
        <v>#N/A</v>
      </c>
    </row>
    <row r="1042" spans="36:52" ht="15" hidden="1" customHeight="1">
      <c r="AJ1042" s="905">
        <f t="shared" si="113"/>
        <v>0</v>
      </c>
      <c r="AK1042" s="905">
        <f t="shared" si="114"/>
        <v>0</v>
      </c>
      <c r="AL1042" s="905">
        <f>IFERROR(INDEX(G1042:R1042,1,MATCH(Parametres!$B$3,G$1:R$1,0)-1)*IF(OR(F1042="L",F1042="S",F1042="I"),-1,1),"")</f>
        <v>0</v>
      </c>
      <c r="AM1042" s="905">
        <f t="shared" si="115"/>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6"/>
        <v>0</v>
      </c>
      <c r="AU1042" s="488">
        <f t="shared" si="117"/>
        <v>0</v>
      </c>
      <c r="AV1042" s="899">
        <f>IFERROR(INDEX(V1042:AG1042,1,MATCH(Parametres!$B$3,V$1:AG$1,0)-1)*IF(OR(C1042="L",C1042="S",C1042="I"),-1,1),"")</f>
        <v>0</v>
      </c>
      <c r="AW1042" s="899">
        <f t="shared" si="118"/>
        <v>0</v>
      </c>
      <c r="AX1042" s="899">
        <f>INDEX(V1042:AG1042,1,MATCH(Parametres!$B$3,V$1:AG$1,0))*IF(OR(C1042="L",C1042="S",C1042="I"),-1,1)</f>
        <v>0</v>
      </c>
      <c r="AY1042" s="487" t="s">
        <v>337</v>
      </c>
      <c r="AZ1042" s="487" t="e">
        <f>+VLOOKUP($AJ1042,Data_Validation!$A:$E,5,0)</f>
        <v>#N/A</v>
      </c>
    </row>
    <row r="1043" spans="36:52" ht="15" hidden="1" customHeight="1">
      <c r="AJ1043" s="905">
        <f t="shared" si="113"/>
        <v>0</v>
      </c>
      <c r="AK1043" s="905">
        <f t="shared" si="114"/>
        <v>0</v>
      </c>
      <c r="AL1043" s="905">
        <f>IFERROR(INDEX(G1043:R1043,1,MATCH(Parametres!$B$3,G$1:R$1,0)-1)*IF(OR(F1043="L",F1043="S",F1043="I"),-1,1),"")</f>
        <v>0</v>
      </c>
      <c r="AM1043" s="905">
        <f t="shared" si="115"/>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6"/>
        <v>0</v>
      </c>
      <c r="AU1043" s="488">
        <f t="shared" si="117"/>
        <v>0</v>
      </c>
      <c r="AV1043" s="899">
        <f>IFERROR(INDEX(V1043:AG1043,1,MATCH(Parametres!$B$3,V$1:AG$1,0)-1)*IF(OR(C1043="L",C1043="S",C1043="I"),-1,1),"")</f>
        <v>0</v>
      </c>
      <c r="AW1043" s="899">
        <f t="shared" si="118"/>
        <v>0</v>
      </c>
      <c r="AX1043" s="899">
        <f>INDEX(V1043:AG1043,1,MATCH(Parametres!$B$3,V$1:AG$1,0))*IF(OR(C1043="L",C1043="S",C1043="I"),-1,1)</f>
        <v>0</v>
      </c>
      <c r="AY1043" s="487" t="s">
        <v>337</v>
      </c>
      <c r="AZ1043" s="487" t="e">
        <f>+VLOOKUP($AJ1043,Data_Validation!$A:$E,5,0)</f>
        <v>#N/A</v>
      </c>
    </row>
    <row r="1044" spans="36:52" ht="15" hidden="1" customHeight="1">
      <c r="AJ1044" s="905">
        <f t="shared" si="113"/>
        <v>0</v>
      </c>
      <c r="AK1044" s="905">
        <f t="shared" si="114"/>
        <v>0</v>
      </c>
      <c r="AL1044" s="905">
        <f>IFERROR(INDEX(G1044:R1044,1,MATCH(Parametres!$B$3,G$1:R$1,0)-1)*IF(OR(F1044="L",F1044="S",F1044="I"),-1,1),"")</f>
        <v>0</v>
      </c>
      <c r="AM1044" s="905">
        <f t="shared" si="115"/>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6"/>
        <v>0</v>
      </c>
      <c r="AU1044" s="488">
        <f t="shared" si="117"/>
        <v>0</v>
      </c>
      <c r="AV1044" s="899">
        <f>IFERROR(INDEX(V1044:AG1044,1,MATCH(Parametres!$B$3,V$1:AG$1,0)-1)*IF(OR(C1044="L",C1044="S",C1044="I"),-1,1),"")</f>
        <v>0</v>
      </c>
      <c r="AW1044" s="899">
        <f t="shared" si="118"/>
        <v>0</v>
      </c>
      <c r="AX1044" s="899">
        <f>INDEX(V1044:AG1044,1,MATCH(Parametres!$B$3,V$1:AG$1,0))*IF(OR(C1044="L",C1044="S",C1044="I"),-1,1)</f>
        <v>0</v>
      </c>
      <c r="AY1044" s="487" t="s">
        <v>337</v>
      </c>
      <c r="AZ1044" s="487" t="e">
        <f>+VLOOKUP($AJ1044,Data_Validation!$A:$E,5,0)</f>
        <v>#N/A</v>
      </c>
    </row>
    <row r="1045" spans="36:52" ht="15" hidden="1" customHeight="1">
      <c r="AJ1045" s="905">
        <f t="shared" si="113"/>
        <v>0</v>
      </c>
      <c r="AK1045" s="905">
        <f t="shared" si="114"/>
        <v>0</v>
      </c>
      <c r="AL1045" s="905">
        <f>IFERROR(INDEX(G1045:R1045,1,MATCH(Parametres!$B$3,G$1:R$1,0)-1)*IF(OR(F1045="L",F1045="S",F1045="I"),-1,1),"")</f>
        <v>0</v>
      </c>
      <c r="AM1045" s="905">
        <f t="shared" si="115"/>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6"/>
        <v>0</v>
      </c>
      <c r="AU1045" s="488">
        <f t="shared" si="117"/>
        <v>0</v>
      </c>
      <c r="AV1045" s="899">
        <f>IFERROR(INDEX(V1045:AG1045,1,MATCH(Parametres!$B$3,V$1:AG$1,0)-1)*IF(OR(C1045="L",C1045="S",C1045="I"),-1,1),"")</f>
        <v>0</v>
      </c>
      <c r="AW1045" s="899">
        <f t="shared" si="118"/>
        <v>0</v>
      </c>
      <c r="AX1045" s="899">
        <f>INDEX(V1045:AG1045,1,MATCH(Parametres!$B$3,V$1:AG$1,0))*IF(OR(C1045="L",C1045="S",C1045="I"),-1,1)</f>
        <v>0</v>
      </c>
      <c r="AY1045" s="487" t="s">
        <v>337</v>
      </c>
      <c r="AZ1045" s="487" t="e">
        <f>+VLOOKUP($AJ1045,Data_Validation!$A:$E,5,0)</f>
        <v>#N/A</v>
      </c>
    </row>
    <row r="1046" spans="36:52" ht="15" hidden="1" customHeight="1">
      <c r="AJ1046" s="905">
        <f t="shared" si="113"/>
        <v>0</v>
      </c>
      <c r="AK1046" s="905">
        <f t="shared" si="114"/>
        <v>0</v>
      </c>
      <c r="AL1046" s="905">
        <f>IFERROR(INDEX(G1046:R1046,1,MATCH(Parametres!$B$3,G$1:R$1,0)-1)*IF(OR(F1046="L",F1046="S",F1046="I"),-1,1),"")</f>
        <v>0</v>
      </c>
      <c r="AM1046" s="905">
        <f t="shared" si="115"/>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6"/>
        <v>0</v>
      </c>
      <c r="AU1046" s="488">
        <f t="shared" si="117"/>
        <v>0</v>
      </c>
      <c r="AV1046" s="899">
        <f>IFERROR(INDEX(V1046:AG1046,1,MATCH(Parametres!$B$3,V$1:AG$1,0)-1)*IF(OR(C1046="L",C1046="S",C1046="I"),-1,1),"")</f>
        <v>0</v>
      </c>
      <c r="AW1046" s="899">
        <f t="shared" si="118"/>
        <v>0</v>
      </c>
      <c r="AX1046" s="899">
        <f>INDEX(V1046:AG1046,1,MATCH(Parametres!$B$3,V$1:AG$1,0))*IF(OR(C1046="L",C1046="S",C1046="I"),-1,1)</f>
        <v>0</v>
      </c>
      <c r="AY1046" s="487" t="s">
        <v>337</v>
      </c>
      <c r="AZ1046" s="487" t="e">
        <f>+VLOOKUP($AJ1046,Data_Validation!$A:$E,5,0)</f>
        <v>#N/A</v>
      </c>
    </row>
    <row r="1047" spans="36:52" ht="15" hidden="1" customHeight="1">
      <c r="AJ1047" s="905">
        <f t="shared" si="113"/>
        <v>0</v>
      </c>
      <c r="AK1047" s="905">
        <f t="shared" si="114"/>
        <v>0</v>
      </c>
      <c r="AL1047" s="905">
        <f>IFERROR(INDEX(G1047:R1047,1,MATCH(Parametres!$B$3,G$1:R$1,0)-1)*IF(OR(F1047="L",F1047="S",F1047="I"),-1,1),"")</f>
        <v>0</v>
      </c>
      <c r="AM1047" s="905">
        <f t="shared" si="115"/>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6"/>
        <v>0</v>
      </c>
      <c r="AU1047" s="488">
        <f t="shared" si="117"/>
        <v>0</v>
      </c>
      <c r="AV1047" s="899">
        <f>IFERROR(INDEX(V1047:AG1047,1,MATCH(Parametres!$B$3,V$1:AG$1,0)-1)*IF(OR(C1047="L",C1047="S",C1047="I"),-1,1),"")</f>
        <v>0</v>
      </c>
      <c r="AW1047" s="899">
        <f t="shared" si="118"/>
        <v>0</v>
      </c>
      <c r="AX1047" s="899">
        <f>INDEX(V1047:AG1047,1,MATCH(Parametres!$B$3,V$1:AG$1,0))*IF(OR(C1047="L",C1047="S",C1047="I"),-1,1)</f>
        <v>0</v>
      </c>
      <c r="AY1047" s="487" t="s">
        <v>337</v>
      </c>
      <c r="AZ1047" s="487" t="e">
        <f>+VLOOKUP($AJ1047,Data_Validation!$A:$E,5,0)</f>
        <v>#N/A</v>
      </c>
    </row>
    <row r="1048" spans="36:52" ht="15" hidden="1" customHeight="1">
      <c r="AJ1048" s="905">
        <f t="shared" si="113"/>
        <v>0</v>
      </c>
      <c r="AK1048" s="905">
        <f t="shared" si="114"/>
        <v>0</v>
      </c>
      <c r="AL1048" s="905">
        <f>IFERROR(INDEX(G1048:R1048,1,MATCH(Parametres!$B$3,G$1:R$1,0)-1)*IF(OR(F1048="L",F1048="S",F1048="I"),-1,1),"")</f>
        <v>0</v>
      </c>
      <c r="AM1048" s="905">
        <f t="shared" si="115"/>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6"/>
        <v>0</v>
      </c>
      <c r="AU1048" s="488">
        <f t="shared" si="117"/>
        <v>0</v>
      </c>
      <c r="AV1048" s="899">
        <f>IFERROR(INDEX(V1048:AG1048,1,MATCH(Parametres!$B$3,V$1:AG$1,0)-1)*IF(OR(C1048="L",C1048="S",C1048="I"),-1,1),"")</f>
        <v>0</v>
      </c>
      <c r="AW1048" s="899">
        <f t="shared" si="118"/>
        <v>0</v>
      </c>
      <c r="AX1048" s="899">
        <f>INDEX(V1048:AG1048,1,MATCH(Parametres!$B$3,V$1:AG$1,0))*IF(OR(C1048="L",C1048="S",C1048="I"),-1,1)</f>
        <v>0</v>
      </c>
      <c r="AY1048" s="487" t="s">
        <v>337</v>
      </c>
      <c r="AZ1048" s="487" t="e">
        <f>+VLOOKUP($AJ1048,Data_Validation!$A:$E,5,0)</f>
        <v>#N/A</v>
      </c>
    </row>
    <row r="1049" spans="36:52" ht="15" hidden="1" customHeight="1">
      <c r="AJ1049" s="905">
        <f t="shared" si="113"/>
        <v>0</v>
      </c>
      <c r="AK1049" s="905">
        <f t="shared" si="114"/>
        <v>0</v>
      </c>
      <c r="AL1049" s="905">
        <f>IFERROR(INDEX(G1049:R1049,1,MATCH(Parametres!$B$3,G$1:R$1,0)-1)*IF(OR(F1049="L",F1049="S",F1049="I"),-1,1),"")</f>
        <v>0</v>
      </c>
      <c r="AM1049" s="905">
        <f t="shared" si="115"/>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6"/>
        <v>0</v>
      </c>
      <c r="AU1049" s="488">
        <f t="shared" si="117"/>
        <v>0</v>
      </c>
      <c r="AV1049" s="899">
        <f>IFERROR(INDEX(V1049:AG1049,1,MATCH(Parametres!$B$3,V$1:AG$1,0)-1)*IF(OR(C1049="L",C1049="S",C1049="I"),-1,1),"")</f>
        <v>0</v>
      </c>
      <c r="AW1049" s="899">
        <f t="shared" si="118"/>
        <v>0</v>
      </c>
      <c r="AX1049" s="899">
        <f>INDEX(V1049:AG1049,1,MATCH(Parametres!$B$3,V$1:AG$1,0))*IF(OR(C1049="L",C1049="S",C1049="I"),-1,1)</f>
        <v>0</v>
      </c>
      <c r="AY1049" s="487" t="s">
        <v>337</v>
      </c>
      <c r="AZ1049" s="487" t="e">
        <f>+VLOOKUP($AJ1049,Data_Validation!$A:$E,5,0)</f>
        <v>#N/A</v>
      </c>
    </row>
    <row r="1050" spans="36:52" ht="15" hidden="1" customHeight="1">
      <c r="AJ1050" s="905">
        <f t="shared" si="113"/>
        <v>0</v>
      </c>
      <c r="AK1050" s="905">
        <f t="shared" si="114"/>
        <v>0</v>
      </c>
      <c r="AL1050" s="905">
        <f>IFERROR(INDEX(G1050:R1050,1,MATCH(Parametres!$B$3,G$1:R$1,0)-1)*IF(OR(F1050="L",F1050="S",F1050="I"),-1,1),"")</f>
        <v>0</v>
      </c>
      <c r="AM1050" s="905">
        <f t="shared" si="115"/>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6"/>
        <v>0</v>
      </c>
      <c r="AU1050" s="488">
        <f t="shared" si="117"/>
        <v>0</v>
      </c>
      <c r="AV1050" s="899">
        <f>IFERROR(INDEX(V1050:AG1050,1,MATCH(Parametres!$B$3,V$1:AG$1,0)-1)*IF(OR(C1050="L",C1050="S",C1050="I"),-1,1),"")</f>
        <v>0</v>
      </c>
      <c r="AW1050" s="899">
        <f t="shared" si="118"/>
        <v>0</v>
      </c>
      <c r="AX1050" s="899">
        <f>INDEX(V1050:AG1050,1,MATCH(Parametres!$B$3,V$1:AG$1,0))*IF(OR(C1050="L",C1050="S",C1050="I"),-1,1)</f>
        <v>0</v>
      </c>
      <c r="AY1050" s="487" t="s">
        <v>337</v>
      </c>
      <c r="AZ1050" s="487" t="e">
        <f>+VLOOKUP($AJ1050,Data_Validation!$A:$E,5,0)</f>
        <v>#N/A</v>
      </c>
    </row>
    <row r="1051" spans="36:52" ht="15" hidden="1" customHeight="1">
      <c r="AJ1051" s="905">
        <f t="shared" si="113"/>
        <v>0</v>
      </c>
      <c r="AK1051" s="905">
        <f t="shared" si="114"/>
        <v>0</v>
      </c>
      <c r="AL1051" s="905">
        <f>IFERROR(INDEX(G1051:R1051,1,MATCH(Parametres!$B$3,G$1:R$1,0)-1)*IF(OR(F1051="L",F1051="S",F1051="I"),-1,1),"")</f>
        <v>0</v>
      </c>
      <c r="AM1051" s="905">
        <f t="shared" si="115"/>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6"/>
        <v>0</v>
      </c>
      <c r="AU1051" s="488">
        <f t="shared" si="117"/>
        <v>0</v>
      </c>
      <c r="AV1051" s="899">
        <f>IFERROR(INDEX(V1051:AG1051,1,MATCH(Parametres!$B$3,V$1:AG$1,0)-1)*IF(OR(C1051="L",C1051="S",C1051="I"),-1,1),"")</f>
        <v>0</v>
      </c>
      <c r="AW1051" s="899">
        <f t="shared" si="118"/>
        <v>0</v>
      </c>
      <c r="AX1051" s="899">
        <f>INDEX(V1051:AG1051,1,MATCH(Parametres!$B$3,V$1:AG$1,0))*IF(OR(C1051="L",C1051="S",C1051="I"),-1,1)</f>
        <v>0</v>
      </c>
      <c r="AY1051" s="487" t="s">
        <v>337</v>
      </c>
      <c r="AZ1051" s="487" t="e">
        <f>+VLOOKUP($AJ1051,Data_Validation!$A:$E,5,0)</f>
        <v>#N/A</v>
      </c>
    </row>
    <row r="1052" spans="36:52" ht="15" hidden="1" customHeight="1">
      <c r="AJ1052" s="905">
        <f t="shared" si="113"/>
        <v>0</v>
      </c>
      <c r="AK1052" s="905">
        <f t="shared" si="114"/>
        <v>0</v>
      </c>
      <c r="AL1052" s="905">
        <f>IFERROR(INDEX(G1052:R1052,1,MATCH(Parametres!$B$3,G$1:R$1,0)-1)*IF(OR(F1052="L",F1052="S",F1052="I"),-1,1),"")</f>
        <v>0</v>
      </c>
      <c r="AM1052" s="905">
        <f t="shared" si="115"/>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6"/>
        <v>0</v>
      </c>
      <c r="AU1052" s="488">
        <f t="shared" si="117"/>
        <v>0</v>
      </c>
      <c r="AV1052" s="899">
        <f>IFERROR(INDEX(V1052:AG1052,1,MATCH(Parametres!$B$3,V$1:AG$1,0)-1)*IF(OR(C1052="L",C1052="S",C1052="I"),-1,1),"")</f>
        <v>0</v>
      </c>
      <c r="AW1052" s="899">
        <f t="shared" si="118"/>
        <v>0</v>
      </c>
      <c r="AX1052" s="899">
        <f>INDEX(V1052:AG1052,1,MATCH(Parametres!$B$3,V$1:AG$1,0))*IF(OR(C1052="L",C1052="S",C1052="I"),-1,1)</f>
        <v>0</v>
      </c>
      <c r="AY1052" s="487" t="s">
        <v>337</v>
      </c>
      <c r="AZ1052" s="487" t="e">
        <f>+VLOOKUP($AJ1052,Data_Validation!$A:$E,5,0)</f>
        <v>#N/A</v>
      </c>
    </row>
    <row r="1053" spans="36:52" ht="15" hidden="1" customHeight="1">
      <c r="AJ1053" s="905">
        <f t="shared" si="113"/>
        <v>0</v>
      </c>
      <c r="AK1053" s="905">
        <f t="shared" si="114"/>
        <v>0</v>
      </c>
      <c r="AL1053" s="905">
        <f>IFERROR(INDEX(G1053:R1053,1,MATCH(Parametres!$B$3,G$1:R$1,0)-1)*IF(OR(F1053="L",F1053="S",F1053="I"),-1,1),"")</f>
        <v>0</v>
      </c>
      <c r="AM1053" s="905">
        <f t="shared" si="115"/>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6"/>
        <v>0</v>
      </c>
      <c r="AU1053" s="488">
        <f t="shared" si="117"/>
        <v>0</v>
      </c>
      <c r="AV1053" s="899">
        <f>IFERROR(INDEX(V1053:AG1053,1,MATCH(Parametres!$B$3,V$1:AG$1,0)-1)*IF(OR(C1053="L",C1053="S",C1053="I"),-1,1),"")</f>
        <v>0</v>
      </c>
      <c r="AW1053" s="899">
        <f t="shared" si="118"/>
        <v>0</v>
      </c>
      <c r="AX1053" s="899">
        <f>INDEX(V1053:AG1053,1,MATCH(Parametres!$B$3,V$1:AG$1,0))*IF(OR(C1053="L",C1053="S",C1053="I"),-1,1)</f>
        <v>0</v>
      </c>
      <c r="AY1053" s="487" t="s">
        <v>337</v>
      </c>
      <c r="AZ1053" s="487" t="e">
        <f>+VLOOKUP($AJ1053,Data_Validation!$A:$E,5,0)</f>
        <v>#N/A</v>
      </c>
    </row>
    <row r="1054" spans="36:52" ht="15" hidden="1" customHeight="1">
      <c r="AJ1054" s="905">
        <f t="shared" si="113"/>
        <v>0</v>
      </c>
      <c r="AK1054" s="905">
        <f t="shared" si="114"/>
        <v>0</v>
      </c>
      <c r="AL1054" s="905">
        <f>IFERROR(INDEX(G1054:R1054,1,MATCH(Parametres!$B$3,G$1:R$1,0)-1)*IF(OR(F1054="L",F1054="S",F1054="I"),-1,1),"")</f>
        <v>0</v>
      </c>
      <c r="AM1054" s="905">
        <f t="shared" si="115"/>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6"/>
        <v>0</v>
      </c>
      <c r="AU1054" s="488">
        <f t="shared" si="117"/>
        <v>0</v>
      </c>
      <c r="AV1054" s="899">
        <f>IFERROR(INDEX(V1054:AG1054,1,MATCH(Parametres!$B$3,V$1:AG$1,0)-1)*IF(OR(C1054="L",C1054="S",C1054="I"),-1,1),"")</f>
        <v>0</v>
      </c>
      <c r="AW1054" s="899">
        <f t="shared" si="118"/>
        <v>0</v>
      </c>
      <c r="AX1054" s="899">
        <f>INDEX(V1054:AG1054,1,MATCH(Parametres!$B$3,V$1:AG$1,0))*IF(OR(C1054="L",C1054="S",C1054="I"),-1,1)</f>
        <v>0</v>
      </c>
      <c r="AY1054" s="487" t="s">
        <v>337</v>
      </c>
      <c r="AZ1054" s="487" t="e">
        <f>+VLOOKUP($AJ1054,Data_Validation!$A:$E,5,0)</f>
        <v>#N/A</v>
      </c>
    </row>
    <row r="1055" spans="36:52" ht="15" hidden="1" customHeight="1">
      <c r="AJ1055" s="905">
        <f t="shared" si="113"/>
        <v>0</v>
      </c>
      <c r="AK1055" s="905">
        <f t="shared" si="114"/>
        <v>0</v>
      </c>
      <c r="AL1055" s="905">
        <f>IFERROR(INDEX(G1055:R1055,1,MATCH(Parametres!$B$3,G$1:R$1,0)-1)*IF(OR(F1055="L",F1055="S",F1055="I"),-1,1),"")</f>
        <v>0</v>
      </c>
      <c r="AM1055" s="905">
        <f t="shared" si="115"/>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6"/>
        <v>0</v>
      </c>
      <c r="AU1055" s="488">
        <f t="shared" si="117"/>
        <v>0</v>
      </c>
      <c r="AV1055" s="899">
        <f>IFERROR(INDEX(V1055:AG1055,1,MATCH(Parametres!$B$3,V$1:AG$1,0)-1)*IF(OR(C1055="L",C1055="S",C1055="I"),-1,1),"")</f>
        <v>0</v>
      </c>
      <c r="AW1055" s="899">
        <f t="shared" si="118"/>
        <v>0</v>
      </c>
      <c r="AX1055" s="899">
        <f>INDEX(V1055:AG1055,1,MATCH(Parametres!$B$3,V$1:AG$1,0))*IF(OR(C1055="L",C1055="S",C1055="I"),-1,1)</f>
        <v>0</v>
      </c>
      <c r="AY1055" s="487" t="s">
        <v>337</v>
      </c>
      <c r="AZ1055" s="487" t="e">
        <f>+VLOOKUP($AJ1055,Data_Validation!$A:$E,5,0)</f>
        <v>#N/A</v>
      </c>
    </row>
    <row r="1056" spans="36:52" ht="15" hidden="1" customHeight="1">
      <c r="AJ1056" s="905">
        <f t="shared" si="113"/>
        <v>0</v>
      </c>
      <c r="AK1056" s="905">
        <f t="shared" si="114"/>
        <v>0</v>
      </c>
      <c r="AL1056" s="905">
        <f>IFERROR(INDEX(G1056:R1056,1,MATCH(Parametres!$B$3,G$1:R$1,0)-1)*IF(OR(F1056="L",F1056="S",F1056="I"),-1,1),"")</f>
        <v>0</v>
      </c>
      <c r="AM1056" s="905">
        <f t="shared" si="115"/>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6"/>
        <v>0</v>
      </c>
      <c r="AU1056" s="488">
        <f t="shared" si="117"/>
        <v>0</v>
      </c>
      <c r="AV1056" s="899">
        <f>IFERROR(INDEX(V1056:AG1056,1,MATCH(Parametres!$B$3,V$1:AG$1,0)-1)*IF(OR(C1056="L",C1056="S",C1056="I"),-1,1),"")</f>
        <v>0</v>
      </c>
      <c r="AW1056" s="899">
        <f t="shared" si="118"/>
        <v>0</v>
      </c>
      <c r="AX1056" s="899">
        <f>INDEX(V1056:AG1056,1,MATCH(Parametres!$B$3,V$1:AG$1,0))*IF(OR(C1056="L",C1056="S",C1056="I"),-1,1)</f>
        <v>0</v>
      </c>
      <c r="AY1056" s="487" t="s">
        <v>337</v>
      </c>
      <c r="AZ1056" s="487" t="e">
        <f>+VLOOKUP($AJ1056,Data_Validation!$A:$E,5,0)</f>
        <v>#N/A</v>
      </c>
    </row>
    <row r="1057" spans="36:52" ht="15" hidden="1" customHeight="1">
      <c r="AJ1057" s="905">
        <f t="shared" si="113"/>
        <v>0</v>
      </c>
      <c r="AK1057" s="905">
        <f t="shared" si="114"/>
        <v>0</v>
      </c>
      <c r="AL1057" s="905">
        <f>IFERROR(INDEX(G1057:R1057,1,MATCH(Parametres!$B$3,G$1:R$1,0)-1)*IF(OR(F1057="L",F1057="S",F1057="I"),-1,1),"")</f>
        <v>0</v>
      </c>
      <c r="AM1057" s="905">
        <f t="shared" si="115"/>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6"/>
        <v>0</v>
      </c>
      <c r="AU1057" s="488">
        <f t="shared" si="117"/>
        <v>0</v>
      </c>
      <c r="AV1057" s="899">
        <f>IFERROR(INDEX(V1057:AG1057,1,MATCH(Parametres!$B$3,V$1:AG$1,0)-1)*IF(OR(C1057="L",C1057="S",C1057="I"),-1,1),"")</f>
        <v>0</v>
      </c>
      <c r="AW1057" s="899">
        <f t="shared" si="118"/>
        <v>0</v>
      </c>
      <c r="AX1057" s="899">
        <f>INDEX(V1057:AG1057,1,MATCH(Parametres!$B$3,V$1:AG$1,0))*IF(OR(C1057="L",C1057="S",C1057="I"),-1,1)</f>
        <v>0</v>
      </c>
      <c r="AY1057" s="487" t="s">
        <v>337</v>
      </c>
      <c r="AZ1057" s="487" t="e">
        <f>+VLOOKUP($AJ1057,Data_Validation!$A:$E,5,0)</f>
        <v>#N/A</v>
      </c>
    </row>
    <row r="1058" spans="36:52" ht="15" hidden="1" customHeight="1">
      <c r="AJ1058" s="905">
        <f t="shared" si="113"/>
        <v>0</v>
      </c>
      <c r="AK1058" s="905">
        <f t="shared" si="114"/>
        <v>0</v>
      </c>
      <c r="AL1058" s="905">
        <f>IFERROR(INDEX(G1058:R1058,1,MATCH(Parametres!$B$3,G$1:R$1,0)-1)*IF(OR(F1058="L",F1058="S",F1058="I"),-1,1),"")</f>
        <v>0</v>
      </c>
      <c r="AM1058" s="905">
        <f t="shared" si="115"/>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6"/>
        <v>0</v>
      </c>
      <c r="AU1058" s="488">
        <f t="shared" si="117"/>
        <v>0</v>
      </c>
      <c r="AV1058" s="899">
        <f>IFERROR(INDEX(V1058:AG1058,1,MATCH(Parametres!$B$3,V$1:AG$1,0)-1)*IF(OR(C1058="L",C1058="S",C1058="I"),-1,1),"")</f>
        <v>0</v>
      </c>
      <c r="AW1058" s="899">
        <f t="shared" si="118"/>
        <v>0</v>
      </c>
      <c r="AX1058" s="899">
        <f>INDEX(V1058:AG1058,1,MATCH(Parametres!$B$3,V$1:AG$1,0))*IF(OR(C1058="L",C1058="S",C1058="I"),-1,1)</f>
        <v>0</v>
      </c>
      <c r="AY1058" s="487" t="s">
        <v>337</v>
      </c>
      <c r="AZ1058" s="487" t="e">
        <f>+VLOOKUP($AJ1058,Data_Validation!$A:$E,5,0)</f>
        <v>#N/A</v>
      </c>
    </row>
    <row r="1059" spans="36:52" ht="15" hidden="1" customHeight="1">
      <c r="AJ1059" s="905">
        <f t="shared" si="113"/>
        <v>0</v>
      </c>
      <c r="AK1059" s="905">
        <f t="shared" si="114"/>
        <v>0</v>
      </c>
      <c r="AL1059" s="905">
        <f>IFERROR(INDEX(G1059:R1059,1,MATCH(Parametres!$B$3,G$1:R$1,0)-1)*IF(OR(F1059="L",F1059="S",F1059="I"),-1,1),"")</f>
        <v>0</v>
      </c>
      <c r="AM1059" s="905">
        <f t="shared" si="115"/>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6"/>
        <v>0</v>
      </c>
      <c r="AU1059" s="488">
        <f t="shared" si="117"/>
        <v>0</v>
      </c>
      <c r="AV1059" s="899">
        <f>IFERROR(INDEX(V1059:AG1059,1,MATCH(Parametres!$B$3,V$1:AG$1,0)-1)*IF(OR(C1059="L",C1059="S",C1059="I"),-1,1),"")</f>
        <v>0</v>
      </c>
      <c r="AW1059" s="899">
        <f t="shared" si="118"/>
        <v>0</v>
      </c>
      <c r="AX1059" s="899">
        <f>INDEX(V1059:AG1059,1,MATCH(Parametres!$B$3,V$1:AG$1,0))*IF(OR(C1059="L",C1059="S",C1059="I"),-1,1)</f>
        <v>0</v>
      </c>
      <c r="AY1059" s="487" t="s">
        <v>337</v>
      </c>
      <c r="AZ1059" s="487" t="e">
        <f>+VLOOKUP($AJ1059,Data_Validation!$A:$E,5,0)</f>
        <v>#N/A</v>
      </c>
    </row>
    <row r="1060" spans="36:52" ht="15" hidden="1" customHeight="1">
      <c r="AJ1060" s="905">
        <f t="shared" si="113"/>
        <v>0</v>
      </c>
      <c r="AK1060" s="905">
        <f t="shared" si="114"/>
        <v>0</v>
      </c>
      <c r="AL1060" s="905">
        <f>IFERROR(INDEX(G1060:R1060,1,MATCH(Parametres!$B$3,G$1:R$1,0)-1)*IF(OR(F1060="L",F1060="S",F1060="I"),-1,1),"")</f>
        <v>0</v>
      </c>
      <c r="AM1060" s="905">
        <f t="shared" si="115"/>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6"/>
        <v>0</v>
      </c>
      <c r="AU1060" s="488">
        <f t="shared" si="117"/>
        <v>0</v>
      </c>
      <c r="AV1060" s="899">
        <f>IFERROR(INDEX(V1060:AG1060,1,MATCH(Parametres!$B$3,V$1:AG$1,0)-1)*IF(OR(C1060="L",C1060="S",C1060="I"),-1,1),"")</f>
        <v>0</v>
      </c>
      <c r="AW1060" s="899">
        <f t="shared" si="118"/>
        <v>0</v>
      </c>
      <c r="AX1060" s="899">
        <f>INDEX(V1060:AG1060,1,MATCH(Parametres!$B$3,V$1:AG$1,0))*IF(OR(C1060="L",C1060="S",C1060="I"),-1,1)</f>
        <v>0</v>
      </c>
      <c r="AY1060" s="487" t="s">
        <v>337</v>
      </c>
      <c r="AZ1060" s="487" t="e">
        <f>+VLOOKUP($AJ1060,Data_Validation!$A:$E,5,0)</f>
        <v>#N/A</v>
      </c>
    </row>
    <row r="1061" spans="36:52" ht="15" hidden="1" customHeight="1">
      <c r="AJ1061" s="905">
        <f t="shared" si="113"/>
        <v>0</v>
      </c>
      <c r="AK1061" s="905">
        <f t="shared" si="114"/>
        <v>0</v>
      </c>
      <c r="AL1061" s="905">
        <f>IFERROR(INDEX(G1061:R1061,1,MATCH(Parametres!$B$3,G$1:R$1,0)-1)*IF(OR(F1061="L",F1061="S",F1061="I"),-1,1),"")</f>
        <v>0</v>
      </c>
      <c r="AM1061" s="905">
        <f t="shared" si="115"/>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6"/>
        <v>0</v>
      </c>
      <c r="AU1061" s="488">
        <f t="shared" si="117"/>
        <v>0</v>
      </c>
      <c r="AV1061" s="899">
        <f>IFERROR(INDEX(V1061:AG1061,1,MATCH(Parametres!$B$3,V$1:AG$1,0)-1)*IF(OR(C1061="L",C1061="S",C1061="I"),-1,1),"")</f>
        <v>0</v>
      </c>
      <c r="AW1061" s="899">
        <f t="shared" si="118"/>
        <v>0</v>
      </c>
      <c r="AX1061" s="899">
        <f>INDEX(V1061:AG1061,1,MATCH(Parametres!$B$3,V$1:AG$1,0))*IF(OR(C1061="L",C1061="S",C1061="I"),-1,1)</f>
        <v>0</v>
      </c>
      <c r="AY1061" s="487" t="s">
        <v>337</v>
      </c>
      <c r="AZ1061" s="487" t="e">
        <f>+VLOOKUP($AJ1061,Data_Validation!$A:$E,5,0)</f>
        <v>#N/A</v>
      </c>
    </row>
    <row r="1062" spans="36:52" ht="15" hidden="1" customHeight="1">
      <c r="AJ1062" s="905">
        <f t="shared" si="113"/>
        <v>0</v>
      </c>
      <c r="AK1062" s="905">
        <f t="shared" si="114"/>
        <v>0</v>
      </c>
      <c r="AL1062" s="905">
        <f>IFERROR(INDEX(G1062:R1062,1,MATCH(Parametres!$B$3,G$1:R$1,0)-1)*IF(OR(F1062="L",F1062="S",F1062="I"),-1,1),"")</f>
        <v>0</v>
      </c>
      <c r="AM1062" s="905">
        <f t="shared" si="115"/>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6"/>
        <v>0</v>
      </c>
      <c r="AU1062" s="488">
        <f t="shared" si="117"/>
        <v>0</v>
      </c>
      <c r="AV1062" s="899">
        <f>IFERROR(INDEX(V1062:AG1062,1,MATCH(Parametres!$B$3,V$1:AG$1,0)-1)*IF(OR(C1062="L",C1062="S",C1062="I"),-1,1),"")</f>
        <v>0</v>
      </c>
      <c r="AW1062" s="899">
        <f t="shared" si="118"/>
        <v>0</v>
      </c>
      <c r="AX1062" s="899">
        <f>INDEX(V1062:AG1062,1,MATCH(Parametres!$B$3,V$1:AG$1,0))*IF(OR(C1062="L",C1062="S",C1062="I"),-1,1)</f>
        <v>0</v>
      </c>
      <c r="AY1062" s="487" t="s">
        <v>337</v>
      </c>
      <c r="AZ1062" s="487" t="e">
        <f>+VLOOKUP($AJ1062,Data_Validation!$A:$E,5,0)</f>
        <v>#N/A</v>
      </c>
    </row>
    <row r="1063" spans="36:52" ht="15" hidden="1" customHeight="1">
      <c r="AJ1063" s="905">
        <f t="shared" si="113"/>
        <v>0</v>
      </c>
      <c r="AK1063" s="905">
        <f t="shared" si="114"/>
        <v>0</v>
      </c>
      <c r="AL1063" s="905">
        <f>IFERROR(INDEX(G1063:R1063,1,MATCH(Parametres!$B$3,G$1:R$1,0)-1)*IF(OR(F1063="L",F1063="S",F1063="I"),-1,1),"")</f>
        <v>0</v>
      </c>
      <c r="AM1063" s="905">
        <f t="shared" si="115"/>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6"/>
        <v>0</v>
      </c>
      <c r="AU1063" s="488">
        <f t="shared" si="117"/>
        <v>0</v>
      </c>
      <c r="AV1063" s="899">
        <f>IFERROR(INDEX(V1063:AG1063,1,MATCH(Parametres!$B$3,V$1:AG$1,0)-1)*IF(OR(C1063="L",C1063="S",C1063="I"),-1,1),"")</f>
        <v>0</v>
      </c>
      <c r="AW1063" s="899">
        <f t="shared" si="118"/>
        <v>0</v>
      </c>
      <c r="AX1063" s="899">
        <f>INDEX(V1063:AG1063,1,MATCH(Parametres!$B$3,V$1:AG$1,0))*IF(OR(C1063="L",C1063="S",C1063="I"),-1,1)</f>
        <v>0</v>
      </c>
      <c r="AY1063" s="487" t="s">
        <v>337</v>
      </c>
      <c r="AZ1063" s="487" t="e">
        <f>+VLOOKUP($AJ1063,Data_Validation!$A:$E,5,0)</f>
        <v>#N/A</v>
      </c>
    </row>
    <row r="1064" spans="36:52" ht="15" hidden="1" customHeight="1">
      <c r="AJ1064" s="905">
        <f t="shared" si="113"/>
        <v>0</v>
      </c>
      <c r="AK1064" s="905">
        <f t="shared" si="114"/>
        <v>0</v>
      </c>
      <c r="AL1064" s="905">
        <f>IFERROR(INDEX(G1064:R1064,1,MATCH(Parametres!$B$3,G$1:R$1,0)-1)*IF(OR(F1064="L",F1064="S",F1064="I"),-1,1),"")</f>
        <v>0</v>
      </c>
      <c r="AM1064" s="905">
        <f t="shared" si="115"/>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6"/>
        <v>0</v>
      </c>
      <c r="AU1064" s="488">
        <f t="shared" si="117"/>
        <v>0</v>
      </c>
      <c r="AV1064" s="899">
        <f>IFERROR(INDEX(V1064:AG1064,1,MATCH(Parametres!$B$3,V$1:AG$1,0)-1)*IF(OR(C1064="L",C1064="S",C1064="I"),-1,1),"")</f>
        <v>0</v>
      </c>
      <c r="AW1064" s="899">
        <f t="shared" si="118"/>
        <v>0</v>
      </c>
      <c r="AX1064" s="899">
        <f>INDEX(V1064:AG1064,1,MATCH(Parametres!$B$3,V$1:AG$1,0))*IF(OR(C1064="L",C1064="S",C1064="I"),-1,1)</f>
        <v>0</v>
      </c>
      <c r="AY1064" s="487" t="s">
        <v>337</v>
      </c>
      <c r="AZ1064" s="487" t="e">
        <f>+VLOOKUP($AJ1064,Data_Validation!$A:$E,5,0)</f>
        <v>#N/A</v>
      </c>
    </row>
    <row r="1065" spans="36:52" ht="15" hidden="1" customHeight="1">
      <c r="AJ1065" s="905">
        <f t="shared" si="113"/>
        <v>0</v>
      </c>
      <c r="AK1065" s="905">
        <f t="shared" si="114"/>
        <v>0</v>
      </c>
      <c r="AL1065" s="905">
        <f>IFERROR(INDEX(G1065:R1065,1,MATCH(Parametres!$B$3,G$1:R$1,0)-1)*IF(OR(F1065="L",F1065="S",F1065="I"),-1,1),"")</f>
        <v>0</v>
      </c>
      <c r="AM1065" s="905">
        <f t="shared" si="115"/>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6"/>
        <v>0</v>
      </c>
      <c r="AU1065" s="488">
        <f t="shared" si="117"/>
        <v>0</v>
      </c>
      <c r="AV1065" s="899">
        <f>IFERROR(INDEX(V1065:AG1065,1,MATCH(Parametres!$B$3,V$1:AG$1,0)-1)*IF(OR(C1065="L",C1065="S",C1065="I"),-1,1),"")</f>
        <v>0</v>
      </c>
      <c r="AW1065" s="899">
        <f t="shared" si="118"/>
        <v>0</v>
      </c>
      <c r="AX1065" s="899">
        <f>INDEX(V1065:AG1065,1,MATCH(Parametres!$B$3,V$1:AG$1,0))*IF(OR(C1065="L",C1065="S",C1065="I"),-1,1)</f>
        <v>0</v>
      </c>
      <c r="AY1065" s="487" t="s">
        <v>337</v>
      </c>
      <c r="AZ1065" s="487" t="e">
        <f>+VLOOKUP($AJ1065,Data_Validation!$A:$E,5,0)</f>
        <v>#N/A</v>
      </c>
    </row>
    <row r="1066" spans="36:52" ht="15" hidden="1" customHeight="1">
      <c r="AJ1066" s="905">
        <f t="shared" si="113"/>
        <v>0</v>
      </c>
      <c r="AK1066" s="905">
        <f t="shared" si="114"/>
        <v>0</v>
      </c>
      <c r="AL1066" s="905">
        <f>IFERROR(INDEX(G1066:R1066,1,MATCH(Parametres!$B$3,G$1:R$1,0)-1)*IF(OR(F1066="L",F1066="S",F1066="I"),-1,1),"")</f>
        <v>0</v>
      </c>
      <c r="AM1066" s="905">
        <f t="shared" si="115"/>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6"/>
        <v>0</v>
      </c>
      <c r="AU1066" s="488">
        <f t="shared" si="117"/>
        <v>0</v>
      </c>
      <c r="AV1066" s="899">
        <f>IFERROR(INDEX(V1066:AG1066,1,MATCH(Parametres!$B$3,V$1:AG$1,0)-1)*IF(OR(C1066="L",C1066="S",C1066="I"),-1,1),"")</f>
        <v>0</v>
      </c>
      <c r="AW1066" s="899">
        <f t="shared" si="118"/>
        <v>0</v>
      </c>
      <c r="AX1066" s="899">
        <f>INDEX(V1066:AG1066,1,MATCH(Parametres!$B$3,V$1:AG$1,0))*IF(OR(C1066="L",C1066="S",C1066="I"),-1,1)</f>
        <v>0</v>
      </c>
      <c r="AY1066" s="487" t="s">
        <v>337</v>
      </c>
      <c r="AZ1066" s="487" t="e">
        <f>+VLOOKUP($AJ1066,Data_Validation!$A:$E,5,0)</f>
        <v>#N/A</v>
      </c>
    </row>
    <row r="1067" spans="36:52" ht="15" hidden="1" customHeight="1">
      <c r="AJ1067" s="905">
        <f t="shared" si="113"/>
        <v>0</v>
      </c>
      <c r="AK1067" s="905">
        <f t="shared" si="114"/>
        <v>0</v>
      </c>
      <c r="AL1067" s="905">
        <f>IFERROR(INDEX(G1067:R1067,1,MATCH(Parametres!$B$3,G$1:R$1,0)-1)*IF(OR(F1067="L",F1067="S",F1067="I"),-1,1),"")</f>
        <v>0</v>
      </c>
      <c r="AM1067" s="905">
        <f t="shared" si="115"/>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6"/>
        <v>0</v>
      </c>
      <c r="AU1067" s="488">
        <f t="shared" si="117"/>
        <v>0</v>
      </c>
      <c r="AV1067" s="899">
        <f>IFERROR(INDEX(V1067:AG1067,1,MATCH(Parametres!$B$3,V$1:AG$1,0)-1)*IF(OR(C1067="L",C1067="S",C1067="I"),-1,1),"")</f>
        <v>0</v>
      </c>
      <c r="AW1067" s="899">
        <f t="shared" si="118"/>
        <v>0</v>
      </c>
      <c r="AX1067" s="899">
        <f>INDEX(V1067:AG1067,1,MATCH(Parametres!$B$3,V$1:AG$1,0))*IF(OR(C1067="L",C1067="S",C1067="I"),-1,1)</f>
        <v>0</v>
      </c>
      <c r="AY1067" s="487" t="s">
        <v>337</v>
      </c>
      <c r="AZ1067" s="487" t="e">
        <f>+VLOOKUP($AJ1067,Data_Validation!$A:$E,5,0)</f>
        <v>#N/A</v>
      </c>
    </row>
    <row r="1068" spans="36:52" ht="15" hidden="1" customHeight="1">
      <c r="AJ1068" s="905">
        <f t="shared" si="113"/>
        <v>0</v>
      </c>
      <c r="AK1068" s="905">
        <f t="shared" si="114"/>
        <v>0</v>
      </c>
      <c r="AL1068" s="905">
        <f>IFERROR(INDEX(G1068:R1068,1,MATCH(Parametres!$B$3,G$1:R$1,0)-1)*IF(OR(F1068="L",F1068="S",F1068="I"),-1,1),"")</f>
        <v>0</v>
      </c>
      <c r="AM1068" s="905">
        <f t="shared" si="115"/>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6"/>
        <v>0</v>
      </c>
      <c r="AU1068" s="488">
        <f t="shared" si="117"/>
        <v>0</v>
      </c>
      <c r="AV1068" s="899">
        <f>IFERROR(INDEX(V1068:AG1068,1,MATCH(Parametres!$B$3,V$1:AG$1,0)-1)*IF(OR(C1068="L",C1068="S",C1068="I"),-1,1),"")</f>
        <v>0</v>
      </c>
      <c r="AW1068" s="899">
        <f t="shared" si="118"/>
        <v>0</v>
      </c>
      <c r="AX1068" s="899">
        <f>INDEX(V1068:AG1068,1,MATCH(Parametres!$B$3,V$1:AG$1,0))*IF(OR(C1068="L",C1068="S",C1068="I"),-1,1)</f>
        <v>0</v>
      </c>
      <c r="AY1068" s="487" t="s">
        <v>337</v>
      </c>
      <c r="AZ1068" s="487" t="e">
        <f>+VLOOKUP($AJ1068,Data_Validation!$A:$E,5,0)</f>
        <v>#N/A</v>
      </c>
    </row>
    <row r="1069" spans="36:52" ht="15" hidden="1" customHeight="1">
      <c r="AJ1069" s="905">
        <f t="shared" si="113"/>
        <v>0</v>
      </c>
      <c r="AK1069" s="905">
        <f t="shared" si="114"/>
        <v>0</v>
      </c>
      <c r="AL1069" s="905">
        <f>IFERROR(INDEX(G1069:R1069,1,MATCH(Parametres!$B$3,G$1:R$1,0)-1)*IF(OR(F1069="L",F1069="S",F1069="I"),-1,1),"")</f>
        <v>0</v>
      </c>
      <c r="AM1069" s="905">
        <f t="shared" si="115"/>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6"/>
        <v>0</v>
      </c>
      <c r="AU1069" s="488">
        <f t="shared" si="117"/>
        <v>0</v>
      </c>
      <c r="AV1069" s="899">
        <f>IFERROR(INDEX(V1069:AG1069,1,MATCH(Parametres!$B$3,V$1:AG$1,0)-1)*IF(OR(C1069="L",C1069="S",C1069="I"),-1,1),"")</f>
        <v>0</v>
      </c>
      <c r="AW1069" s="899">
        <f t="shared" si="118"/>
        <v>0</v>
      </c>
      <c r="AX1069" s="899">
        <f>INDEX(V1069:AG1069,1,MATCH(Parametres!$B$3,V$1:AG$1,0))*IF(OR(C1069="L",C1069="S",C1069="I"),-1,1)</f>
        <v>0</v>
      </c>
      <c r="AY1069" s="487" t="s">
        <v>337</v>
      </c>
      <c r="AZ1069" s="487" t="e">
        <f>+VLOOKUP($AJ1069,Data_Validation!$A:$E,5,0)</f>
        <v>#N/A</v>
      </c>
    </row>
    <row r="1070" spans="36:52" ht="15" hidden="1" customHeight="1">
      <c r="AJ1070" s="905">
        <f t="shared" si="113"/>
        <v>0</v>
      </c>
      <c r="AK1070" s="905">
        <f t="shared" si="114"/>
        <v>0</v>
      </c>
      <c r="AL1070" s="905">
        <f>IFERROR(INDEX(G1070:R1070,1,MATCH(Parametres!$B$3,G$1:R$1,0)-1)*IF(OR(F1070="L",F1070="S",F1070="I"),-1,1),"")</f>
        <v>0</v>
      </c>
      <c r="AM1070" s="905">
        <f t="shared" si="115"/>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6"/>
        <v>0</v>
      </c>
      <c r="AU1070" s="488">
        <f t="shared" si="117"/>
        <v>0</v>
      </c>
      <c r="AV1070" s="899">
        <f>IFERROR(INDEX(V1070:AG1070,1,MATCH(Parametres!$B$3,V$1:AG$1,0)-1)*IF(OR(C1070="L",C1070="S",C1070="I"),-1,1),"")</f>
        <v>0</v>
      </c>
      <c r="AW1070" s="899">
        <f t="shared" si="118"/>
        <v>0</v>
      </c>
      <c r="AX1070" s="899">
        <f>INDEX(V1070:AG1070,1,MATCH(Parametres!$B$3,V$1:AG$1,0))*IF(OR(C1070="L",C1070="S",C1070="I"),-1,1)</f>
        <v>0</v>
      </c>
      <c r="AY1070" s="487" t="s">
        <v>337</v>
      </c>
      <c r="AZ1070" s="487" t="e">
        <f>+VLOOKUP($AJ1070,Data_Validation!$A:$E,5,0)</f>
        <v>#N/A</v>
      </c>
    </row>
    <row r="1071" spans="36:52" ht="15" hidden="1" customHeight="1">
      <c r="AJ1071" s="905">
        <f t="shared" si="113"/>
        <v>0</v>
      </c>
      <c r="AK1071" s="905">
        <f t="shared" si="114"/>
        <v>0</v>
      </c>
      <c r="AL1071" s="905">
        <f>IFERROR(INDEX(G1071:R1071,1,MATCH(Parametres!$B$3,G$1:R$1,0)-1)*IF(OR(F1071="L",F1071="S",F1071="I"),-1,1),"")</f>
        <v>0</v>
      </c>
      <c r="AM1071" s="905">
        <f t="shared" si="115"/>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6"/>
        <v>0</v>
      </c>
      <c r="AU1071" s="488">
        <f t="shared" si="117"/>
        <v>0</v>
      </c>
      <c r="AV1071" s="899">
        <f>IFERROR(INDEX(V1071:AG1071,1,MATCH(Parametres!$B$3,V$1:AG$1,0)-1)*IF(OR(C1071="L",C1071="S",C1071="I"),-1,1),"")</f>
        <v>0</v>
      </c>
      <c r="AW1071" s="899">
        <f t="shared" si="118"/>
        <v>0</v>
      </c>
      <c r="AX1071" s="899">
        <f>INDEX(V1071:AG1071,1,MATCH(Parametres!$B$3,V$1:AG$1,0))*IF(OR(C1071="L",C1071="S",C1071="I"),-1,1)</f>
        <v>0</v>
      </c>
      <c r="AY1071" s="487" t="s">
        <v>337</v>
      </c>
      <c r="AZ1071" s="487" t="e">
        <f>+VLOOKUP($AJ1071,Data_Validation!$A:$E,5,0)</f>
        <v>#N/A</v>
      </c>
    </row>
    <row r="1072" spans="36:52" ht="15" hidden="1" customHeight="1">
      <c r="AJ1072" s="905">
        <f t="shared" si="113"/>
        <v>0</v>
      </c>
      <c r="AK1072" s="905">
        <f t="shared" si="114"/>
        <v>0</v>
      </c>
      <c r="AL1072" s="905">
        <f>IFERROR(INDEX(G1072:R1072,1,MATCH(Parametres!$B$3,G$1:R$1,0)-1)*IF(OR(F1072="L",F1072="S",F1072="I"),-1,1),"")</f>
        <v>0</v>
      </c>
      <c r="AM1072" s="905">
        <f t="shared" si="115"/>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6"/>
        <v>0</v>
      </c>
      <c r="AU1072" s="488">
        <f t="shared" si="117"/>
        <v>0</v>
      </c>
      <c r="AV1072" s="899">
        <f>IFERROR(INDEX(V1072:AG1072,1,MATCH(Parametres!$B$3,V$1:AG$1,0)-1)*IF(OR(C1072="L",C1072="S",C1072="I"),-1,1),"")</f>
        <v>0</v>
      </c>
      <c r="AW1072" s="899">
        <f t="shared" si="118"/>
        <v>0</v>
      </c>
      <c r="AX1072" s="899">
        <f>INDEX(V1072:AG1072,1,MATCH(Parametres!$B$3,V$1:AG$1,0))*IF(OR(C1072="L",C1072="S",C1072="I"),-1,1)</f>
        <v>0</v>
      </c>
      <c r="AY1072" s="487" t="s">
        <v>337</v>
      </c>
      <c r="AZ1072" s="487" t="e">
        <f>+VLOOKUP($AJ1072,Data_Validation!$A:$E,5,0)</f>
        <v>#N/A</v>
      </c>
    </row>
    <row r="1073" spans="36:52" ht="15" hidden="1" customHeight="1">
      <c r="AJ1073" s="905">
        <f t="shared" si="113"/>
        <v>0</v>
      </c>
      <c r="AK1073" s="905">
        <f t="shared" si="114"/>
        <v>0</v>
      </c>
      <c r="AL1073" s="905">
        <f>IFERROR(INDEX(G1073:R1073,1,MATCH(Parametres!$B$3,G$1:R$1,0)-1)*IF(OR(F1073="L",F1073="S",F1073="I"),-1,1),"")</f>
        <v>0</v>
      </c>
      <c r="AM1073" s="905">
        <f t="shared" si="115"/>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6"/>
        <v>0</v>
      </c>
      <c r="AU1073" s="488">
        <f t="shared" si="117"/>
        <v>0</v>
      </c>
      <c r="AV1073" s="899">
        <f>IFERROR(INDEX(V1073:AG1073,1,MATCH(Parametres!$B$3,V$1:AG$1,0)-1)*IF(OR(C1073="L",C1073="S",C1073="I"),-1,1),"")</f>
        <v>0</v>
      </c>
      <c r="AW1073" s="899">
        <f t="shared" si="118"/>
        <v>0</v>
      </c>
      <c r="AX1073" s="899">
        <f>INDEX(V1073:AG1073,1,MATCH(Parametres!$B$3,V$1:AG$1,0))*IF(OR(C1073="L",C1073="S",C1073="I"),-1,1)</f>
        <v>0</v>
      </c>
      <c r="AY1073" s="487" t="s">
        <v>337</v>
      </c>
      <c r="AZ1073" s="487" t="e">
        <f>+VLOOKUP($AJ1073,Data_Validation!$A:$E,5,0)</f>
        <v>#N/A</v>
      </c>
    </row>
    <row r="1074" spans="36:52" ht="15" hidden="1" customHeight="1">
      <c r="AJ1074" s="905">
        <f t="shared" si="113"/>
        <v>0</v>
      </c>
      <c r="AK1074" s="905">
        <f t="shared" si="114"/>
        <v>0</v>
      </c>
      <c r="AL1074" s="905">
        <f>IFERROR(INDEX(G1074:R1074,1,MATCH(Parametres!$B$3,G$1:R$1,0)-1)*IF(OR(F1074="L",F1074="S",F1074="I"),-1,1),"")</f>
        <v>0</v>
      </c>
      <c r="AM1074" s="905">
        <f t="shared" si="115"/>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6"/>
        <v>0</v>
      </c>
      <c r="AU1074" s="488">
        <f t="shared" si="117"/>
        <v>0</v>
      </c>
      <c r="AV1074" s="899">
        <f>IFERROR(INDEX(V1074:AG1074,1,MATCH(Parametres!$B$3,V$1:AG$1,0)-1)*IF(OR(C1074="L",C1074="S",C1074="I"),-1,1),"")</f>
        <v>0</v>
      </c>
      <c r="AW1074" s="899">
        <f t="shared" si="118"/>
        <v>0</v>
      </c>
      <c r="AX1074" s="899">
        <f>INDEX(V1074:AG1074,1,MATCH(Parametres!$B$3,V$1:AG$1,0))*IF(OR(C1074="L",C1074="S",C1074="I"),-1,1)</f>
        <v>0</v>
      </c>
      <c r="AY1074" s="487" t="s">
        <v>337</v>
      </c>
      <c r="AZ1074" s="487" t="e">
        <f>+VLOOKUP($AJ1074,Data_Validation!$A:$E,5,0)</f>
        <v>#N/A</v>
      </c>
    </row>
    <row r="1075" spans="36:52" ht="15" hidden="1" customHeight="1">
      <c r="AJ1075" s="905">
        <f t="shared" si="113"/>
        <v>0</v>
      </c>
      <c r="AK1075" s="905">
        <f t="shared" si="114"/>
        <v>0</v>
      </c>
      <c r="AL1075" s="905">
        <f>IFERROR(INDEX(G1075:R1075,1,MATCH(Parametres!$B$3,G$1:R$1,0)-1)*IF(OR(F1075="L",F1075="S",F1075="I"),-1,1),"")</f>
        <v>0</v>
      </c>
      <c r="AM1075" s="905">
        <f t="shared" si="115"/>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6"/>
        <v>0</v>
      </c>
      <c r="AU1075" s="488">
        <f t="shared" si="117"/>
        <v>0</v>
      </c>
      <c r="AV1075" s="899">
        <f>IFERROR(INDEX(V1075:AG1075,1,MATCH(Parametres!$B$3,V$1:AG$1,0)-1)*IF(OR(C1075="L",C1075="S",C1075="I"),-1,1),"")</f>
        <v>0</v>
      </c>
      <c r="AW1075" s="899">
        <f t="shared" si="118"/>
        <v>0</v>
      </c>
      <c r="AX1075" s="899">
        <f>INDEX(V1075:AG1075,1,MATCH(Parametres!$B$3,V$1:AG$1,0))*IF(OR(C1075="L",C1075="S",C1075="I"),-1,1)</f>
        <v>0</v>
      </c>
      <c r="AY1075" s="487" t="s">
        <v>337</v>
      </c>
      <c r="AZ1075" s="487" t="e">
        <f>+VLOOKUP($AJ1075,Data_Validation!$A:$E,5,0)</f>
        <v>#N/A</v>
      </c>
    </row>
    <row r="1076" spans="36:52" ht="15" hidden="1" customHeight="1">
      <c r="AJ1076" s="905">
        <f t="shared" si="113"/>
        <v>0</v>
      </c>
      <c r="AK1076" s="905">
        <f t="shared" si="114"/>
        <v>0</v>
      </c>
      <c r="AL1076" s="905">
        <f>IFERROR(INDEX(G1076:R1076,1,MATCH(Parametres!$B$3,G$1:R$1,0)-1)*IF(OR(F1076="L",F1076="S",F1076="I"),-1,1),"")</f>
        <v>0</v>
      </c>
      <c r="AM1076" s="905">
        <f t="shared" si="115"/>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6"/>
        <v>0</v>
      </c>
      <c r="AU1076" s="488">
        <f t="shared" si="117"/>
        <v>0</v>
      </c>
      <c r="AV1076" s="899">
        <f>IFERROR(INDEX(V1076:AG1076,1,MATCH(Parametres!$B$3,V$1:AG$1,0)-1)*IF(OR(C1076="L",C1076="S",C1076="I"),-1,1),"")</f>
        <v>0</v>
      </c>
      <c r="AW1076" s="899">
        <f t="shared" si="118"/>
        <v>0</v>
      </c>
      <c r="AX1076" s="899">
        <f>INDEX(V1076:AG1076,1,MATCH(Parametres!$B$3,V$1:AG$1,0))*IF(OR(C1076="L",C1076="S",C1076="I"),-1,1)</f>
        <v>0</v>
      </c>
      <c r="AY1076" s="487" t="s">
        <v>337</v>
      </c>
      <c r="AZ1076" s="487" t="e">
        <f>+VLOOKUP($AJ1076,Data_Validation!$A:$E,5,0)</f>
        <v>#N/A</v>
      </c>
    </row>
    <row r="1077" spans="36:52" ht="15" hidden="1" customHeight="1">
      <c r="AJ1077" s="905">
        <f t="shared" ref="AJ1077" si="119">C1077</f>
        <v>0</v>
      </c>
      <c r="AK1077" s="905">
        <f t="shared" ref="AK1077" si="120">D1077</f>
        <v>0</v>
      </c>
      <c r="AL1077" s="905">
        <f>IFERROR(INDEX(G1077:R1077,1,MATCH(Parametres!$B$3,G$1:R$1,0)-1)*IF(OR(F1077="L",F1077="S",F1077="I"),-1,1),"")</f>
        <v>0</v>
      </c>
      <c r="AM1077" s="905">
        <f t="shared" ref="AM1077" si="121">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22">C1077</f>
        <v>0</v>
      </c>
      <c r="AU1077" s="488">
        <f t="shared" ref="AU1077" si="123">D1077</f>
        <v>0</v>
      </c>
      <c r="AV1077" s="899">
        <f>IFERROR(INDEX(V1077:AG1077,1,MATCH(Parametres!$B$3,V$1:AG$1,0)-1)*IF(OR(C1077="L",C1077="S",C1077="I"),-1,1),"")</f>
        <v>0</v>
      </c>
      <c r="AW1077" s="899">
        <f t="shared" ref="AW1077" si="124">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filterColumn colId="41">
      <filters>
        <filter val="0"/>
        <filter val="#N/A"/>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36" workbookViewId="0">
      <selection activeCell="C756" sqref="C756:D756"/>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40"/>
      <c r="D77" s="940"/>
      <c r="E77" s="940"/>
      <c r="F77" s="30"/>
      <c r="I77" s="490" t="str">
        <f>Print_Mois!V548</f>
        <v>Location équipement</v>
      </c>
    </row>
    <row r="78" spans="1:9" ht="15" customHeight="1">
      <c r="A78" s="937" t="s">
        <v>1354</v>
      </c>
      <c r="B78" s="937" t="s">
        <v>1355</v>
      </c>
      <c r="C78" s="940"/>
      <c r="D78" s="940"/>
      <c r="E78" s="940"/>
      <c r="F78" s="30"/>
      <c r="I78" s="490" t="str">
        <f>Print_Mois!V540</f>
        <v>Loyer</v>
      </c>
    </row>
    <row r="79" spans="1:9" ht="15" customHeight="1">
      <c r="A79" s="937" t="s">
        <v>1356</v>
      </c>
      <c r="B79" s="937" t="s">
        <v>1357</v>
      </c>
      <c r="C79" s="940"/>
      <c r="D79" s="940"/>
      <c r="E79" s="940"/>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s="938" t="s">
        <v>1404</v>
      </c>
      <c r="B100" s="938" t="s">
        <v>1405</v>
      </c>
      <c r="C100" s="939" t="s">
        <v>172</v>
      </c>
      <c r="D100" s="939" t="s">
        <v>1174</v>
      </c>
      <c r="E100" s="939"/>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40" t="s">
        <v>157</v>
      </c>
      <c r="D102" s="940" t="s">
        <v>131</v>
      </c>
      <c r="E102" s="940"/>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40" t="s">
        <v>88</v>
      </c>
      <c r="D143" s="940" t="s">
        <v>129</v>
      </c>
      <c r="E143" s="940"/>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40" t="s">
        <v>157</v>
      </c>
      <c r="D182" s="940" t="s">
        <v>136</v>
      </c>
      <c r="E182" s="940"/>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1174</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40"/>
      <c r="D190" s="940"/>
      <c r="E190" s="940"/>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40" t="s">
        <v>88</v>
      </c>
      <c r="D194" s="940" t="s">
        <v>136</v>
      </c>
      <c r="E194" s="940"/>
      <c r="F194" s="3"/>
    </row>
    <row r="195" spans="1:7" ht="15" customHeight="1">
      <c r="A195" s="937" t="s">
        <v>1623</v>
      </c>
      <c r="B195" s="937" t="s">
        <v>1624</v>
      </c>
      <c r="C195" s="940" t="s">
        <v>148</v>
      </c>
      <c r="D195" s="940" t="s">
        <v>136</v>
      </c>
      <c r="E195" s="940"/>
      <c r="F195" s="3"/>
    </row>
    <row r="196" spans="1:7" ht="15" customHeight="1">
      <c r="A196" s="937" t="s">
        <v>1625</v>
      </c>
      <c r="B196" s="937" t="s">
        <v>1626</v>
      </c>
      <c r="C196" s="940" t="s">
        <v>157</v>
      </c>
      <c r="D196" s="940" t="s">
        <v>136</v>
      </c>
      <c r="E196" s="940"/>
      <c r="F196" s="3"/>
    </row>
    <row r="197" spans="1:7" ht="15" customHeight="1">
      <c r="A197" s="937" t="s">
        <v>1627</v>
      </c>
      <c r="B197" s="937" t="s">
        <v>1626</v>
      </c>
      <c r="C197" s="940" t="s">
        <v>172</v>
      </c>
      <c r="D197" s="940" t="s">
        <v>136</v>
      </c>
      <c r="E197" s="940"/>
      <c r="F197" s="3"/>
    </row>
    <row r="198" spans="1:7" ht="15" customHeight="1">
      <c r="A198" s="937" t="s">
        <v>1628</v>
      </c>
      <c r="B198" s="937" t="s">
        <v>1629</v>
      </c>
      <c r="C198" s="940" t="s">
        <v>176</v>
      </c>
      <c r="D198" s="940" t="s">
        <v>136</v>
      </c>
      <c r="E198" s="940"/>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40"/>
      <c r="D237" s="940"/>
      <c r="E237" s="941"/>
      <c r="F237" s="3"/>
    </row>
    <row r="238" spans="1:6" ht="15" customHeight="1">
      <c r="A238" s="937" t="s">
        <v>1724</v>
      </c>
      <c r="B238" s="937" t="s">
        <v>1725</v>
      </c>
      <c r="C238" s="940"/>
      <c r="D238" s="940"/>
      <c r="E238" s="941"/>
      <c r="F238" s="3"/>
    </row>
    <row r="239" spans="1:6" ht="15" customHeight="1">
      <c r="A239" s="937" t="s">
        <v>1726</v>
      </c>
      <c r="B239" s="937" t="s">
        <v>1727</v>
      </c>
      <c r="C239" s="940"/>
      <c r="D239" s="940"/>
      <c r="E239" s="941"/>
      <c r="F239" s="3"/>
    </row>
    <row r="240" spans="1:6" ht="15" customHeight="1">
      <c r="A240" s="937" t="s">
        <v>1728</v>
      </c>
      <c r="B240" s="937" t="s">
        <v>1729</v>
      </c>
      <c r="C240" s="940"/>
      <c r="D240" s="940"/>
      <c r="E240" s="941"/>
      <c r="F240" s="3"/>
    </row>
    <row r="241" spans="1:6" ht="15" customHeight="1">
      <c r="A241" s="937" t="s">
        <v>1730</v>
      </c>
      <c r="B241" s="937" t="s">
        <v>1731</v>
      </c>
      <c r="C241" s="940"/>
      <c r="D241" s="940"/>
      <c r="E241" s="941"/>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c r="D305" s="710"/>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40" t="s">
        <v>652</v>
      </c>
      <c r="D312" s="940" t="s">
        <v>26</v>
      </c>
      <c r="E312" s="940"/>
      <c r="F312" s="3"/>
    </row>
    <row r="313" spans="1:6" ht="15" customHeight="1">
      <c r="A313" s="937" t="s">
        <v>1901</v>
      </c>
      <c r="B313" s="937" t="s">
        <v>1902</v>
      </c>
      <c r="C313" s="940" t="s">
        <v>652</v>
      </c>
      <c r="D313" s="940" t="s">
        <v>26</v>
      </c>
      <c r="E313" s="940"/>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40" t="s">
        <v>652</v>
      </c>
      <c r="D341" s="940" t="s">
        <v>21</v>
      </c>
      <c r="E341" s="940"/>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3"/>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40" t="s">
        <v>652</v>
      </c>
      <c r="D378" s="940" t="s">
        <v>37</v>
      </c>
      <c r="E378" s="940"/>
      <c r="F378" s="3"/>
    </row>
    <row r="379" spans="1:6" ht="15" customHeight="1">
      <c r="A379" s="937" t="s">
        <v>2058</v>
      </c>
      <c r="B379" s="937" t="s">
        <v>2059</v>
      </c>
      <c r="C379" s="940" t="s">
        <v>652</v>
      </c>
      <c r="D379" s="940" t="s">
        <v>37</v>
      </c>
      <c r="E379" s="940"/>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3137</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39</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c r="D432" s="710"/>
      <c r="E432" s="710"/>
      <c r="F432" s="3"/>
    </row>
    <row r="433" spans="1:6" ht="15" customHeight="1">
      <c r="A433" t="s">
        <v>2176</v>
      </c>
      <c r="B433" t="s">
        <v>2177</v>
      </c>
      <c r="C433" s="710"/>
      <c r="D433" s="710"/>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40"/>
      <c r="D470" s="940"/>
      <c r="E470" s="940"/>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8" t="s">
        <v>2300</v>
      </c>
      <c r="B474" s="1048" t="s">
        <v>2301</v>
      </c>
      <c r="C474" s="1049" t="s">
        <v>88</v>
      </c>
      <c r="D474" s="1049" t="s">
        <v>3128</v>
      </c>
      <c r="E474" s="1049"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40" t="s">
        <v>148</v>
      </c>
      <c r="D516" s="940" t="s">
        <v>152</v>
      </c>
      <c r="E516" s="940"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3" t="s">
        <v>2432</v>
      </c>
      <c r="B527" s="943" t="s">
        <v>2433</v>
      </c>
      <c r="C527" s="710" t="s">
        <v>1163</v>
      </c>
      <c r="D527" s="710" t="s">
        <v>1165</v>
      </c>
      <c r="E527" s="710" t="s">
        <v>3126</v>
      </c>
      <c r="F527" s="3"/>
    </row>
    <row r="528" spans="1:6" ht="15" customHeight="1">
      <c r="A528" s="943" t="s">
        <v>2434</v>
      </c>
      <c r="B528" s="943"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t="s">
        <v>2438</v>
      </c>
      <c r="B530" t="s">
        <v>2439</v>
      </c>
      <c r="C530" s="710"/>
      <c r="D530" s="710"/>
      <c r="E530" s="710"/>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1048" t="s">
        <v>2444</v>
      </c>
      <c r="B533" s="1048" t="s">
        <v>2445</v>
      </c>
      <c r="C533" s="1049" t="s">
        <v>157</v>
      </c>
      <c r="D533" s="1049" t="s">
        <v>162</v>
      </c>
      <c r="E533" s="1049" t="s">
        <v>3126</v>
      </c>
      <c r="F533" s="3"/>
    </row>
    <row r="534" spans="1:6" ht="15" customHeight="1">
      <c r="A534" s="937" t="s">
        <v>2448</v>
      </c>
      <c r="B534" s="937" t="s">
        <v>2449</v>
      </c>
      <c r="C534" s="940" t="s">
        <v>157</v>
      </c>
      <c r="D534" s="940" t="s">
        <v>160</v>
      </c>
      <c r="E534" s="940" t="s">
        <v>3126</v>
      </c>
      <c r="F534" s="3"/>
    </row>
    <row r="535" spans="1:6" ht="15" customHeight="1">
      <c r="A535" t="s">
        <v>2450</v>
      </c>
      <c r="B535" t="s">
        <v>2451</v>
      </c>
      <c r="C535" s="710" t="s">
        <v>1162</v>
      </c>
      <c r="D535" s="710" t="s">
        <v>1171</v>
      </c>
      <c r="E535" s="710" t="s">
        <v>3126</v>
      </c>
      <c r="F535" s="3"/>
    </row>
    <row r="536" spans="1:6" ht="15" customHeight="1">
      <c r="A536" t="s">
        <v>2452</v>
      </c>
      <c r="B536" t="s">
        <v>2453</v>
      </c>
      <c r="C536" s="710" t="s">
        <v>1162</v>
      </c>
      <c r="D536" s="710" t="s">
        <v>1169</v>
      </c>
      <c r="E536" s="710" t="s">
        <v>3126</v>
      </c>
      <c r="F536" s="3"/>
    </row>
    <row r="537" spans="1:6" ht="15" customHeight="1">
      <c r="A537" t="s">
        <v>2454</v>
      </c>
      <c r="B537" s="706" t="s">
        <v>2455</v>
      </c>
      <c r="C537" s="710" t="s">
        <v>1162</v>
      </c>
      <c r="D537" s="710" t="s">
        <v>1170</v>
      </c>
      <c r="E537" s="710" t="s">
        <v>3126</v>
      </c>
      <c r="F537" s="3"/>
    </row>
    <row r="538" spans="1:6" ht="15" customHeight="1">
      <c r="A538" t="s">
        <v>2456</v>
      </c>
      <c r="B538" t="s">
        <v>2457</v>
      </c>
      <c r="C538" s="710" t="s">
        <v>157</v>
      </c>
      <c r="D538" s="710" t="s">
        <v>162</v>
      </c>
      <c r="E538" s="710" t="s">
        <v>3126</v>
      </c>
      <c r="F538" s="3"/>
    </row>
    <row r="539" spans="1:6" ht="15" customHeight="1">
      <c r="A539" t="s">
        <v>2458</v>
      </c>
      <c r="B539" t="s">
        <v>2459</v>
      </c>
      <c r="C539" s="710" t="s">
        <v>157</v>
      </c>
      <c r="D539" s="710" t="s">
        <v>163</v>
      </c>
      <c r="E539" s="710" t="s">
        <v>3126</v>
      </c>
      <c r="F539" s="3"/>
    </row>
    <row r="540" spans="1:6" ht="15" customHeight="1">
      <c r="A540" t="s">
        <v>2460</v>
      </c>
      <c r="B540" t="s">
        <v>2461</v>
      </c>
      <c r="C540" s="710" t="s">
        <v>1162</v>
      </c>
      <c r="D540" s="710" t="s">
        <v>1169</v>
      </c>
      <c r="E540" s="710" t="s">
        <v>3126</v>
      </c>
      <c r="F540" s="3"/>
    </row>
    <row r="541" spans="1:6" ht="15" customHeight="1">
      <c r="A541" t="s">
        <v>2462</v>
      </c>
      <c r="B541" t="s">
        <v>2463</v>
      </c>
      <c r="C541" s="710" t="s">
        <v>157</v>
      </c>
      <c r="D541" s="710" t="s">
        <v>163</v>
      </c>
      <c r="E541" s="710" t="s">
        <v>3126</v>
      </c>
      <c r="F541" s="3"/>
    </row>
    <row r="542" spans="1:6" ht="15" customHeight="1">
      <c r="A542" t="s">
        <v>2466</v>
      </c>
      <c r="B542" t="s">
        <v>2467</v>
      </c>
      <c r="C542" s="710"/>
      <c r="D542" s="710"/>
      <c r="E542" s="710"/>
      <c r="F542" s="3"/>
    </row>
    <row r="543" spans="1:6" ht="15" customHeight="1">
      <c r="A543" t="s">
        <v>2468</v>
      </c>
      <c r="B543" t="s">
        <v>2469</v>
      </c>
      <c r="C543" s="710" t="s">
        <v>157</v>
      </c>
      <c r="D543" s="710" t="s">
        <v>168</v>
      </c>
      <c r="E543" s="710" t="s">
        <v>3126</v>
      </c>
      <c r="F543" s="3"/>
    </row>
    <row r="544" spans="1:6" ht="15" customHeight="1">
      <c r="A544" t="s">
        <v>2470</v>
      </c>
      <c r="B544" t="s">
        <v>3134</v>
      </c>
      <c r="C544" s="710" t="s">
        <v>1162</v>
      </c>
      <c r="D544" s="710" t="s">
        <v>1169</v>
      </c>
      <c r="E544" s="710" t="s">
        <v>3126</v>
      </c>
      <c r="F544" s="3"/>
    </row>
    <row r="545" spans="1:6" ht="15" customHeight="1">
      <c r="A545" t="s">
        <v>2474</v>
      </c>
      <c r="B545" t="s">
        <v>2475</v>
      </c>
      <c r="C545" s="710" t="s">
        <v>176</v>
      </c>
      <c r="D545" s="710" t="s">
        <v>178</v>
      </c>
      <c r="E545" s="710" t="s">
        <v>3126</v>
      </c>
      <c r="F545" s="3"/>
    </row>
    <row r="546" spans="1:6" ht="15" customHeight="1">
      <c r="A546" t="s">
        <v>2476</v>
      </c>
      <c r="B546" t="s">
        <v>2477</v>
      </c>
      <c r="C546" s="710" t="s">
        <v>176</v>
      </c>
      <c r="D546" s="710" t="s">
        <v>178</v>
      </c>
      <c r="E546" s="710" t="s">
        <v>3126</v>
      </c>
      <c r="F546" s="3"/>
    </row>
    <row r="547" spans="1:6" ht="15" customHeight="1">
      <c r="A547" t="s">
        <v>2478</v>
      </c>
      <c r="B547" t="s">
        <v>2479</v>
      </c>
      <c r="C547" s="710"/>
      <c r="D547" s="710"/>
      <c r="E547" s="710"/>
      <c r="F547" s="3"/>
    </row>
    <row r="548" spans="1:6" ht="15" customHeight="1">
      <c r="A548" t="s">
        <v>2480</v>
      </c>
      <c r="B548" t="s">
        <v>2481</v>
      </c>
      <c r="C548" s="710"/>
      <c r="D548" s="710"/>
      <c r="E548" s="710"/>
      <c r="F548" s="3"/>
    </row>
    <row r="549" spans="1:6" ht="15" customHeight="1">
      <c r="A549" t="s">
        <v>2482</v>
      </c>
      <c r="B549" t="s">
        <v>2483</v>
      </c>
      <c r="C549" s="710"/>
      <c r="D549" s="710"/>
      <c r="E549" s="710"/>
      <c r="F549" s="3"/>
    </row>
    <row r="550" spans="1:6" ht="15" customHeight="1">
      <c r="A550" t="s">
        <v>2486</v>
      </c>
      <c r="B550" t="s">
        <v>2487</v>
      </c>
      <c r="C550" s="710" t="s">
        <v>157</v>
      </c>
      <c r="D550" s="710" t="s">
        <v>168</v>
      </c>
      <c r="E550" s="710" t="s">
        <v>3126</v>
      </c>
      <c r="F550" s="3"/>
    </row>
    <row r="551" spans="1:6" ht="15" customHeight="1">
      <c r="A551" t="s">
        <v>2488</v>
      </c>
      <c r="B551" t="s">
        <v>2489</v>
      </c>
      <c r="C551" s="710" t="s">
        <v>172</v>
      </c>
      <c r="D551" s="710" t="s">
        <v>1174</v>
      </c>
      <c r="E551" s="710" t="s">
        <v>3126</v>
      </c>
      <c r="F551" s="3"/>
    </row>
    <row r="552" spans="1:6" ht="15" customHeight="1">
      <c r="A552" t="s">
        <v>2490</v>
      </c>
      <c r="B552" t="s">
        <v>2491</v>
      </c>
      <c r="C552" s="710" t="s">
        <v>172</v>
      </c>
      <c r="D552" s="710" t="s">
        <v>1173</v>
      </c>
      <c r="E552" s="710" t="s">
        <v>3126</v>
      </c>
      <c r="F552" s="3"/>
    </row>
    <row r="553" spans="1:6" ht="15" customHeight="1">
      <c r="A553" t="s">
        <v>2492</v>
      </c>
      <c r="B553" t="s">
        <v>2493</v>
      </c>
      <c r="C553" s="710" t="s">
        <v>172</v>
      </c>
      <c r="D553" s="710" t="s">
        <v>1174</v>
      </c>
      <c r="E553" s="710" t="s">
        <v>3126</v>
      </c>
      <c r="F553" s="3"/>
    </row>
    <row r="554" spans="1:6" ht="15" customHeight="1">
      <c r="A554" t="s">
        <v>2494</v>
      </c>
      <c r="B554" t="s">
        <v>2495</v>
      </c>
      <c r="C554" s="710" t="s">
        <v>172</v>
      </c>
      <c r="D554" s="710" t="s">
        <v>1173</v>
      </c>
      <c r="E554" s="710" t="s">
        <v>3126</v>
      </c>
      <c r="F554" s="3"/>
    </row>
    <row r="555" spans="1:6" ht="15" customHeight="1">
      <c r="A555" t="s">
        <v>2496</v>
      </c>
      <c r="B555" t="s">
        <v>2497</v>
      </c>
      <c r="C555" s="710" t="s">
        <v>172</v>
      </c>
      <c r="D555" s="710" t="s">
        <v>1174</v>
      </c>
      <c r="E555" s="710" t="s">
        <v>3126</v>
      </c>
      <c r="F555" s="3"/>
    </row>
    <row r="556" spans="1:6" ht="15" customHeight="1">
      <c r="A556" t="s">
        <v>2498</v>
      </c>
      <c r="B556" t="s">
        <v>2499</v>
      </c>
      <c r="C556" s="710" t="s">
        <v>172</v>
      </c>
      <c r="D556" s="710" t="s">
        <v>1173</v>
      </c>
      <c r="E556" s="710" t="s">
        <v>3126</v>
      </c>
      <c r="F556" s="3"/>
    </row>
    <row r="557" spans="1:6" ht="15" customHeight="1">
      <c r="A557" t="s">
        <v>2500</v>
      </c>
      <c r="B557" t="s">
        <v>2501</v>
      </c>
      <c r="C557" s="710" t="s">
        <v>172</v>
      </c>
      <c r="D557" s="710" t="s">
        <v>1173</v>
      </c>
      <c r="E557" s="710" t="s">
        <v>3126</v>
      </c>
      <c r="F557" s="3"/>
    </row>
    <row r="558" spans="1:6" ht="15" customHeight="1">
      <c r="A558" t="s">
        <v>2502</v>
      </c>
      <c r="B558" t="s">
        <v>2503</v>
      </c>
      <c r="C558" s="710" t="s">
        <v>172</v>
      </c>
      <c r="D558" s="710" t="s">
        <v>1172</v>
      </c>
      <c r="E558" s="710" t="s">
        <v>3126</v>
      </c>
      <c r="F558" s="3"/>
    </row>
    <row r="559" spans="1:6" ht="15" customHeight="1">
      <c r="A559" t="s">
        <v>2504</v>
      </c>
      <c r="B559" t="s">
        <v>2505</v>
      </c>
      <c r="C559" s="710" t="s">
        <v>172</v>
      </c>
      <c r="D559" s="710" t="s">
        <v>1172</v>
      </c>
      <c r="E559" s="710" t="s">
        <v>3126</v>
      </c>
      <c r="F559" s="3"/>
    </row>
    <row r="560" spans="1:6" ht="15" customHeight="1">
      <c r="A560" t="s">
        <v>2506</v>
      </c>
      <c r="B560" t="s">
        <v>2507</v>
      </c>
      <c r="C560" s="710" t="s">
        <v>172</v>
      </c>
      <c r="D560" s="710" t="s">
        <v>1172</v>
      </c>
      <c r="E560" s="710" t="s">
        <v>3126</v>
      </c>
      <c r="F560" s="3"/>
    </row>
    <row r="561" spans="1:6" ht="15" customHeight="1">
      <c r="A561" t="s">
        <v>2508</v>
      </c>
      <c r="B561" t="s">
        <v>2509</v>
      </c>
      <c r="C561" s="710" t="s">
        <v>172</v>
      </c>
      <c r="D561" s="710" t="s">
        <v>1172</v>
      </c>
      <c r="E561" s="710" t="s">
        <v>3126</v>
      </c>
      <c r="F561" s="3"/>
    </row>
    <row r="562" spans="1:6" ht="15" customHeight="1">
      <c r="A562" t="s">
        <v>2510</v>
      </c>
      <c r="B562" t="s">
        <v>2511</v>
      </c>
      <c r="C562" s="710" t="s">
        <v>172</v>
      </c>
      <c r="D562" s="710" t="s">
        <v>1175</v>
      </c>
      <c r="E562" s="710" t="s">
        <v>3126</v>
      </c>
      <c r="F562" s="3"/>
    </row>
    <row r="563" spans="1:6" ht="15" customHeight="1">
      <c r="A563" t="s">
        <v>2512</v>
      </c>
      <c r="B563" t="s">
        <v>2513</v>
      </c>
      <c r="C563" s="710" t="s">
        <v>172</v>
      </c>
      <c r="D563" s="710" t="s">
        <v>1174</v>
      </c>
      <c r="E563" s="710" t="s">
        <v>3126</v>
      </c>
      <c r="F563" s="3"/>
    </row>
    <row r="564" spans="1:6" ht="15" customHeight="1">
      <c r="A564" t="s">
        <v>2514</v>
      </c>
      <c r="B564" t="s">
        <v>2515</v>
      </c>
      <c r="C564" s="710" t="s">
        <v>172</v>
      </c>
      <c r="D564" s="710" t="s">
        <v>1172</v>
      </c>
      <c r="E564" s="710" t="s">
        <v>3126</v>
      </c>
      <c r="F564" s="3"/>
    </row>
    <row r="565" spans="1:6" ht="15" customHeight="1">
      <c r="A565" t="s">
        <v>2516</v>
      </c>
      <c r="B565" t="s">
        <v>2517</v>
      </c>
      <c r="C565" s="710" t="s">
        <v>172</v>
      </c>
      <c r="D565" s="710" t="s">
        <v>1173</v>
      </c>
      <c r="E565" s="710" t="s">
        <v>3126</v>
      </c>
      <c r="F565" s="3"/>
    </row>
    <row r="566" spans="1:6" ht="15" customHeight="1">
      <c r="A566" t="s">
        <v>2518</v>
      </c>
      <c r="B566" t="s">
        <v>2519</v>
      </c>
      <c r="C566" s="710" t="s">
        <v>172</v>
      </c>
      <c r="D566" s="710" t="s">
        <v>1174</v>
      </c>
      <c r="E566" s="710" t="s">
        <v>3126</v>
      </c>
      <c r="F566" s="3"/>
    </row>
    <row r="567" spans="1:6" ht="15" customHeight="1">
      <c r="A567" t="s">
        <v>2520</v>
      </c>
      <c r="B567" t="s">
        <v>2521</v>
      </c>
      <c r="C567" s="710" t="s">
        <v>172</v>
      </c>
      <c r="D567" s="710" t="s">
        <v>1172</v>
      </c>
      <c r="E567" s="710" t="s">
        <v>3126</v>
      </c>
      <c r="F567" s="3"/>
    </row>
    <row r="568" spans="1:6" ht="15" customHeight="1">
      <c r="A568" t="s">
        <v>2522</v>
      </c>
      <c r="B568" t="s">
        <v>2523</v>
      </c>
      <c r="C568" s="710" t="s">
        <v>172</v>
      </c>
      <c r="D568" s="710" t="s">
        <v>1173</v>
      </c>
      <c r="E568" s="710" t="s">
        <v>3126</v>
      </c>
      <c r="F568" s="3"/>
    </row>
    <row r="569" spans="1:6" ht="15" customHeight="1">
      <c r="A569" s="1048" t="s">
        <v>2524</v>
      </c>
      <c r="B569" s="1048" t="s">
        <v>2525</v>
      </c>
      <c r="C569" s="1049" t="s">
        <v>172</v>
      </c>
      <c r="D569" s="1049" t="s">
        <v>1174</v>
      </c>
      <c r="E569" s="1049" t="s">
        <v>3126</v>
      </c>
      <c r="F569" s="3"/>
    </row>
    <row r="570" spans="1:6" ht="15" customHeight="1">
      <c r="A570" t="s">
        <v>2526</v>
      </c>
      <c r="B570" t="s">
        <v>2527</v>
      </c>
      <c r="C570" s="710"/>
      <c r="D570" s="710"/>
      <c r="E570" s="710"/>
      <c r="F570" s="3"/>
    </row>
    <row r="571" spans="1:6" ht="15" customHeight="1">
      <c r="A571" t="s">
        <v>2528</v>
      </c>
      <c r="B571" t="s">
        <v>2529</v>
      </c>
      <c r="C571" s="710"/>
      <c r="D571" s="710"/>
      <c r="E571" s="710"/>
      <c r="F571" s="3"/>
    </row>
    <row r="572" spans="1:6" ht="15" customHeight="1">
      <c r="A572" t="s">
        <v>2530</v>
      </c>
      <c r="B572" t="s">
        <v>2531</v>
      </c>
      <c r="C572" s="710" t="s">
        <v>176</v>
      </c>
      <c r="D572" s="710" t="s">
        <v>179</v>
      </c>
      <c r="E572" s="710" t="s">
        <v>3126</v>
      </c>
      <c r="F572" s="3"/>
    </row>
    <row r="573" spans="1:6" ht="15" customHeight="1">
      <c r="A573" t="s">
        <v>2532</v>
      </c>
      <c r="B573" t="s">
        <v>2533</v>
      </c>
      <c r="C573" s="710"/>
      <c r="D573" s="710"/>
      <c r="E573" s="710"/>
      <c r="F573" s="3"/>
    </row>
    <row r="574" spans="1:6" ht="15" customHeight="1">
      <c r="A574" t="s">
        <v>2534</v>
      </c>
      <c r="B574" t="s">
        <v>2535</v>
      </c>
      <c r="C574" s="710"/>
      <c r="D574" s="710"/>
      <c r="E574" s="710"/>
      <c r="F574" s="3"/>
    </row>
    <row r="575" spans="1:6" ht="15" customHeight="1">
      <c r="A575" t="s">
        <v>2536</v>
      </c>
      <c r="B575" t="s">
        <v>2537</v>
      </c>
      <c r="C575" s="710" t="s">
        <v>172</v>
      </c>
      <c r="D575" s="710" t="s">
        <v>1174</v>
      </c>
      <c r="E575" s="710" t="s">
        <v>3126</v>
      </c>
      <c r="F575" s="3"/>
    </row>
    <row r="576" spans="1:6" ht="15" customHeight="1">
      <c r="A576" t="s">
        <v>2538</v>
      </c>
      <c r="B576" t="s">
        <v>2539</v>
      </c>
      <c r="C576" s="710" t="s">
        <v>172</v>
      </c>
      <c r="D576" s="710" t="s">
        <v>1172</v>
      </c>
      <c r="E576" s="710" t="s">
        <v>3126</v>
      </c>
      <c r="F576" s="3"/>
    </row>
    <row r="577" spans="1:6" ht="15" customHeight="1">
      <c r="A577" t="s">
        <v>2540</v>
      </c>
      <c r="B577" t="s">
        <v>2541</v>
      </c>
      <c r="C577" s="710" t="s">
        <v>172</v>
      </c>
      <c r="D577" s="710" t="s">
        <v>1173</v>
      </c>
      <c r="E577" s="710" t="s">
        <v>3126</v>
      </c>
      <c r="F577" s="3"/>
    </row>
    <row r="578" spans="1:6" ht="15" customHeight="1">
      <c r="A578" t="s">
        <v>2542</v>
      </c>
      <c r="B578" t="s">
        <v>2543</v>
      </c>
      <c r="C578" s="710" t="s">
        <v>172</v>
      </c>
      <c r="D578" s="710" t="s">
        <v>1174</v>
      </c>
      <c r="E578" s="710" t="s">
        <v>3126</v>
      </c>
      <c r="F578" s="3"/>
    </row>
    <row r="579" spans="1:6" ht="15" customHeight="1">
      <c r="A579" t="s">
        <v>2544</v>
      </c>
      <c r="B579" t="s">
        <v>2545</v>
      </c>
      <c r="C579" s="710" t="s">
        <v>172</v>
      </c>
      <c r="D579" s="710" t="s">
        <v>1172</v>
      </c>
      <c r="E579" s="710" t="s">
        <v>3126</v>
      </c>
      <c r="F579" s="3"/>
    </row>
    <row r="580" spans="1:6" ht="15" customHeight="1">
      <c r="A580" t="s">
        <v>2546</v>
      </c>
      <c r="B580" t="s">
        <v>2547</v>
      </c>
      <c r="C580" s="710" t="s">
        <v>172</v>
      </c>
      <c r="D580" s="710" t="s">
        <v>1173</v>
      </c>
      <c r="E580" s="710" t="s">
        <v>3126</v>
      </c>
      <c r="F580" s="3"/>
    </row>
    <row r="581" spans="1:6" ht="15" customHeight="1">
      <c r="A581" t="s">
        <v>2548</v>
      </c>
      <c r="B581" t="s">
        <v>2549</v>
      </c>
      <c r="C581" s="710" t="s">
        <v>176</v>
      </c>
      <c r="D581" s="710" t="s">
        <v>180</v>
      </c>
      <c r="E581" s="710" t="s">
        <v>3126</v>
      </c>
      <c r="F581" s="3"/>
    </row>
    <row r="582" spans="1:6" ht="15" customHeight="1">
      <c r="A582" t="s">
        <v>2550</v>
      </c>
      <c r="B582" t="s">
        <v>2551</v>
      </c>
      <c r="C582" s="710" t="s">
        <v>176</v>
      </c>
      <c r="D582" s="710" t="s">
        <v>180</v>
      </c>
      <c r="E582" s="710" t="s">
        <v>3126</v>
      </c>
      <c r="F582" s="3"/>
    </row>
    <row r="583" spans="1:6" ht="15" customHeight="1">
      <c r="A583" t="s">
        <v>2552</v>
      </c>
      <c r="B583" t="s">
        <v>2553</v>
      </c>
      <c r="C583" s="710" t="s">
        <v>176</v>
      </c>
      <c r="D583" s="710" t="s">
        <v>181</v>
      </c>
      <c r="E583" s="710" t="s">
        <v>3126</v>
      </c>
      <c r="F583" s="3"/>
    </row>
    <row r="584" spans="1:6" ht="15" customHeight="1">
      <c r="A584" t="s">
        <v>2554</v>
      </c>
      <c r="B584" t="s">
        <v>2555</v>
      </c>
      <c r="C584" s="710" t="s">
        <v>176</v>
      </c>
      <c r="D584" s="710" t="s">
        <v>181</v>
      </c>
      <c r="E584" s="710" t="s">
        <v>3126</v>
      </c>
      <c r="F584" s="3"/>
    </row>
    <row r="585" spans="1:6" ht="15" customHeight="1">
      <c r="A585" t="s">
        <v>2556</v>
      </c>
      <c r="B585" t="s">
        <v>2557</v>
      </c>
      <c r="C585" s="710" t="s">
        <v>176</v>
      </c>
      <c r="D585" s="710" t="s">
        <v>182</v>
      </c>
      <c r="E585" s="710" t="s">
        <v>3126</v>
      </c>
      <c r="F585" s="3"/>
    </row>
    <row r="586" spans="1:6" ht="15" customHeight="1">
      <c r="A586" t="s">
        <v>2558</v>
      </c>
      <c r="B586" t="s">
        <v>2559</v>
      </c>
      <c r="C586" s="710" t="s">
        <v>176</v>
      </c>
      <c r="D586" s="710" t="s">
        <v>183</v>
      </c>
      <c r="E586" s="710" t="s">
        <v>3126</v>
      </c>
      <c r="F586" s="3"/>
    </row>
    <row r="587" spans="1:6" ht="15" customHeight="1">
      <c r="A587" t="s">
        <v>2560</v>
      </c>
      <c r="B587" t="s">
        <v>2561</v>
      </c>
      <c r="C587" s="710"/>
      <c r="D587" s="710"/>
      <c r="E587" s="710"/>
      <c r="F587" s="3"/>
    </row>
    <row r="588" spans="1:6" ht="15" customHeight="1">
      <c r="A588" t="s">
        <v>2562</v>
      </c>
      <c r="B588" t="s">
        <v>2563</v>
      </c>
      <c r="C588" s="710"/>
      <c r="D588" s="710"/>
      <c r="E588" s="710"/>
      <c r="F588" s="3"/>
    </row>
    <row r="589" spans="1:6" ht="15" customHeight="1">
      <c r="A589" t="s">
        <v>2564</v>
      </c>
      <c r="B589" t="s">
        <v>2565</v>
      </c>
      <c r="C589" s="710" t="s">
        <v>176</v>
      </c>
      <c r="D589" s="710" t="s">
        <v>187</v>
      </c>
      <c r="E589" s="710" t="s">
        <v>3126</v>
      </c>
      <c r="F589" s="3"/>
    </row>
    <row r="590" spans="1:6" ht="15" customHeight="1">
      <c r="A590" t="s">
        <v>2566</v>
      </c>
      <c r="B590" t="s">
        <v>2567</v>
      </c>
      <c r="C590" s="710" t="s">
        <v>176</v>
      </c>
      <c r="D590" s="710" t="s">
        <v>188</v>
      </c>
      <c r="E590" s="710" t="s">
        <v>3126</v>
      </c>
      <c r="F590" s="3"/>
    </row>
    <row r="591" spans="1:6" ht="15" customHeight="1">
      <c r="A591" t="s">
        <v>2568</v>
      </c>
      <c r="B591" t="s">
        <v>2569</v>
      </c>
      <c r="C591" s="710" t="s">
        <v>157</v>
      </c>
      <c r="D591" s="710" t="s">
        <v>127</v>
      </c>
      <c r="E591" s="710"/>
      <c r="F591" s="3"/>
    </row>
    <row r="592" spans="1:6" ht="15" customHeight="1">
      <c r="A592" t="s">
        <v>2570</v>
      </c>
      <c r="B592" t="s">
        <v>2571</v>
      </c>
      <c r="C592" s="710" t="s">
        <v>172</v>
      </c>
      <c r="D592" s="710" t="s">
        <v>127</v>
      </c>
      <c r="E592" s="710"/>
      <c r="F592" s="3"/>
    </row>
    <row r="593" spans="1:6" ht="15" customHeight="1">
      <c r="A593" t="s">
        <v>2596</v>
      </c>
      <c r="B593" t="s">
        <v>2597</v>
      </c>
      <c r="C593" s="710"/>
      <c r="D593" s="710"/>
      <c r="E593" s="710"/>
      <c r="F593" s="3"/>
    </row>
    <row r="594" spans="1:6" ht="15" customHeight="1">
      <c r="A594" t="s">
        <v>2602</v>
      </c>
      <c r="B594" t="s">
        <v>2603</v>
      </c>
      <c r="C594" s="710"/>
      <c r="D594" s="710"/>
      <c r="E594" s="710"/>
      <c r="F594" s="3"/>
    </row>
    <row r="595" spans="1:6" ht="15" customHeight="1">
      <c r="A595" t="s">
        <v>2620</v>
      </c>
      <c r="B595" t="s">
        <v>2621</v>
      </c>
      <c r="C595" s="710" t="s">
        <v>88</v>
      </c>
      <c r="D595" s="710" t="s">
        <v>93</v>
      </c>
      <c r="E595" s="710"/>
      <c r="F595" s="3"/>
    </row>
    <row r="596" spans="1:6" ht="15" customHeight="1">
      <c r="A596" t="s">
        <v>2622</v>
      </c>
      <c r="B596" t="s">
        <v>2623</v>
      </c>
      <c r="C596" s="710" t="s">
        <v>88</v>
      </c>
      <c r="D596" s="710" t="s">
        <v>93</v>
      </c>
      <c r="E596" s="710"/>
      <c r="F596" s="3"/>
    </row>
    <row r="597" spans="1:6" ht="15" customHeight="1">
      <c r="A597" t="s">
        <v>2624</v>
      </c>
      <c r="B597" t="s">
        <v>2625</v>
      </c>
      <c r="C597" s="710" t="s">
        <v>88</v>
      </c>
      <c r="D597" s="710" t="s">
        <v>93</v>
      </c>
      <c r="E597" s="710"/>
      <c r="F597" s="3"/>
    </row>
    <row r="598" spans="1:6" ht="15" customHeight="1">
      <c r="A598" t="s">
        <v>2626</v>
      </c>
      <c r="B598" t="s">
        <v>2627</v>
      </c>
      <c r="C598" s="710" t="s">
        <v>88</v>
      </c>
      <c r="D598" s="710" t="s">
        <v>93</v>
      </c>
      <c r="E598" s="710"/>
      <c r="F598" s="3"/>
    </row>
    <row r="599" spans="1:6" ht="15" customHeight="1">
      <c r="A599" t="s">
        <v>2636</v>
      </c>
      <c r="B599" t="s">
        <v>2637</v>
      </c>
      <c r="C599" s="710" t="s">
        <v>88</v>
      </c>
      <c r="D599" s="710" t="s">
        <v>93</v>
      </c>
      <c r="E599" s="710"/>
      <c r="F599" s="3"/>
    </row>
    <row r="600" spans="1:6" ht="15" customHeight="1">
      <c r="A600" t="s">
        <v>2638</v>
      </c>
      <c r="B600" t="s">
        <v>2639</v>
      </c>
      <c r="C600" s="710" t="s">
        <v>88</v>
      </c>
      <c r="D600" s="710" t="s">
        <v>93</v>
      </c>
      <c r="E600" s="710"/>
      <c r="F600" s="3"/>
    </row>
    <row r="601" spans="1:6" ht="15" customHeight="1">
      <c r="A601" t="s">
        <v>2642</v>
      </c>
      <c r="B601" t="s">
        <v>2643</v>
      </c>
      <c r="C601" s="710" t="s">
        <v>88</v>
      </c>
      <c r="D601" s="710" t="s">
        <v>93</v>
      </c>
      <c r="E601" s="710"/>
      <c r="F601" s="3"/>
    </row>
    <row r="602" spans="1:6" ht="15" customHeight="1">
      <c r="A602" t="s">
        <v>2644</v>
      </c>
      <c r="B602" t="s">
        <v>2645</v>
      </c>
      <c r="C602" s="710" t="s">
        <v>88</v>
      </c>
      <c r="D602" s="710" t="s">
        <v>93</v>
      </c>
      <c r="E602" s="710"/>
      <c r="F602" s="3"/>
    </row>
    <row r="603" spans="1:6" ht="15" customHeight="1">
      <c r="A603" t="s">
        <v>2650</v>
      </c>
      <c r="B603" t="s">
        <v>2651</v>
      </c>
      <c r="C603" s="710" t="s">
        <v>88</v>
      </c>
      <c r="D603" s="710" t="s">
        <v>3128</v>
      </c>
      <c r="E603" s="710"/>
      <c r="F603" s="3"/>
    </row>
    <row r="604" spans="1:6" ht="15" customHeight="1">
      <c r="A604" t="s">
        <v>2658</v>
      </c>
      <c r="B604" t="s">
        <v>2659</v>
      </c>
      <c r="C604" s="710" t="s">
        <v>88</v>
      </c>
      <c r="D604" s="710" t="s">
        <v>93</v>
      </c>
      <c r="E604" s="710"/>
      <c r="F604" s="3"/>
    </row>
    <row r="605" spans="1:6" ht="15" customHeight="1">
      <c r="A605" t="s">
        <v>2662</v>
      </c>
      <c r="B605" t="s">
        <v>2663</v>
      </c>
      <c r="C605" s="710" t="s">
        <v>88</v>
      </c>
      <c r="D605" s="710" t="s">
        <v>93</v>
      </c>
      <c r="E605" s="710"/>
      <c r="F605" s="3"/>
    </row>
    <row r="606" spans="1:6" ht="15" customHeight="1">
      <c r="A606" t="s">
        <v>2664</v>
      </c>
      <c r="B606" t="s">
        <v>2665</v>
      </c>
      <c r="C606" s="710" t="s">
        <v>88</v>
      </c>
      <c r="D606" s="710" t="s">
        <v>93</v>
      </c>
      <c r="E606" s="710"/>
      <c r="F606" s="3"/>
    </row>
    <row r="607" spans="1:6" ht="15" customHeight="1">
      <c r="A607" t="s">
        <v>2666</v>
      </c>
      <c r="B607" t="s">
        <v>2667</v>
      </c>
      <c r="C607" s="710"/>
      <c r="D607" s="710"/>
      <c r="E607" s="710"/>
      <c r="F607" s="3"/>
    </row>
    <row r="608" spans="1:6" ht="15" customHeight="1">
      <c r="A608" t="s">
        <v>2672</v>
      </c>
      <c r="B608" t="s">
        <v>2673</v>
      </c>
      <c r="C608" s="710"/>
      <c r="D608" s="710"/>
      <c r="E608" s="710"/>
      <c r="F608" s="3"/>
    </row>
    <row r="609" spans="1:6" ht="15" customHeight="1">
      <c r="A609" t="s">
        <v>2686</v>
      </c>
      <c r="B609" t="s">
        <v>2687</v>
      </c>
      <c r="C609" s="710" t="s">
        <v>88</v>
      </c>
      <c r="D609" s="710" t="s">
        <v>94</v>
      </c>
      <c r="E609" s="710"/>
      <c r="F609" s="3"/>
    </row>
    <row r="610" spans="1:6" ht="15" customHeight="1">
      <c r="A610" t="s">
        <v>2688</v>
      </c>
      <c r="B610" t="s">
        <v>2689</v>
      </c>
      <c r="C610" s="710" t="s">
        <v>88</v>
      </c>
      <c r="D610" s="710" t="s">
        <v>3128</v>
      </c>
      <c r="E610" s="710"/>
      <c r="F610" s="3"/>
    </row>
    <row r="611" spans="1:6" ht="15" customHeight="1">
      <c r="A611" t="s">
        <v>2692</v>
      </c>
      <c r="B611" t="s">
        <v>2693</v>
      </c>
      <c r="C611" s="710" t="s">
        <v>88</v>
      </c>
      <c r="D611" s="710" t="s">
        <v>94</v>
      </c>
      <c r="E611" s="710"/>
      <c r="F611" s="3"/>
    </row>
    <row r="612" spans="1:6" ht="15" customHeight="1">
      <c r="A612" s="1048" t="s">
        <v>2694</v>
      </c>
      <c r="B612" s="1048" t="s">
        <v>2695</v>
      </c>
      <c r="C612" s="1049" t="s">
        <v>88</v>
      </c>
      <c r="D612" s="1049" t="s">
        <v>3128</v>
      </c>
      <c r="E612" s="1049"/>
      <c r="F612" s="3"/>
    </row>
    <row r="613" spans="1:6" ht="15" customHeight="1">
      <c r="A613" t="s">
        <v>2700</v>
      </c>
      <c r="B613" t="s">
        <v>2701</v>
      </c>
      <c r="C613" s="710" t="s">
        <v>88</v>
      </c>
      <c r="D613" s="710" t="s">
        <v>94</v>
      </c>
      <c r="E613" s="710"/>
      <c r="F613" s="3"/>
    </row>
    <row r="614" spans="1:6" ht="15" customHeight="1">
      <c r="A614" t="s">
        <v>2702</v>
      </c>
      <c r="B614" t="s">
        <v>2631</v>
      </c>
      <c r="C614" s="710" t="s">
        <v>88</v>
      </c>
      <c r="D614" s="710" t="s">
        <v>94</v>
      </c>
      <c r="E614" s="710"/>
      <c r="F614" s="3"/>
    </row>
    <row r="615" spans="1:6" ht="15" customHeight="1">
      <c r="A615" t="s">
        <v>2703</v>
      </c>
      <c r="B615" t="s">
        <v>2704</v>
      </c>
      <c r="C615" s="710" t="s">
        <v>88</v>
      </c>
      <c r="D615" s="710" t="s">
        <v>94</v>
      </c>
      <c r="E615" s="710"/>
      <c r="F615" s="3"/>
    </row>
    <row r="616" spans="1:6" ht="15" customHeight="1">
      <c r="A616" t="s">
        <v>2705</v>
      </c>
      <c r="B616" t="s">
        <v>2706</v>
      </c>
      <c r="C616" s="710" t="s">
        <v>88</v>
      </c>
      <c r="D616" s="710" t="s">
        <v>94</v>
      </c>
      <c r="E616" s="710"/>
      <c r="F616" s="3"/>
    </row>
    <row r="617" spans="1:6" ht="15" customHeight="1">
      <c r="A617" t="s">
        <v>2709</v>
      </c>
      <c r="B617" t="s">
        <v>2710</v>
      </c>
      <c r="C617" s="710" t="s">
        <v>88</v>
      </c>
      <c r="D617" s="710" t="s">
        <v>94</v>
      </c>
      <c r="E617" s="710"/>
      <c r="F617" s="3"/>
    </row>
    <row r="618" spans="1:6" ht="15" customHeight="1">
      <c r="A618" t="s">
        <v>2711</v>
      </c>
      <c r="B618" t="s">
        <v>2712</v>
      </c>
      <c r="C618" s="710" t="s">
        <v>88</v>
      </c>
      <c r="D618" s="710" t="s">
        <v>94</v>
      </c>
      <c r="E618" s="710"/>
      <c r="F618" s="3"/>
    </row>
    <row r="619" spans="1:6" ht="15" customHeight="1">
      <c r="A619" t="s">
        <v>2713</v>
      </c>
      <c r="B619" t="s">
        <v>2714</v>
      </c>
      <c r="C619" s="710" t="s">
        <v>88</v>
      </c>
      <c r="D619" s="710" t="s">
        <v>94</v>
      </c>
      <c r="E619" s="710"/>
      <c r="F619" s="3"/>
    </row>
    <row r="620" spans="1:6" ht="15" customHeight="1">
      <c r="A620" t="s">
        <v>2717</v>
      </c>
      <c r="B620" t="s">
        <v>2718</v>
      </c>
      <c r="C620" s="710" t="s">
        <v>88</v>
      </c>
      <c r="D620" s="710" t="s">
        <v>94</v>
      </c>
      <c r="E620" s="710"/>
      <c r="F620" s="3"/>
    </row>
    <row r="621" spans="1:6" ht="15" customHeight="1">
      <c r="A621" t="s">
        <v>2719</v>
      </c>
      <c r="B621" t="s">
        <v>2720</v>
      </c>
      <c r="C621" s="710" t="s">
        <v>88</v>
      </c>
      <c r="D621" s="710" t="s">
        <v>94</v>
      </c>
      <c r="E621" s="710"/>
      <c r="F621" s="3"/>
    </row>
    <row r="622" spans="1:6" ht="15" customHeight="1">
      <c r="A622" t="s">
        <v>2721</v>
      </c>
      <c r="B622" t="s">
        <v>2722</v>
      </c>
      <c r="C622" s="710" t="s">
        <v>88</v>
      </c>
      <c r="D622" s="710" t="s">
        <v>94</v>
      </c>
      <c r="E622" s="710"/>
      <c r="F622" s="3"/>
    </row>
    <row r="623" spans="1:6" ht="15" customHeight="1">
      <c r="A623" t="s">
        <v>2723</v>
      </c>
      <c r="B623" t="s">
        <v>2724</v>
      </c>
      <c r="C623" s="710" t="s">
        <v>88</v>
      </c>
      <c r="D623" s="710" t="s">
        <v>3128</v>
      </c>
      <c r="E623" s="710"/>
      <c r="F623" s="3"/>
    </row>
    <row r="624" spans="1:6" ht="15" customHeight="1">
      <c r="A624" t="s">
        <v>2725</v>
      </c>
      <c r="B624" t="s">
        <v>2726</v>
      </c>
      <c r="C624" s="710" t="s">
        <v>88</v>
      </c>
      <c r="D624" s="710" t="s">
        <v>94</v>
      </c>
      <c r="E624" s="710"/>
      <c r="F624" s="3"/>
    </row>
    <row r="625" spans="1:6" ht="15" customHeight="1">
      <c r="A625" t="s">
        <v>2729</v>
      </c>
      <c r="B625" t="s">
        <v>2730</v>
      </c>
      <c r="C625" s="710" t="s">
        <v>88</v>
      </c>
      <c r="D625" s="710" t="s">
        <v>94</v>
      </c>
      <c r="E625" s="710"/>
      <c r="F625" s="3"/>
    </row>
    <row r="626" spans="1:6" ht="15" customHeight="1">
      <c r="A626" t="s">
        <v>2731</v>
      </c>
      <c r="B626" t="s">
        <v>2732</v>
      </c>
      <c r="C626" s="710" t="s">
        <v>88</v>
      </c>
      <c r="D626" s="710" t="s">
        <v>94</v>
      </c>
      <c r="E626" s="710"/>
      <c r="F626" s="3"/>
    </row>
    <row r="627" spans="1:6" ht="15" customHeight="1">
      <c r="A627" t="s">
        <v>2733</v>
      </c>
      <c r="B627" t="s">
        <v>2734</v>
      </c>
      <c r="C627" s="710" t="s">
        <v>88</v>
      </c>
      <c r="D627" s="710" t="s">
        <v>3128</v>
      </c>
      <c r="E627" s="710"/>
      <c r="F627" s="3"/>
    </row>
    <row r="628" spans="1:6" ht="15" customHeight="1">
      <c r="A628" t="s">
        <v>2737</v>
      </c>
      <c r="B628" t="s">
        <v>2738</v>
      </c>
      <c r="C628" s="710" t="s">
        <v>88</v>
      </c>
      <c r="D628" s="710" t="s">
        <v>94</v>
      </c>
      <c r="E628" s="710"/>
      <c r="F628" s="3"/>
    </row>
    <row r="629" spans="1:6" ht="15" customHeight="1">
      <c r="A629" t="s">
        <v>2739</v>
      </c>
      <c r="B629" t="s">
        <v>2740</v>
      </c>
      <c r="C629" s="710" t="s">
        <v>88</v>
      </c>
      <c r="D629" s="710" t="s">
        <v>94</v>
      </c>
      <c r="E629" s="710"/>
      <c r="F629" s="3"/>
    </row>
    <row r="630" spans="1:6" ht="15" customHeight="1">
      <c r="A630" t="s">
        <v>2741</v>
      </c>
      <c r="B630" t="s">
        <v>2742</v>
      </c>
      <c r="C630" s="710" t="s">
        <v>88</v>
      </c>
      <c r="D630" s="710" t="s">
        <v>94</v>
      </c>
      <c r="E630" s="710"/>
      <c r="F630" s="3"/>
    </row>
    <row r="631" spans="1:6" ht="15" customHeight="1">
      <c r="A631" t="s">
        <v>2743</v>
      </c>
      <c r="B631" t="s">
        <v>2744</v>
      </c>
      <c r="C631" s="710" t="s">
        <v>88</v>
      </c>
      <c r="D631" s="710" t="s">
        <v>94</v>
      </c>
      <c r="E631" s="710"/>
      <c r="F631" s="3"/>
    </row>
    <row r="632" spans="1:6" ht="15" customHeight="1">
      <c r="A632" t="s">
        <v>2745</v>
      </c>
      <c r="B632" t="s">
        <v>2746</v>
      </c>
      <c r="C632" s="710" t="s">
        <v>88</v>
      </c>
      <c r="D632" s="710" t="s">
        <v>3128</v>
      </c>
      <c r="E632" s="710"/>
      <c r="F632" s="3"/>
    </row>
    <row r="633" spans="1:6" ht="15" customHeight="1">
      <c r="A633" t="s">
        <v>2749</v>
      </c>
      <c r="B633" t="s">
        <v>2750</v>
      </c>
      <c r="C633" s="710" t="s">
        <v>88</v>
      </c>
      <c r="D633" s="710" t="s">
        <v>94</v>
      </c>
      <c r="E633" s="710"/>
      <c r="F633" s="3"/>
    </row>
    <row r="634" spans="1:6" ht="15" customHeight="1">
      <c r="A634" t="s">
        <v>2751</v>
      </c>
      <c r="B634" t="s">
        <v>2752</v>
      </c>
      <c r="C634" s="710" t="s">
        <v>88</v>
      </c>
      <c r="D634" s="710" t="s">
        <v>3128</v>
      </c>
      <c r="E634" s="710"/>
      <c r="F634" s="3"/>
    </row>
    <row r="635" spans="1:6" ht="15" customHeight="1">
      <c r="A635" t="s">
        <v>2755</v>
      </c>
      <c r="B635" t="s">
        <v>2756</v>
      </c>
      <c r="C635" s="710" t="s">
        <v>88</v>
      </c>
      <c r="D635" s="710" t="s">
        <v>94</v>
      </c>
      <c r="E635" s="710"/>
      <c r="F635" s="3"/>
    </row>
    <row r="636" spans="1:6" ht="15" customHeight="1">
      <c r="A636" t="s">
        <v>2757</v>
      </c>
      <c r="B636" t="s">
        <v>2758</v>
      </c>
      <c r="C636" s="710" t="s">
        <v>88</v>
      </c>
      <c r="D636" s="710" t="s">
        <v>3128</v>
      </c>
      <c r="E636" s="710"/>
      <c r="F636" s="3"/>
    </row>
    <row r="637" spans="1:6" ht="15" customHeight="1">
      <c r="A637" t="s">
        <v>2761</v>
      </c>
      <c r="B637" t="s">
        <v>2762</v>
      </c>
      <c r="C637" s="710" t="s">
        <v>88</v>
      </c>
      <c r="D637" s="710" t="s">
        <v>94</v>
      </c>
      <c r="E637" s="710"/>
      <c r="F637" s="3"/>
    </row>
    <row r="638" spans="1:6" ht="15" customHeight="1">
      <c r="A638" t="s">
        <v>2763</v>
      </c>
      <c r="B638" t="s">
        <v>2764</v>
      </c>
      <c r="C638" s="710" t="s">
        <v>88</v>
      </c>
      <c r="D638" s="710" t="s">
        <v>94</v>
      </c>
      <c r="E638" s="710"/>
      <c r="F638" s="3"/>
    </row>
    <row r="639" spans="1:6" ht="15" customHeight="1">
      <c r="A639" t="s">
        <v>2769</v>
      </c>
      <c r="B639" t="s">
        <v>2770</v>
      </c>
      <c r="C639" s="710" t="s">
        <v>88</v>
      </c>
      <c r="D639" s="710" t="s">
        <v>99</v>
      </c>
      <c r="E639" s="710"/>
      <c r="F639" s="3"/>
    </row>
    <row r="640" spans="1:6" ht="15" customHeight="1">
      <c r="A640" t="s">
        <v>2771</v>
      </c>
      <c r="B640" t="s">
        <v>2772</v>
      </c>
      <c r="C640" s="710" t="s">
        <v>88</v>
      </c>
      <c r="D640" s="710" t="s">
        <v>99</v>
      </c>
      <c r="E640" s="710"/>
      <c r="F640" s="3"/>
    </row>
    <row r="641" spans="1:6" ht="15" customHeight="1">
      <c r="A641" t="s">
        <v>2773</v>
      </c>
      <c r="B641" t="s">
        <v>2774</v>
      </c>
      <c r="C641" s="710" t="s">
        <v>88</v>
      </c>
      <c r="D641" s="710" t="s">
        <v>102</v>
      </c>
      <c r="E641" s="710"/>
      <c r="F641" s="3"/>
    </row>
    <row r="642" spans="1:6" ht="15" customHeight="1">
      <c r="A642" t="s">
        <v>2775</v>
      </c>
      <c r="B642" t="s">
        <v>2776</v>
      </c>
      <c r="C642" s="710" t="s">
        <v>88</v>
      </c>
      <c r="D642" s="710" t="s">
        <v>102</v>
      </c>
      <c r="E642" s="710"/>
      <c r="F642" s="3"/>
    </row>
    <row r="643" spans="1:6" ht="15" customHeight="1">
      <c r="A643" t="s">
        <v>2777</v>
      </c>
      <c r="B643" t="s">
        <v>2778</v>
      </c>
      <c r="C643" s="710" t="s">
        <v>88</v>
      </c>
      <c r="D643" s="710" t="s">
        <v>103</v>
      </c>
      <c r="E643" s="710"/>
      <c r="F643" s="3"/>
    </row>
    <row r="644" spans="1:6" ht="15" customHeight="1">
      <c r="A644" t="s">
        <v>2779</v>
      </c>
      <c r="B644" t="s">
        <v>2387</v>
      </c>
      <c r="C644" s="710" t="s">
        <v>88</v>
      </c>
      <c r="D644" s="710" t="s">
        <v>103</v>
      </c>
      <c r="E644" s="710"/>
      <c r="F644" s="3"/>
    </row>
    <row r="645" spans="1:6" ht="15" customHeight="1">
      <c r="A645" t="s">
        <v>2780</v>
      </c>
      <c r="B645" t="s">
        <v>2781</v>
      </c>
      <c r="C645" s="710" t="s">
        <v>88</v>
      </c>
      <c r="D645" s="710" t="s">
        <v>102</v>
      </c>
      <c r="E645" s="710"/>
      <c r="F645" s="3"/>
    </row>
    <row r="646" spans="1:6" ht="15" customHeight="1">
      <c r="A646" t="s">
        <v>2782</v>
      </c>
      <c r="B646" t="s">
        <v>2783</v>
      </c>
      <c r="C646" s="710" t="s">
        <v>88</v>
      </c>
      <c r="D646" s="710" t="s">
        <v>103</v>
      </c>
      <c r="E646" s="710"/>
      <c r="F646" s="3"/>
    </row>
    <row r="647" spans="1:6" ht="15" customHeight="1">
      <c r="A647" t="s">
        <v>2784</v>
      </c>
      <c r="B647" t="s">
        <v>2785</v>
      </c>
      <c r="C647" s="710" t="s">
        <v>148</v>
      </c>
      <c r="D647" s="710" t="s">
        <v>149</v>
      </c>
      <c r="E647" s="710"/>
      <c r="F647" s="3"/>
    </row>
    <row r="648" spans="1:6" ht="15" customHeight="1">
      <c r="A648" t="s">
        <v>2786</v>
      </c>
      <c r="B648" t="s">
        <v>2787</v>
      </c>
      <c r="C648" s="710" t="s">
        <v>148</v>
      </c>
      <c r="D648" s="710" t="s">
        <v>150</v>
      </c>
      <c r="E648" s="710"/>
      <c r="F648" s="3"/>
    </row>
    <row r="649" spans="1:6" ht="15" customHeight="1">
      <c r="A649" t="s">
        <v>2788</v>
      </c>
      <c r="B649" t="s">
        <v>2789</v>
      </c>
      <c r="C649" s="710" t="s">
        <v>148</v>
      </c>
      <c r="D649" s="710" t="s">
        <v>149</v>
      </c>
      <c r="E649" s="710"/>
      <c r="F649" s="3"/>
    </row>
    <row r="650" spans="1:6" ht="15" customHeight="1">
      <c r="A650" t="s">
        <v>2790</v>
      </c>
      <c r="B650" t="s">
        <v>2791</v>
      </c>
      <c r="C650" s="710"/>
      <c r="D650" s="710"/>
      <c r="E650" s="710"/>
      <c r="F650" s="3"/>
    </row>
    <row r="651" spans="1:6" ht="15" customHeight="1">
      <c r="A651" t="s">
        <v>2792</v>
      </c>
      <c r="B651" t="s">
        <v>2793</v>
      </c>
      <c r="C651" s="710"/>
      <c r="D651" s="710"/>
      <c r="E651" s="710"/>
      <c r="F651" s="3"/>
    </row>
    <row r="652" spans="1:6" ht="15" customHeight="1">
      <c r="A652" t="s">
        <v>2794</v>
      </c>
      <c r="B652" t="s">
        <v>2795</v>
      </c>
      <c r="C652" s="710"/>
      <c r="D652" s="710"/>
      <c r="E652" s="710"/>
      <c r="F652" s="3"/>
    </row>
    <row r="653" spans="1:6" ht="15" customHeight="1">
      <c r="A653" t="s">
        <v>2796</v>
      </c>
      <c r="B653" t="s">
        <v>2797</v>
      </c>
      <c r="C653" s="710" t="s">
        <v>148</v>
      </c>
      <c r="D653" s="710" t="s">
        <v>152</v>
      </c>
      <c r="E653" s="710"/>
      <c r="F653" s="3"/>
    </row>
    <row r="654" spans="1:6" ht="15" customHeight="1">
      <c r="A654" t="s">
        <v>2798</v>
      </c>
      <c r="B654" t="s">
        <v>2799</v>
      </c>
      <c r="C654" s="710"/>
      <c r="D654" s="710"/>
      <c r="E654" s="710"/>
      <c r="F654" s="3"/>
    </row>
    <row r="655" spans="1:6" ht="15" customHeight="1">
      <c r="A655" s="937" t="s">
        <v>2800</v>
      </c>
      <c r="B655" s="937" t="s">
        <v>2801</v>
      </c>
      <c r="C655" s="940" t="s">
        <v>148</v>
      </c>
      <c r="D655" s="940" t="s">
        <v>152</v>
      </c>
      <c r="E655" s="940" t="s">
        <v>3126</v>
      </c>
      <c r="F655" s="3" t="s">
        <v>3127</v>
      </c>
    </row>
    <row r="656" spans="1:6" ht="15" customHeight="1">
      <c r="A656" t="s">
        <v>2802</v>
      </c>
      <c r="B656" t="s">
        <v>2803</v>
      </c>
      <c r="C656" s="710" t="s">
        <v>148</v>
      </c>
      <c r="D656" s="710" t="s">
        <v>150</v>
      </c>
      <c r="E656" s="710"/>
      <c r="F656" s="3"/>
    </row>
    <row r="657" spans="1:6" ht="15" customHeight="1">
      <c r="A657" t="s">
        <v>2806</v>
      </c>
      <c r="B657" t="s">
        <v>2807</v>
      </c>
      <c r="C657" s="710"/>
      <c r="D657" s="710"/>
      <c r="E657" s="710"/>
      <c r="F657" s="3"/>
    </row>
    <row r="658" spans="1:6" ht="15" customHeight="1">
      <c r="A658" t="s">
        <v>2808</v>
      </c>
      <c r="B658" t="s">
        <v>2809</v>
      </c>
      <c r="C658" s="710"/>
      <c r="D658" s="710"/>
      <c r="E658" s="710"/>
      <c r="F658" s="3"/>
    </row>
    <row r="659" spans="1:6" ht="15" customHeight="1">
      <c r="A659" t="s">
        <v>2810</v>
      </c>
      <c r="B659" t="s">
        <v>2811</v>
      </c>
      <c r="C659" s="710"/>
      <c r="D659" s="710"/>
      <c r="E659" s="710"/>
      <c r="F659" s="3"/>
    </row>
    <row r="660" spans="1:6" ht="15" customHeight="1">
      <c r="A660" t="s">
        <v>2812</v>
      </c>
      <c r="B660" t="s">
        <v>2813</v>
      </c>
      <c r="C660" s="710" t="s">
        <v>148</v>
      </c>
      <c r="D660" s="710" t="s">
        <v>152</v>
      </c>
      <c r="E660" s="710"/>
      <c r="F660" s="3"/>
    </row>
    <row r="661" spans="1:6" ht="15" customHeight="1">
      <c r="A661" t="s">
        <v>2814</v>
      </c>
      <c r="B661" t="s">
        <v>2815</v>
      </c>
      <c r="C661" s="710" t="s">
        <v>1163</v>
      </c>
      <c r="D661" s="710" t="s">
        <v>1167</v>
      </c>
      <c r="E661" s="710"/>
      <c r="F661" s="3"/>
    </row>
    <row r="662" spans="1:6" ht="15" customHeight="1">
      <c r="A662" t="s">
        <v>2816</v>
      </c>
      <c r="B662" t="s">
        <v>2817</v>
      </c>
      <c r="C662" s="710"/>
      <c r="D662" s="710"/>
      <c r="E662" s="710"/>
      <c r="F662" s="3"/>
    </row>
    <row r="663" spans="1:6" ht="15" customHeight="1">
      <c r="A663" t="s">
        <v>2818</v>
      </c>
      <c r="B663" t="s">
        <v>2819</v>
      </c>
      <c r="C663" s="710" t="s">
        <v>148</v>
      </c>
      <c r="D663" s="710" t="s">
        <v>102</v>
      </c>
      <c r="E663" s="710"/>
      <c r="F663" s="3"/>
    </row>
    <row r="664" spans="1:6" ht="15" customHeight="1">
      <c r="A664" t="s">
        <v>2820</v>
      </c>
      <c r="B664" s="706" t="s">
        <v>2821</v>
      </c>
      <c r="C664" s="710" t="s">
        <v>148</v>
      </c>
      <c r="D664" s="710" t="s">
        <v>102</v>
      </c>
      <c r="E664" s="710"/>
      <c r="F664" s="3"/>
    </row>
    <row r="665" spans="1:6" ht="15" customHeight="1">
      <c r="A665" t="s">
        <v>2822</v>
      </c>
      <c r="B665" t="s">
        <v>2823</v>
      </c>
      <c r="C665" s="710" t="s">
        <v>148</v>
      </c>
      <c r="D665" s="710" t="s">
        <v>102</v>
      </c>
      <c r="E665" s="710"/>
      <c r="F665" s="3"/>
    </row>
    <row r="666" spans="1:6" ht="15" customHeight="1">
      <c r="A666" s="943" t="s">
        <v>2824</v>
      </c>
      <c r="B666" s="943" t="s">
        <v>2825</v>
      </c>
      <c r="C666" s="710" t="s">
        <v>1163</v>
      </c>
      <c r="D666" s="710" t="s">
        <v>1165</v>
      </c>
      <c r="E666" s="710"/>
      <c r="F666" s="3"/>
    </row>
    <row r="667" spans="1:6" ht="15" customHeight="1">
      <c r="A667" s="943" t="s">
        <v>2826</v>
      </c>
      <c r="B667" s="943" t="s">
        <v>2827</v>
      </c>
      <c r="C667" s="710" t="s">
        <v>1163</v>
      </c>
      <c r="D667" s="710" t="s">
        <v>1165</v>
      </c>
      <c r="E667" s="710"/>
      <c r="F667" s="3"/>
    </row>
    <row r="668" spans="1:6" ht="15" customHeight="1">
      <c r="A668" t="s">
        <v>2828</v>
      </c>
      <c r="B668" t="s">
        <v>2829</v>
      </c>
      <c r="C668" s="710" t="s">
        <v>1163</v>
      </c>
      <c r="D668" s="710" t="s">
        <v>1165</v>
      </c>
      <c r="E668" s="710"/>
      <c r="F668" s="3"/>
    </row>
    <row r="669" spans="1:6" ht="15" customHeight="1">
      <c r="A669" t="s">
        <v>2830</v>
      </c>
      <c r="B669" t="s">
        <v>2831</v>
      </c>
      <c r="C669" s="710"/>
      <c r="D669" s="710"/>
      <c r="E669" s="710"/>
      <c r="F669" s="3"/>
    </row>
    <row r="670" spans="1:6" ht="15" customHeight="1">
      <c r="A670" t="s">
        <v>2832</v>
      </c>
      <c r="B670" t="s">
        <v>2833</v>
      </c>
      <c r="C670" s="710" t="s">
        <v>1163</v>
      </c>
      <c r="D670" s="710" t="s">
        <v>1166</v>
      </c>
      <c r="E670" s="710"/>
      <c r="F670" s="3"/>
    </row>
    <row r="671" spans="1:6" ht="15" customHeight="1">
      <c r="A671" t="s">
        <v>2834</v>
      </c>
      <c r="B671" t="s">
        <v>2835</v>
      </c>
      <c r="C671" s="710" t="s">
        <v>157</v>
      </c>
      <c r="D671" s="710" t="s">
        <v>160</v>
      </c>
      <c r="E671" s="710"/>
      <c r="F671" s="3"/>
    </row>
    <row r="672" spans="1:6" ht="15" customHeight="1">
      <c r="A672" t="s">
        <v>2836</v>
      </c>
      <c r="B672" t="s">
        <v>2837</v>
      </c>
      <c r="C672" s="710" t="s">
        <v>157</v>
      </c>
      <c r="D672" s="710" t="s">
        <v>162</v>
      </c>
      <c r="E672" s="710"/>
      <c r="F672" s="3"/>
    </row>
    <row r="673" spans="1:6" ht="15" customHeight="1">
      <c r="A673" s="937" t="s">
        <v>2840</v>
      </c>
      <c r="B673" s="937" t="s">
        <v>2841</v>
      </c>
      <c r="C673" s="940" t="s">
        <v>157</v>
      </c>
      <c r="D673" s="940" t="s">
        <v>160</v>
      </c>
      <c r="E673" s="940"/>
      <c r="F673" s="3"/>
    </row>
    <row r="674" spans="1:6" ht="15" customHeight="1">
      <c r="A674" t="s">
        <v>2842</v>
      </c>
      <c r="B674" t="s">
        <v>2843</v>
      </c>
      <c r="C674" s="710" t="s">
        <v>1162</v>
      </c>
      <c r="D674" s="710" t="s">
        <v>1171</v>
      </c>
      <c r="E674" s="710"/>
      <c r="F674" s="3"/>
    </row>
    <row r="675" spans="1:6" ht="15" customHeight="1">
      <c r="A675" t="s">
        <v>2844</v>
      </c>
      <c r="B675" t="s">
        <v>2845</v>
      </c>
      <c r="C675" s="710" t="s">
        <v>1162</v>
      </c>
      <c r="D675" s="710" t="s">
        <v>1169</v>
      </c>
      <c r="E675" s="710"/>
      <c r="F675" s="3"/>
    </row>
    <row r="676" spans="1:6" ht="15" customHeight="1">
      <c r="A676" t="s">
        <v>2846</v>
      </c>
      <c r="B676" t="s">
        <v>2847</v>
      </c>
      <c r="C676" s="710" t="s">
        <v>1162</v>
      </c>
      <c r="D676" s="710" t="s">
        <v>1170</v>
      </c>
      <c r="E676" s="710"/>
      <c r="F676" s="3"/>
    </row>
    <row r="677" spans="1:6" ht="15" customHeight="1">
      <c r="A677" t="s">
        <v>2848</v>
      </c>
      <c r="B677" t="s">
        <v>2849</v>
      </c>
      <c r="C677" s="710" t="s">
        <v>157</v>
      </c>
      <c r="D677" s="710" t="s">
        <v>162</v>
      </c>
      <c r="E677" s="710"/>
      <c r="F677" s="3"/>
    </row>
    <row r="678" spans="1:6" ht="15" customHeight="1">
      <c r="A678" t="s">
        <v>2850</v>
      </c>
      <c r="B678" t="s">
        <v>2851</v>
      </c>
      <c r="C678" s="710" t="s">
        <v>157</v>
      </c>
      <c r="D678" s="710" t="s">
        <v>163</v>
      </c>
      <c r="E678" s="710"/>
      <c r="F678" s="3"/>
    </row>
    <row r="679" spans="1:6" ht="15" customHeight="1">
      <c r="A679" t="s">
        <v>2852</v>
      </c>
      <c r="B679" t="s">
        <v>2853</v>
      </c>
      <c r="C679" s="710" t="s">
        <v>1162</v>
      </c>
      <c r="D679" s="710" t="s">
        <v>1169</v>
      </c>
      <c r="E679" s="710"/>
      <c r="F679" s="3"/>
    </row>
    <row r="680" spans="1:6" ht="15" customHeight="1">
      <c r="A680" t="s">
        <v>2854</v>
      </c>
      <c r="B680" t="s">
        <v>2855</v>
      </c>
      <c r="C680" s="710" t="s">
        <v>157</v>
      </c>
      <c r="D680" s="710" t="s">
        <v>163</v>
      </c>
      <c r="E680" s="710"/>
      <c r="F680" s="3"/>
    </row>
    <row r="681" spans="1:6" ht="15" customHeight="1">
      <c r="A681" t="s">
        <v>2858</v>
      </c>
      <c r="B681" t="s">
        <v>2859</v>
      </c>
      <c r="C681" s="710" t="s">
        <v>157</v>
      </c>
      <c r="D681" s="710" t="s">
        <v>165</v>
      </c>
      <c r="E681" s="710"/>
      <c r="F681" s="3"/>
    </row>
    <row r="682" spans="1:6" ht="15" customHeight="1">
      <c r="A682" t="s">
        <v>2860</v>
      </c>
      <c r="B682" t="s">
        <v>2861</v>
      </c>
      <c r="C682" s="710" t="s">
        <v>157</v>
      </c>
      <c r="D682" s="710" t="s">
        <v>168</v>
      </c>
      <c r="E682" s="710"/>
      <c r="F682" s="3"/>
    </row>
    <row r="683" spans="1:6" ht="15" customHeight="1">
      <c r="A683" t="s">
        <v>2862</v>
      </c>
      <c r="B683" t="s">
        <v>3135</v>
      </c>
      <c r="C683" s="710" t="s">
        <v>1162</v>
      </c>
      <c r="D683" s="710" t="s">
        <v>1169</v>
      </c>
      <c r="E683" s="710"/>
      <c r="F683" s="3"/>
    </row>
    <row r="684" spans="1:6" ht="15" customHeight="1">
      <c r="A684" t="s">
        <v>2866</v>
      </c>
      <c r="B684" t="s">
        <v>2867</v>
      </c>
      <c r="C684" s="710" t="s">
        <v>176</v>
      </c>
      <c r="D684" s="710" t="s">
        <v>178</v>
      </c>
      <c r="E684" s="710"/>
      <c r="F684" s="3"/>
    </row>
    <row r="685" spans="1:6" ht="15" customHeight="1">
      <c r="A685" t="s">
        <v>2868</v>
      </c>
      <c r="B685" t="s">
        <v>2869</v>
      </c>
      <c r="C685" s="710" t="s">
        <v>176</v>
      </c>
      <c r="D685" s="710" t="s">
        <v>178</v>
      </c>
      <c r="E685" s="710"/>
      <c r="F685" s="3"/>
    </row>
    <row r="686" spans="1:6" ht="15" customHeight="1">
      <c r="A686" t="s">
        <v>2870</v>
      </c>
      <c r="B686" t="s">
        <v>2871</v>
      </c>
      <c r="C686" s="710"/>
      <c r="D686" s="710"/>
      <c r="E686" s="710"/>
      <c r="F686" s="3"/>
    </row>
    <row r="687" spans="1:6" ht="15" customHeight="1">
      <c r="A687" t="s">
        <v>2872</v>
      </c>
      <c r="B687" t="s">
        <v>2873</v>
      </c>
      <c r="C687" s="710"/>
      <c r="D687" s="710"/>
      <c r="E687" s="710"/>
      <c r="F687" s="3"/>
    </row>
    <row r="688" spans="1:6" ht="15" customHeight="1">
      <c r="A688" t="s">
        <v>2874</v>
      </c>
      <c r="B688" t="s">
        <v>2875</v>
      </c>
      <c r="C688" s="710"/>
      <c r="D688" s="710"/>
      <c r="E688" s="710"/>
      <c r="F688" s="3"/>
    </row>
    <row r="689" spans="1:6" ht="15" customHeight="1">
      <c r="A689" t="s">
        <v>2878</v>
      </c>
      <c r="B689" t="s">
        <v>2879</v>
      </c>
      <c r="C689" s="710" t="s">
        <v>157</v>
      </c>
      <c r="D689" s="710" t="s">
        <v>168</v>
      </c>
      <c r="E689" s="710"/>
      <c r="F689" s="3"/>
    </row>
    <row r="690" spans="1:6" ht="15" customHeight="1">
      <c r="A690" t="s">
        <v>2880</v>
      </c>
      <c r="B690" t="s">
        <v>2881</v>
      </c>
      <c r="C690" s="710" t="s">
        <v>172</v>
      </c>
      <c r="D690" s="710" t="s">
        <v>1174</v>
      </c>
      <c r="E690" s="710"/>
      <c r="F690" s="3"/>
    </row>
    <row r="691" spans="1:6" ht="15" customHeight="1">
      <c r="A691" t="s">
        <v>2882</v>
      </c>
      <c r="B691" t="s">
        <v>2883</v>
      </c>
      <c r="C691" s="710" t="s">
        <v>172</v>
      </c>
      <c r="D691" s="710" t="s">
        <v>1173</v>
      </c>
      <c r="E691" s="710"/>
      <c r="F691" s="3"/>
    </row>
    <row r="692" spans="1:6" ht="15" customHeight="1">
      <c r="A692" t="s">
        <v>2884</v>
      </c>
      <c r="B692" t="s">
        <v>2885</v>
      </c>
      <c r="C692" s="710" t="s">
        <v>172</v>
      </c>
      <c r="D692" s="710" t="s">
        <v>1174</v>
      </c>
      <c r="E692" s="710"/>
      <c r="F692" s="3"/>
    </row>
    <row r="693" spans="1:6" ht="15" customHeight="1">
      <c r="A693" t="s">
        <v>2886</v>
      </c>
      <c r="B693" t="s">
        <v>2887</v>
      </c>
      <c r="C693" s="710" t="s">
        <v>172</v>
      </c>
      <c r="D693" s="710" t="s">
        <v>1173</v>
      </c>
      <c r="E693" s="710"/>
      <c r="F693" s="3"/>
    </row>
    <row r="694" spans="1:6" ht="15" customHeight="1">
      <c r="A694" t="s">
        <v>2888</v>
      </c>
      <c r="B694" t="s">
        <v>2889</v>
      </c>
      <c r="C694" s="710" t="s">
        <v>172</v>
      </c>
      <c r="D694" s="710" t="s">
        <v>1174</v>
      </c>
      <c r="E694" s="710"/>
      <c r="F694" s="3"/>
    </row>
    <row r="695" spans="1:6" ht="15" customHeight="1">
      <c r="A695" t="s">
        <v>2890</v>
      </c>
      <c r="B695" t="s">
        <v>2891</v>
      </c>
      <c r="C695" s="710" t="s">
        <v>172</v>
      </c>
      <c r="D695" s="710" t="s">
        <v>1173</v>
      </c>
      <c r="E695" s="710"/>
      <c r="F695" s="3"/>
    </row>
    <row r="696" spans="1:6" ht="15" customHeight="1">
      <c r="A696" t="s">
        <v>2892</v>
      </c>
      <c r="B696" t="s">
        <v>2893</v>
      </c>
      <c r="C696" s="710" t="s">
        <v>172</v>
      </c>
      <c r="D696" s="710" t="s">
        <v>1173</v>
      </c>
      <c r="E696" s="710"/>
      <c r="F696" s="3"/>
    </row>
    <row r="697" spans="1:6" ht="15" customHeight="1">
      <c r="A697" t="s">
        <v>2894</v>
      </c>
      <c r="B697" t="s">
        <v>2895</v>
      </c>
      <c r="C697" s="710" t="s">
        <v>172</v>
      </c>
      <c r="D697" s="710" t="s">
        <v>1172</v>
      </c>
      <c r="E697" s="710"/>
      <c r="F697" s="3"/>
    </row>
    <row r="698" spans="1:6" ht="15" customHeight="1">
      <c r="A698" t="s">
        <v>2896</v>
      </c>
      <c r="B698" t="s">
        <v>2897</v>
      </c>
      <c r="C698" s="710" t="s">
        <v>172</v>
      </c>
      <c r="D698" s="710" t="s">
        <v>1172</v>
      </c>
      <c r="E698" s="710"/>
      <c r="F698" s="3"/>
    </row>
    <row r="699" spans="1:6" ht="15" customHeight="1">
      <c r="A699" t="s">
        <v>2898</v>
      </c>
      <c r="B699" t="s">
        <v>2899</v>
      </c>
      <c r="C699" s="710" t="s">
        <v>172</v>
      </c>
      <c r="D699" s="710" t="s">
        <v>1172</v>
      </c>
      <c r="E699" s="710"/>
      <c r="F699" s="3"/>
    </row>
    <row r="700" spans="1:6" ht="15" customHeight="1">
      <c r="A700" t="s">
        <v>2900</v>
      </c>
      <c r="B700" t="s">
        <v>2901</v>
      </c>
      <c r="C700" s="710" t="s">
        <v>172</v>
      </c>
      <c r="D700" s="710" t="s">
        <v>1172</v>
      </c>
      <c r="E700" s="710"/>
      <c r="F700" s="3"/>
    </row>
    <row r="701" spans="1:6" ht="15" customHeight="1">
      <c r="A701" t="s">
        <v>2902</v>
      </c>
      <c r="B701" t="s">
        <v>2903</v>
      </c>
      <c r="C701" s="710" t="s">
        <v>172</v>
      </c>
      <c r="D701" s="710" t="s">
        <v>1175</v>
      </c>
      <c r="E701" s="710"/>
      <c r="F701" s="3"/>
    </row>
    <row r="702" spans="1:6" ht="15" customHeight="1">
      <c r="A702" t="s">
        <v>2904</v>
      </c>
      <c r="B702" t="s">
        <v>2905</v>
      </c>
      <c r="C702" s="710" t="s">
        <v>172</v>
      </c>
      <c r="D702" s="710" t="s">
        <v>1174</v>
      </c>
      <c r="E702" s="710"/>
      <c r="F702" s="3"/>
    </row>
    <row r="703" spans="1:6" ht="15" customHeight="1">
      <c r="A703" t="s">
        <v>2906</v>
      </c>
      <c r="B703" t="s">
        <v>2907</v>
      </c>
      <c r="C703" s="710" t="s">
        <v>172</v>
      </c>
      <c r="D703" s="710" t="s">
        <v>1172</v>
      </c>
      <c r="E703" s="710"/>
      <c r="F703" s="3"/>
    </row>
    <row r="704" spans="1:6" ht="15" customHeight="1">
      <c r="A704" t="s">
        <v>2908</v>
      </c>
      <c r="B704" t="s">
        <v>2909</v>
      </c>
      <c r="C704" s="710" t="s">
        <v>172</v>
      </c>
      <c r="D704" s="710" t="s">
        <v>1173</v>
      </c>
      <c r="E704" s="710"/>
      <c r="F704" s="3"/>
    </row>
    <row r="705" spans="1:6" ht="15" customHeight="1">
      <c r="A705" t="s">
        <v>2910</v>
      </c>
      <c r="B705" t="s">
        <v>2911</v>
      </c>
      <c r="C705" s="710" t="s">
        <v>172</v>
      </c>
      <c r="D705" s="710" t="s">
        <v>1174</v>
      </c>
      <c r="E705" s="710"/>
      <c r="F705" s="3"/>
    </row>
    <row r="706" spans="1:6" ht="15" customHeight="1">
      <c r="A706" t="s">
        <v>2912</v>
      </c>
      <c r="B706" t="s">
        <v>2913</v>
      </c>
      <c r="C706" s="710" t="s">
        <v>172</v>
      </c>
      <c r="D706" s="710" t="s">
        <v>1172</v>
      </c>
      <c r="E706" s="710"/>
      <c r="F706" s="3"/>
    </row>
    <row r="707" spans="1:6" ht="15" customHeight="1">
      <c r="A707" t="s">
        <v>2914</v>
      </c>
      <c r="B707" t="s">
        <v>2915</v>
      </c>
      <c r="C707" s="710" t="s">
        <v>172</v>
      </c>
      <c r="D707" s="710" t="s">
        <v>1173</v>
      </c>
      <c r="E707" s="710"/>
      <c r="F707" s="3"/>
    </row>
    <row r="708" spans="1:6" ht="15" customHeight="1">
      <c r="A708" t="s">
        <v>2916</v>
      </c>
      <c r="B708" t="s">
        <v>2917</v>
      </c>
      <c r="C708" s="710"/>
      <c r="D708" s="710"/>
      <c r="E708" s="710"/>
      <c r="F708" s="3"/>
    </row>
    <row r="709" spans="1:6" ht="15" customHeight="1">
      <c r="A709" t="s">
        <v>2918</v>
      </c>
      <c r="B709" t="s">
        <v>2919</v>
      </c>
      <c r="C709" s="710"/>
      <c r="D709" s="710"/>
      <c r="E709" s="710"/>
      <c r="F709" s="3"/>
    </row>
    <row r="710" spans="1:6" ht="15" customHeight="1">
      <c r="A710" t="s">
        <v>2920</v>
      </c>
      <c r="B710" t="s">
        <v>2921</v>
      </c>
      <c r="C710" s="710"/>
      <c r="D710" s="710"/>
      <c r="E710" s="710"/>
      <c r="F710" s="3"/>
    </row>
    <row r="711" spans="1:6" ht="15" customHeight="1">
      <c r="A711" t="s">
        <v>2922</v>
      </c>
      <c r="B711" t="s">
        <v>2923</v>
      </c>
      <c r="C711" s="710" t="s">
        <v>176</v>
      </c>
      <c r="D711" s="710" t="s">
        <v>179</v>
      </c>
      <c r="E711" s="710"/>
      <c r="F711" s="3"/>
    </row>
    <row r="712" spans="1:6" ht="15" customHeight="1">
      <c r="A712" t="s">
        <v>2924</v>
      </c>
      <c r="B712" t="s">
        <v>2925</v>
      </c>
      <c r="C712" s="710"/>
      <c r="D712" s="710"/>
      <c r="E712" s="710"/>
      <c r="F712" s="3"/>
    </row>
    <row r="713" spans="1:6" ht="15" customHeight="1">
      <c r="A713" t="s">
        <v>2928</v>
      </c>
      <c r="B713" t="s">
        <v>2929</v>
      </c>
      <c r="C713" s="710" t="s">
        <v>172</v>
      </c>
      <c r="D713" s="710" t="s">
        <v>1174</v>
      </c>
      <c r="E713" s="710"/>
      <c r="F713" s="3"/>
    </row>
    <row r="714" spans="1:6" ht="15" customHeight="1">
      <c r="A714" t="s">
        <v>2930</v>
      </c>
      <c r="B714" t="s">
        <v>2931</v>
      </c>
      <c r="C714" s="710" t="s">
        <v>172</v>
      </c>
      <c r="D714" s="710" t="s">
        <v>1172</v>
      </c>
      <c r="E714" s="710"/>
      <c r="F714" s="3"/>
    </row>
    <row r="715" spans="1:6" ht="15" customHeight="1">
      <c r="A715" t="s">
        <v>2932</v>
      </c>
      <c r="B715" t="s">
        <v>2933</v>
      </c>
      <c r="C715" s="710" t="s">
        <v>172</v>
      </c>
      <c r="D715" s="710" t="s">
        <v>1173</v>
      </c>
      <c r="E715" s="710"/>
      <c r="F715" s="3"/>
    </row>
    <row r="716" spans="1:6" ht="15" customHeight="1">
      <c r="A716" t="s">
        <v>2934</v>
      </c>
      <c r="B716" t="s">
        <v>2935</v>
      </c>
      <c r="C716" s="710" t="s">
        <v>172</v>
      </c>
      <c r="D716" s="710" t="s">
        <v>1174</v>
      </c>
      <c r="E716" s="710"/>
      <c r="F716" s="3"/>
    </row>
    <row r="717" spans="1:6" ht="15" customHeight="1">
      <c r="A717" t="s">
        <v>2936</v>
      </c>
      <c r="B717" t="s">
        <v>2937</v>
      </c>
      <c r="C717" s="710" t="s">
        <v>172</v>
      </c>
      <c r="D717" s="710" t="s">
        <v>1172</v>
      </c>
      <c r="E717" s="710"/>
      <c r="F717" s="3"/>
    </row>
    <row r="718" spans="1:6" ht="15" customHeight="1">
      <c r="A718" t="s">
        <v>2938</v>
      </c>
      <c r="B718" t="s">
        <v>2939</v>
      </c>
      <c r="C718" s="710" t="s">
        <v>172</v>
      </c>
      <c r="D718" s="710" t="s">
        <v>1173</v>
      </c>
      <c r="E718" s="710"/>
      <c r="F718" s="3"/>
    </row>
    <row r="719" spans="1:6" ht="15" customHeight="1">
      <c r="A719" t="s">
        <v>2940</v>
      </c>
      <c r="B719" t="s">
        <v>2941</v>
      </c>
      <c r="C719" s="710" t="s">
        <v>176</v>
      </c>
      <c r="D719" s="710" t="s">
        <v>180</v>
      </c>
      <c r="E719" s="710"/>
      <c r="F719" s="3"/>
    </row>
    <row r="720" spans="1:6" ht="15" customHeight="1">
      <c r="A720" t="s">
        <v>2942</v>
      </c>
      <c r="B720" t="s">
        <v>2943</v>
      </c>
      <c r="C720" s="710" t="s">
        <v>176</v>
      </c>
      <c r="D720" s="710" t="s">
        <v>180</v>
      </c>
      <c r="E720" s="710"/>
      <c r="F720" s="3"/>
    </row>
    <row r="721" spans="1:6" ht="15" customHeight="1">
      <c r="A721" t="s">
        <v>2944</v>
      </c>
      <c r="B721" t="s">
        <v>2945</v>
      </c>
      <c r="C721" s="710" t="s">
        <v>176</v>
      </c>
      <c r="D721" s="710" t="s">
        <v>181</v>
      </c>
      <c r="E721" s="710"/>
      <c r="F721" s="3"/>
    </row>
    <row r="722" spans="1:6" ht="15" customHeight="1">
      <c r="A722" t="s">
        <v>2946</v>
      </c>
      <c r="B722" t="s">
        <v>2947</v>
      </c>
      <c r="C722" s="710" t="s">
        <v>176</v>
      </c>
      <c r="D722" s="710" t="s">
        <v>181</v>
      </c>
      <c r="E722" s="710"/>
      <c r="F722" s="3"/>
    </row>
    <row r="723" spans="1:6" ht="15" customHeight="1">
      <c r="A723" t="s">
        <v>2948</v>
      </c>
      <c r="B723" t="s">
        <v>2949</v>
      </c>
      <c r="C723" s="710" t="s">
        <v>176</v>
      </c>
      <c r="D723" s="710" t="s">
        <v>182</v>
      </c>
      <c r="E723" s="710"/>
      <c r="F723" s="3"/>
    </row>
    <row r="724" spans="1:6" ht="15" customHeight="1">
      <c r="A724" t="s">
        <v>2950</v>
      </c>
      <c r="B724" t="s">
        <v>2951</v>
      </c>
      <c r="C724" s="710" t="s">
        <v>176</v>
      </c>
      <c r="D724" s="710" t="s">
        <v>183</v>
      </c>
      <c r="E724" s="710"/>
      <c r="F724" s="3"/>
    </row>
    <row r="725" spans="1:6" ht="15" customHeight="1">
      <c r="A725" t="s">
        <v>2952</v>
      </c>
      <c r="B725" t="s">
        <v>2953</v>
      </c>
      <c r="C725" s="710" t="s">
        <v>176</v>
      </c>
      <c r="D725" s="710" t="s">
        <v>184</v>
      </c>
      <c r="E725" s="710"/>
      <c r="F725" s="3"/>
    </row>
    <row r="726" spans="1:6" ht="15" customHeight="1">
      <c r="A726" t="s">
        <v>2954</v>
      </c>
      <c r="B726" t="s">
        <v>2955</v>
      </c>
      <c r="C726" s="710" t="s">
        <v>176</v>
      </c>
      <c r="D726" s="710" t="s">
        <v>185</v>
      </c>
      <c r="E726" s="710"/>
      <c r="F726" s="3"/>
    </row>
    <row r="727" spans="1:6" ht="15" customHeight="1">
      <c r="A727" t="s">
        <v>2956</v>
      </c>
      <c r="B727" t="s">
        <v>2957</v>
      </c>
      <c r="C727" s="710" t="s">
        <v>176</v>
      </c>
      <c r="D727" s="710" t="s">
        <v>187</v>
      </c>
      <c r="E727" s="710"/>
      <c r="F727" s="3"/>
    </row>
    <row r="728" spans="1:6" ht="15" customHeight="1">
      <c r="A728" t="s">
        <v>2958</v>
      </c>
      <c r="B728" t="s">
        <v>2959</v>
      </c>
      <c r="C728" s="710" t="s">
        <v>176</v>
      </c>
      <c r="D728" s="710" t="s">
        <v>188</v>
      </c>
      <c r="E728" s="710"/>
      <c r="F728" s="3"/>
    </row>
    <row r="729" spans="1:6" ht="15" customHeight="1">
      <c r="A729" t="s">
        <v>2994</v>
      </c>
      <c r="B729" t="s">
        <v>2995</v>
      </c>
      <c r="C729" s="710"/>
      <c r="D729" s="710"/>
      <c r="E729" s="710"/>
      <c r="F729" s="3"/>
    </row>
    <row r="730" spans="1:6" ht="15" customHeight="1">
      <c r="A730" t="s">
        <v>2998</v>
      </c>
      <c r="B730" t="s">
        <v>2999</v>
      </c>
      <c r="C730" s="710"/>
      <c r="D730" s="710"/>
      <c r="E730" s="710"/>
      <c r="F730" s="3"/>
    </row>
    <row r="731" spans="1:6" ht="15" customHeight="1">
      <c r="A731" t="s">
        <v>3002</v>
      </c>
      <c r="B731" t="s">
        <v>3003</v>
      </c>
      <c r="C731" s="710"/>
      <c r="D731" s="710"/>
      <c r="E731" s="710"/>
      <c r="F731" s="3"/>
    </row>
    <row r="732" spans="1:6" ht="15" customHeight="1">
      <c r="A732" t="s">
        <v>3010</v>
      </c>
      <c r="B732" t="s">
        <v>3011</v>
      </c>
      <c r="C732" s="710"/>
      <c r="D732" s="710"/>
      <c r="E732" s="710"/>
      <c r="F732" s="3"/>
    </row>
    <row r="733" spans="1:6" ht="15" customHeight="1">
      <c r="A733" t="s">
        <v>3016</v>
      </c>
      <c r="B733" t="s">
        <v>3017</v>
      </c>
      <c r="C733" s="710"/>
      <c r="D733" s="710"/>
      <c r="E733" s="710"/>
      <c r="F733" s="3"/>
    </row>
    <row r="734" spans="1:6" ht="15" customHeight="1">
      <c r="A734" t="s">
        <v>3028</v>
      </c>
      <c r="B734" t="s">
        <v>3029</v>
      </c>
      <c r="C734" s="710" t="s">
        <v>88</v>
      </c>
      <c r="D734" s="710" t="s">
        <v>101</v>
      </c>
      <c r="E734" s="710" t="s">
        <v>3126</v>
      </c>
      <c r="F734" s="3"/>
    </row>
    <row r="735" spans="1:6" ht="15" customHeight="1">
      <c r="A735" t="s">
        <v>3032</v>
      </c>
      <c r="B735" t="s">
        <v>3033</v>
      </c>
      <c r="C735" s="710" t="s">
        <v>88</v>
      </c>
      <c r="D735" s="710" t="s">
        <v>102</v>
      </c>
      <c r="E735" s="710" t="s">
        <v>3126</v>
      </c>
      <c r="F735" s="3"/>
    </row>
    <row r="736" spans="1:6" ht="15" customHeight="1">
      <c r="A736" t="s">
        <v>3036</v>
      </c>
      <c r="B736" t="s">
        <v>3037</v>
      </c>
      <c r="C736" s="710" t="s">
        <v>148</v>
      </c>
      <c r="D736" s="710" t="s">
        <v>101</v>
      </c>
      <c r="E736" s="710" t="s">
        <v>3126</v>
      </c>
      <c r="F736" s="3"/>
    </row>
    <row r="737" spans="1:6" ht="15" customHeight="1">
      <c r="A737" t="s">
        <v>3040</v>
      </c>
      <c r="B737" t="s">
        <v>3041</v>
      </c>
      <c r="C737" s="710" t="s">
        <v>148</v>
      </c>
      <c r="D737" s="710" t="s">
        <v>102</v>
      </c>
      <c r="E737" s="710" t="s">
        <v>3126</v>
      </c>
      <c r="F737" s="3"/>
    </row>
    <row r="738" spans="1:6" ht="15" customHeight="1">
      <c r="A738" t="s">
        <v>3060</v>
      </c>
      <c r="B738" t="s">
        <v>3059</v>
      </c>
      <c r="C738" s="710"/>
      <c r="D738" s="710"/>
      <c r="E738" s="710"/>
      <c r="F738" s="3"/>
    </row>
    <row r="739" spans="1:6" ht="15" customHeight="1">
      <c r="A739" t="s">
        <v>3063</v>
      </c>
      <c r="B739" t="s">
        <v>3064</v>
      </c>
      <c r="C739" s="710"/>
      <c r="D739" s="710"/>
      <c r="E739" s="710"/>
      <c r="F739" s="3"/>
    </row>
    <row r="740" spans="1:6" ht="15" customHeight="1">
      <c r="A740" t="s">
        <v>3067</v>
      </c>
      <c r="B740" t="s">
        <v>3068</v>
      </c>
      <c r="C740" s="710" t="s">
        <v>88</v>
      </c>
      <c r="D740" s="710" t="s">
        <v>108</v>
      </c>
      <c r="E740" s="710"/>
      <c r="F740" s="3"/>
    </row>
    <row r="741" spans="1:6" ht="15" customHeight="1">
      <c r="A741" t="s">
        <v>3071</v>
      </c>
      <c r="B741" t="s">
        <v>3072</v>
      </c>
      <c r="C741" s="710" t="s">
        <v>148</v>
      </c>
      <c r="D741" s="710" t="s">
        <v>108</v>
      </c>
      <c r="E741" s="710"/>
      <c r="F741" s="3"/>
    </row>
    <row r="742" spans="1:6" ht="15" customHeight="1">
      <c r="A742" t="s">
        <v>3077</v>
      </c>
      <c r="B742" t="s">
        <v>3078</v>
      </c>
      <c r="C742" s="710"/>
      <c r="D742" s="710"/>
      <c r="E742" s="710"/>
      <c r="F742" s="3"/>
    </row>
    <row r="743" spans="1:6" ht="15" customHeight="1">
      <c r="A743" t="s">
        <v>3083</v>
      </c>
      <c r="B743" t="s">
        <v>3082</v>
      </c>
      <c r="C743" s="710" t="s">
        <v>667</v>
      </c>
      <c r="D743" s="710" t="s">
        <v>212</v>
      </c>
      <c r="E743" s="710"/>
      <c r="F743" s="3"/>
    </row>
    <row r="744" spans="1:6" ht="15" customHeight="1">
      <c r="A744" t="s">
        <v>3084</v>
      </c>
      <c r="B744" t="s">
        <v>3085</v>
      </c>
      <c r="C744" s="710" t="s">
        <v>667</v>
      </c>
      <c r="D744" s="710" t="s">
        <v>219</v>
      </c>
      <c r="E744" s="710"/>
      <c r="F744" s="3"/>
    </row>
    <row r="745" spans="1:6" ht="15" customHeight="1">
      <c r="A745" t="s">
        <v>3086</v>
      </c>
      <c r="B745" t="s">
        <v>3087</v>
      </c>
      <c r="C745" s="710" t="s">
        <v>667</v>
      </c>
      <c r="D745" s="710" t="s">
        <v>1098</v>
      </c>
      <c r="E745" s="710"/>
      <c r="F745" s="3"/>
    </row>
    <row r="746" spans="1:6" ht="15" customHeight="1">
      <c r="A746" t="s">
        <v>3088</v>
      </c>
      <c r="B746" t="s">
        <v>3089</v>
      </c>
      <c r="C746" s="710" t="s">
        <v>88</v>
      </c>
      <c r="D746" s="710" t="s">
        <v>3136</v>
      </c>
      <c r="E746" s="710"/>
      <c r="F746" s="3"/>
    </row>
    <row r="747" spans="1:6" ht="15" customHeight="1">
      <c r="A747" t="s">
        <v>3094</v>
      </c>
      <c r="B747" t="s">
        <v>3093</v>
      </c>
      <c r="C747" s="710" t="s">
        <v>667</v>
      </c>
      <c r="D747" s="710" t="s">
        <v>212</v>
      </c>
      <c r="E747" s="710"/>
      <c r="F747" s="3"/>
    </row>
    <row r="748" spans="1:6" ht="15" customHeight="1">
      <c r="A748" t="s">
        <v>3095</v>
      </c>
      <c r="B748" t="s">
        <v>3096</v>
      </c>
      <c r="C748" s="710" t="s">
        <v>667</v>
      </c>
      <c r="D748" s="710" t="s">
        <v>219</v>
      </c>
      <c r="E748" s="710"/>
      <c r="F748" s="3"/>
    </row>
    <row r="749" spans="1:6" ht="15" customHeight="1">
      <c r="A749" s="937" t="s">
        <v>3098</v>
      </c>
      <c r="B749" s="937" t="s">
        <v>3099</v>
      </c>
      <c r="C749" s="940" t="s">
        <v>1163</v>
      </c>
      <c r="D749" s="940" t="s">
        <v>109</v>
      </c>
      <c r="E749" s="940"/>
      <c r="F749" s="3"/>
    </row>
    <row r="750" spans="1:6" ht="15" customHeight="1">
      <c r="A750" t="s">
        <v>3140</v>
      </c>
      <c r="B750" s="1046" t="s">
        <v>3146</v>
      </c>
      <c r="C750" s="710" t="s">
        <v>88</v>
      </c>
      <c r="D750" s="710" t="s">
        <v>145</v>
      </c>
      <c r="E750" s="710"/>
      <c r="F750" s="3"/>
    </row>
    <row r="751" spans="1:6" ht="15" customHeight="1">
      <c r="A751" t="s">
        <v>3141</v>
      </c>
      <c r="B751" s="1046" t="s">
        <v>3147</v>
      </c>
      <c r="C751" s="710" t="s">
        <v>148</v>
      </c>
      <c r="D751" s="710" t="s">
        <v>145</v>
      </c>
      <c r="E751" s="710"/>
      <c r="F751" s="3"/>
    </row>
    <row r="752" spans="1:6" ht="15" customHeight="1">
      <c r="A752" t="s">
        <v>3142</v>
      </c>
      <c r="B752" t="s">
        <v>3143</v>
      </c>
      <c r="C752" s="710" t="s">
        <v>88</v>
      </c>
      <c r="D752" s="710" t="s">
        <v>3130</v>
      </c>
      <c r="E752" s="710"/>
      <c r="F752" s="3"/>
    </row>
    <row r="753" spans="1:6" ht="15" customHeight="1">
      <c r="A753" t="s">
        <v>3144</v>
      </c>
      <c r="B753" t="s">
        <v>3145</v>
      </c>
      <c r="C753" s="710" t="s">
        <v>148</v>
      </c>
      <c r="D753" s="710" t="s">
        <v>3130</v>
      </c>
      <c r="E753" s="710"/>
      <c r="F753" s="3"/>
    </row>
    <row r="754" spans="1:6" ht="15" customHeight="1">
      <c r="A754" t="s">
        <v>1536</v>
      </c>
      <c r="B754" t="s">
        <v>1537</v>
      </c>
      <c r="C754" s="710" t="s">
        <v>172</v>
      </c>
      <c r="D754" s="710" t="s">
        <v>3148</v>
      </c>
      <c r="E754" s="710"/>
      <c r="F754" s="3"/>
    </row>
    <row r="755" spans="1:6" ht="15" customHeight="1">
      <c r="A755" s="1048" t="s">
        <v>1582</v>
      </c>
      <c r="B755" s="1048" t="s">
        <v>1583</v>
      </c>
      <c r="C755" s="1049" t="s">
        <v>88</v>
      </c>
      <c r="D755" s="1049" t="s">
        <v>113</v>
      </c>
      <c r="E755" s="1049"/>
      <c r="F755" s="3"/>
    </row>
    <row r="756" spans="1:6" ht="15" customHeight="1">
      <c r="A756" t="s">
        <v>2816</v>
      </c>
      <c r="B756" s="938" t="s">
        <v>2817</v>
      </c>
      <c r="C756" s="710" t="s">
        <v>667</v>
      </c>
      <c r="D756" s="710" t="s">
        <v>212</v>
      </c>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D1"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J3" s="899">
        <f>C3</f>
        <v>0</v>
      </c>
      <c r="AK3" s="899">
        <f>D3</f>
        <v>0</v>
      </c>
      <c r="AL3" s="905" t="str">
        <f>IFERROR(INDEX(G3:R3,1,MATCH(Parametres!$B$3,G$1:R$1,0)-1)*IF(OR(F3="L",F3="S",F3="I"),-1,1),"")</f>
        <v/>
      </c>
      <c r="AM3" s="905" t="e">
        <f>AN3-AL3</f>
        <v>#N/A</v>
      </c>
      <c r="AN3" s="905" t="e">
        <f>INDEX(G3:R3,1,MATCH(Parametres!$B$3,G$1:R$1,0))*IF(OR(F3="L",F3="S",F3="I"),-1,1)</f>
        <v>#N/A</v>
      </c>
      <c r="AO3" s="487" t="e">
        <f>+VLOOKUP($AJ3,Data_Validation!$A:$D,1,0)</f>
        <v>#N/A</v>
      </c>
      <c r="AP3" s="487" t="e">
        <f>+VLOOKUP($AJ3,Data_Validation!$A:$D,3,0)</f>
        <v>#N/A</v>
      </c>
      <c r="AQ3" s="487" t="e">
        <f>+VLOOKUP($AJ3,Data_Validation!$A:$D,4,0)</f>
        <v>#N/A</v>
      </c>
      <c r="AR3" s="487" t="s">
        <v>299</v>
      </c>
      <c r="AS3" s="487" t="e">
        <f>+VLOOKUP($AJ3,Data_Validation!$A:$E,5,0)</f>
        <v>#N/A</v>
      </c>
      <c r="AT3" s="904">
        <f>C3</f>
        <v>0</v>
      </c>
      <c r="AU3" s="488">
        <f>D3</f>
        <v>0</v>
      </c>
      <c r="AV3" s="899" t="str">
        <f>IFERROR(INDEX(V3:AG3,1,MATCH(Parametres!$B$3,V$1:AG$1,0)-1)*IF(OR(C3="L",C3="S",C3="I"),-1,1),"")</f>
        <v/>
      </c>
      <c r="AW3" s="899" t="e">
        <f>AX3-AV3</f>
        <v>#N/A</v>
      </c>
      <c r="AX3" s="899" t="e">
        <f>INDEX(V3:AG3,1,MATCH(Parametres!$B$3,V$1:AG$1,0))*IF(OR(C3="L",C3="S",C3="I"),-1,1)</f>
        <v>#N/A</v>
      </c>
      <c r="AY3" s="487" t="s">
        <v>337</v>
      </c>
      <c r="AZ3" s="487" t="e">
        <f>+VLOOKUP($AJ3,Data_Validation!$A:$E,5,0)</f>
        <v>#N/A</v>
      </c>
    </row>
    <row r="4" spans="1:52" ht="15" customHeight="1">
      <c r="AJ4" s="899">
        <f t="shared" ref="AJ4:AK67" si="0">C4</f>
        <v>0</v>
      </c>
      <c r="AK4" s="899">
        <f t="shared" si="0"/>
        <v>0</v>
      </c>
      <c r="AL4" s="905" t="str">
        <f>IFERROR(INDEX(G4:R4,1,MATCH(Parametres!$B$3,G$1:R$1,0)-1)*IF(OR(F4="L",F4="S",F4="I"),-1,1),"")</f>
        <v/>
      </c>
      <c r="AM4" s="905" t="e">
        <f t="shared" ref="AM4:AM67" si="1">AN4-AL4</f>
        <v>#N/A</v>
      </c>
      <c r="AN4" s="905" t="e">
        <f>INDEX(G4:R4,1,MATCH(Parametres!$B$3,G$1:R$1,0))*IF(OR(F4="L",F4="S",F4="I"),-1,1)</f>
        <v>#N/A</v>
      </c>
      <c r="AO4" s="487" t="e">
        <f>+VLOOKUP($AJ4,Data_Validation!$A:$D,1,0)</f>
        <v>#N/A</v>
      </c>
      <c r="AP4" s="487" t="e">
        <f>+VLOOKUP($AJ4,Data_Validation!$A:$D,3,0)</f>
        <v>#N/A</v>
      </c>
      <c r="AQ4" s="487" t="e">
        <f>+VLOOKUP($AJ4,Data_Validation!$A:$D,4,0)</f>
        <v>#N/A</v>
      </c>
      <c r="AR4" s="487" t="s">
        <v>299</v>
      </c>
      <c r="AS4" s="487" t="e">
        <f>+VLOOKUP($AJ4,Data_Validation!$A:$E,5,0)</f>
        <v>#N/A</v>
      </c>
      <c r="AT4" s="904">
        <f t="shared" ref="AT4:AU67" si="2">C4</f>
        <v>0</v>
      </c>
      <c r="AU4" s="488">
        <f t="shared" si="2"/>
        <v>0</v>
      </c>
      <c r="AV4" s="899" t="str">
        <f>IFERROR(INDEX(V4:AG4,1,MATCH(Parametres!$B$3,V$1:AG$1,0)-1)*IF(OR(C4="L",C4="S",C4="I"),-1,1),"")</f>
        <v/>
      </c>
      <c r="AW4" s="899" t="e">
        <f t="shared" ref="AW4:AW67" si="3">AX4-AV4</f>
        <v>#N/A</v>
      </c>
      <c r="AX4" s="899" t="e">
        <f>INDEX(V4:AG4,1,MATCH(Parametres!$B$3,V$1:AG$1,0))*IF(OR(C4="L",C4="S",C4="I"),-1,1)</f>
        <v>#N/A</v>
      </c>
      <c r="AY4" s="487" t="s">
        <v>337</v>
      </c>
      <c r="AZ4" s="487" t="e">
        <f>+VLOOKUP($AJ4,Data_Validation!$A:$E,5,0)</f>
        <v>#N/A</v>
      </c>
    </row>
    <row r="5" spans="1:52" ht="15.75" customHeight="1">
      <c r="AJ5" s="899">
        <f t="shared" si="0"/>
        <v>0</v>
      </c>
      <c r="AK5" s="899">
        <f t="shared" si="0"/>
        <v>0</v>
      </c>
      <c r="AL5" s="905" t="str">
        <f>IFERROR(INDEX(G5:R5,1,MATCH(Parametres!$B$3,G$1:R$1,0)-1)*IF(OR(F5="L",F5="S",F5="I"),-1,1),"")</f>
        <v/>
      </c>
      <c r="AM5" s="905" t="e">
        <f t="shared" si="1"/>
        <v>#N/A</v>
      </c>
      <c r="AN5" s="905" t="e">
        <f>INDEX(G5:R5,1,MATCH(Parametres!$B$3,G$1:R$1,0))*IF(OR(F5="L",F5="S",F5="I"),-1,1)</f>
        <v>#N/A</v>
      </c>
      <c r="AO5" s="487" t="e">
        <f>+VLOOKUP($AJ5,Data_Validation!$A:$D,1,0)</f>
        <v>#N/A</v>
      </c>
      <c r="AP5" s="487" t="e">
        <f>+VLOOKUP($AJ5,Data_Validation!$A:$D,3,0)</f>
        <v>#N/A</v>
      </c>
      <c r="AQ5" s="487" t="e">
        <f>+VLOOKUP($AJ5,Data_Validation!$A:$D,4,0)</f>
        <v>#N/A</v>
      </c>
      <c r="AR5" s="487" t="s">
        <v>299</v>
      </c>
      <c r="AS5" s="487" t="e">
        <f>+VLOOKUP($AJ5,Data_Validation!$A:$E,5,0)</f>
        <v>#N/A</v>
      </c>
      <c r="AT5" s="904">
        <f t="shared" si="2"/>
        <v>0</v>
      </c>
      <c r="AU5" s="488">
        <f t="shared" si="2"/>
        <v>0</v>
      </c>
      <c r="AV5" s="899" t="str">
        <f>IFERROR(INDEX(V5:AG5,1,MATCH(Parametres!$B$3,V$1:AG$1,0)-1)*IF(OR(C5="L",C5="S",C5="I"),-1,1),"")</f>
        <v/>
      </c>
      <c r="AW5" s="899" t="e">
        <f t="shared" si="3"/>
        <v>#N/A</v>
      </c>
      <c r="AX5" s="899" t="e">
        <f>INDEX(V5:AG5,1,MATCH(Parametres!$B$3,V$1:AG$1,0))*IF(OR(C5="L",C5="S",C5="I"),-1,1)</f>
        <v>#N/A</v>
      </c>
      <c r="AY5" s="487" t="s">
        <v>337</v>
      </c>
      <c r="AZ5" s="487" t="e">
        <f>+VLOOKUP($AJ5,Data_Validation!$A:$E,5,0)</f>
        <v>#N/A</v>
      </c>
    </row>
    <row r="6" spans="1:52" ht="15.75" customHeight="1">
      <c r="AJ6" s="899">
        <f t="shared" si="0"/>
        <v>0</v>
      </c>
      <c r="AK6" s="899">
        <f t="shared" si="0"/>
        <v>0</v>
      </c>
      <c r="AL6" s="905" t="str">
        <f>IFERROR(INDEX(G6:R6,1,MATCH(Parametres!$B$3,G$1:R$1,0)-1)*IF(OR(F6="L",F6="S",F6="I"),-1,1),"")</f>
        <v/>
      </c>
      <c r="AM6" s="905" t="e">
        <f t="shared" si="1"/>
        <v>#N/A</v>
      </c>
      <c r="AN6" s="905" t="e">
        <f>INDEX(G6:R6,1,MATCH(Parametres!$B$3,G$1:R$1,0))*IF(OR(F6="L",F6="S",F6="I"),-1,1)</f>
        <v>#N/A</v>
      </c>
      <c r="AO6" s="487" t="e">
        <f>+VLOOKUP($AJ6,Data_Validation!$A:$D,1,0)</f>
        <v>#N/A</v>
      </c>
      <c r="AP6" s="487" t="e">
        <f>+VLOOKUP($AJ6,Data_Validation!$A:$D,3,0)</f>
        <v>#N/A</v>
      </c>
      <c r="AQ6" s="487" t="e">
        <f>+VLOOKUP($AJ6,Data_Validation!$A:$D,4,0)</f>
        <v>#N/A</v>
      </c>
      <c r="AR6" s="487" t="s">
        <v>299</v>
      </c>
      <c r="AS6" s="487" t="e">
        <f>+VLOOKUP($AJ6,Data_Validation!$A:$E,5,0)</f>
        <v>#N/A</v>
      </c>
      <c r="AT6" s="904">
        <f t="shared" si="2"/>
        <v>0</v>
      </c>
      <c r="AU6" s="488">
        <f t="shared" si="2"/>
        <v>0</v>
      </c>
      <c r="AV6" s="899" t="str">
        <f>IFERROR(INDEX(V6:AG6,1,MATCH(Parametres!$B$3,V$1:AG$1,0)-1)*IF(OR(C6="L",C6="S",C6="I"),-1,1),"")</f>
        <v/>
      </c>
      <c r="AW6" s="899" t="e">
        <f t="shared" si="3"/>
        <v>#N/A</v>
      </c>
      <c r="AX6" s="899" t="e">
        <f>INDEX(V6:AG6,1,MATCH(Parametres!$B$3,V$1:AG$1,0))*IF(OR(C6="L",C6="S",C6="I"),-1,1)</f>
        <v>#N/A</v>
      </c>
      <c r="AY6" s="487" t="s">
        <v>337</v>
      </c>
      <c r="AZ6" s="487" t="e">
        <f>+VLOOKUP($AJ6,Data_Validation!$A:$E,5,0)</f>
        <v>#N/A</v>
      </c>
    </row>
    <row r="7" spans="1:52" ht="15" customHeight="1">
      <c r="AJ7" s="899">
        <f t="shared" si="0"/>
        <v>0</v>
      </c>
      <c r="AK7" s="899">
        <f t="shared" si="0"/>
        <v>0</v>
      </c>
      <c r="AL7" s="905" t="str">
        <f>IFERROR(INDEX(G7:R7,1,MATCH(Parametres!$B$3,G$1:R$1,0)-1)*IF(OR(F7="L",F7="S",F7="I"),-1,1),"")</f>
        <v/>
      </c>
      <c r="AM7" s="905" t="e">
        <f t="shared" si="1"/>
        <v>#N/A</v>
      </c>
      <c r="AN7" s="905" t="e">
        <f>INDEX(G7:R7,1,MATCH(Parametres!$B$3,G$1:R$1,0))*IF(OR(F7="L",F7="S",F7="I"),-1,1)</f>
        <v>#N/A</v>
      </c>
      <c r="AO7" s="487" t="e">
        <f>+VLOOKUP($AJ7,Data_Validation!$A:$D,1,0)</f>
        <v>#N/A</v>
      </c>
      <c r="AP7" s="487" t="e">
        <f>+VLOOKUP($AJ7,Data_Validation!$A:$D,3,0)</f>
        <v>#N/A</v>
      </c>
      <c r="AQ7" s="487" t="e">
        <f>+VLOOKUP($AJ7,Data_Validation!$A:$D,4,0)</f>
        <v>#N/A</v>
      </c>
      <c r="AR7" s="487" t="s">
        <v>299</v>
      </c>
      <c r="AS7" s="487" t="e">
        <f>+VLOOKUP($AJ7,Data_Validation!$A:$E,5,0)</f>
        <v>#N/A</v>
      </c>
      <c r="AT7" s="904">
        <f t="shared" si="2"/>
        <v>0</v>
      </c>
      <c r="AU7" s="488">
        <f t="shared" si="2"/>
        <v>0</v>
      </c>
      <c r="AV7" s="899" t="str">
        <f>IFERROR(INDEX(V7:AG7,1,MATCH(Parametres!$B$3,V$1:AG$1,0)-1)*IF(OR(C7="L",C7="S",C7="I"),-1,1),"")</f>
        <v/>
      </c>
      <c r="AW7" s="899" t="e">
        <f t="shared" si="3"/>
        <v>#N/A</v>
      </c>
      <c r="AX7" s="899" t="e">
        <f>INDEX(V7:AG7,1,MATCH(Parametres!$B$3,V$1:AG$1,0))*IF(OR(C7="L",C7="S",C7="I"),-1,1)</f>
        <v>#N/A</v>
      </c>
      <c r="AY7" s="487" t="s">
        <v>337</v>
      </c>
      <c r="AZ7" s="487" t="e">
        <f>+VLOOKUP($AJ7,Data_Validation!$A:$E,5,0)</f>
        <v>#N/A</v>
      </c>
    </row>
    <row r="8" spans="1:52" ht="15" customHeight="1">
      <c r="AJ8" s="899">
        <f t="shared" si="0"/>
        <v>0</v>
      </c>
      <c r="AK8" s="899">
        <f t="shared" si="0"/>
        <v>0</v>
      </c>
      <c r="AL8" s="905" t="str">
        <f>IFERROR(INDEX(G8:R8,1,MATCH(Parametres!$B$3,G$1:R$1,0)-1)*IF(OR(F8="L",F8="S",F8="I"),-1,1),"")</f>
        <v/>
      </c>
      <c r="AM8" s="905" t="e">
        <f t="shared" si="1"/>
        <v>#N/A</v>
      </c>
      <c r="AN8" s="905" t="e">
        <f>INDEX(G8:R8,1,MATCH(Parametres!$B$3,G$1:R$1,0))*IF(OR(F8="L",F8="S",F8="I"),-1,1)</f>
        <v>#N/A</v>
      </c>
      <c r="AO8" s="487" t="e">
        <f>+VLOOKUP($AJ8,Data_Validation!$A:$D,1,0)</f>
        <v>#N/A</v>
      </c>
      <c r="AP8" s="487" t="e">
        <f>+VLOOKUP($AJ8,Data_Validation!$A:$D,3,0)</f>
        <v>#N/A</v>
      </c>
      <c r="AQ8" s="487" t="e">
        <f>+VLOOKUP($AJ8,Data_Validation!$A:$D,4,0)</f>
        <v>#N/A</v>
      </c>
      <c r="AR8" s="487" t="s">
        <v>299</v>
      </c>
      <c r="AS8" s="487" t="e">
        <f>+VLOOKUP($AJ8,Data_Validation!$A:$E,5,0)</f>
        <v>#N/A</v>
      </c>
      <c r="AT8" s="904">
        <f t="shared" si="2"/>
        <v>0</v>
      </c>
      <c r="AU8" s="488">
        <f t="shared" si="2"/>
        <v>0</v>
      </c>
      <c r="AV8" s="899" t="str">
        <f>IFERROR(INDEX(V8:AG8,1,MATCH(Parametres!$B$3,V$1:AG$1,0)-1)*IF(OR(C8="L",C8="S",C8="I"),-1,1),"")</f>
        <v/>
      </c>
      <c r="AW8" s="899" t="e">
        <f t="shared" si="3"/>
        <v>#N/A</v>
      </c>
      <c r="AX8" s="899" t="e">
        <f>INDEX(V8:AG8,1,MATCH(Parametres!$B$3,V$1:AG$1,0))*IF(OR(C8="L",C8="S",C8="I"),-1,1)</f>
        <v>#N/A</v>
      </c>
      <c r="AY8" s="487" t="s">
        <v>337</v>
      </c>
      <c r="AZ8" s="487" t="e">
        <f>+VLOOKUP($AJ8,Data_Validation!$A:$E,5,0)</f>
        <v>#N/A</v>
      </c>
    </row>
    <row r="9" spans="1:52" ht="15" customHeight="1">
      <c r="AJ9" s="899">
        <f t="shared" si="0"/>
        <v>0</v>
      </c>
      <c r="AK9" s="899">
        <f t="shared" si="0"/>
        <v>0</v>
      </c>
      <c r="AL9" s="905" t="str">
        <f>IFERROR(INDEX(G9:R9,1,MATCH(Parametres!$B$3,G$1:R$1,0)-1)*IF(OR(F9="L",F9="S",F9="I"),-1,1),"")</f>
        <v/>
      </c>
      <c r="AM9" s="905" t="e">
        <f t="shared" si="1"/>
        <v>#N/A</v>
      </c>
      <c r="AN9" s="905" t="e">
        <f>INDEX(G9:R9,1,MATCH(Parametres!$B$3,G$1:R$1,0))*IF(OR(F9="L",F9="S",F9="I"),-1,1)</f>
        <v>#N/A</v>
      </c>
      <c r="AO9" s="487" t="e">
        <f>+VLOOKUP($AJ9,Data_Validation!$A:$D,1,0)</f>
        <v>#N/A</v>
      </c>
      <c r="AP9" s="487" t="e">
        <f>+VLOOKUP($AJ9,Data_Validation!$A:$D,3,0)</f>
        <v>#N/A</v>
      </c>
      <c r="AQ9" s="487" t="e">
        <f>+VLOOKUP($AJ9,Data_Validation!$A:$D,4,0)</f>
        <v>#N/A</v>
      </c>
      <c r="AR9" s="487" t="s">
        <v>299</v>
      </c>
      <c r="AS9" s="487" t="e">
        <f>+VLOOKUP($AJ9,Data_Validation!$A:$E,5,0)</f>
        <v>#N/A</v>
      </c>
      <c r="AT9" s="904">
        <f t="shared" si="2"/>
        <v>0</v>
      </c>
      <c r="AU9" s="488">
        <f t="shared" si="2"/>
        <v>0</v>
      </c>
      <c r="AV9" s="899" t="str">
        <f>IFERROR(INDEX(V9:AG9,1,MATCH(Parametres!$B$3,V$1:AG$1,0)-1)*IF(OR(C9="L",C9="S",C9="I"),-1,1),"")</f>
        <v/>
      </c>
      <c r="AW9" s="899" t="e">
        <f t="shared" si="3"/>
        <v>#N/A</v>
      </c>
      <c r="AX9" s="899" t="e">
        <f>INDEX(V9:AG9,1,MATCH(Parametres!$B$3,V$1:AG$1,0))*IF(OR(C9="L",C9="S",C9="I"),-1,1)</f>
        <v>#N/A</v>
      </c>
      <c r="AY9" s="487" t="s">
        <v>337</v>
      </c>
      <c r="AZ9" s="487" t="e">
        <f>+VLOOKUP($AJ9,Data_Validation!$A:$E,5,0)</f>
        <v>#N/A</v>
      </c>
    </row>
    <row r="10" spans="1:52" ht="15" customHeight="1">
      <c r="AJ10" s="899">
        <f t="shared" si="0"/>
        <v>0</v>
      </c>
      <c r="AK10" s="899">
        <f t="shared" si="0"/>
        <v>0</v>
      </c>
      <c r="AL10" s="905" t="str">
        <f>IFERROR(INDEX(G10:R10,1,MATCH(Parametres!$B$3,G$1:R$1,0)-1)*IF(OR(F10="L",F10="S",F10="I"),-1,1),"")</f>
        <v/>
      </c>
      <c r="AM10" s="905" t="e">
        <f t="shared" si="1"/>
        <v>#N/A</v>
      </c>
      <c r="AN10" s="905" t="e">
        <f>INDEX(G10:R10,1,MATCH(Parametres!$B$3,G$1:R$1,0))*IF(OR(F10="L",F10="S",F10="I"),-1,1)</f>
        <v>#N/A</v>
      </c>
      <c r="AO10" s="487" t="e">
        <f>+VLOOKUP($AJ10,Data_Validation!$A:$D,1,0)</f>
        <v>#N/A</v>
      </c>
      <c r="AP10" s="487" t="e">
        <f>+VLOOKUP($AJ10,Data_Validation!$A:$D,3,0)</f>
        <v>#N/A</v>
      </c>
      <c r="AQ10" s="487" t="e">
        <f>+VLOOKUP($AJ10,Data_Validation!$A:$D,4,0)</f>
        <v>#N/A</v>
      </c>
      <c r="AR10" s="487" t="s">
        <v>299</v>
      </c>
      <c r="AS10" s="487" t="e">
        <f>+VLOOKUP($AJ10,Data_Validation!$A:$E,5,0)</f>
        <v>#N/A</v>
      </c>
      <c r="AT10" s="904">
        <f t="shared" si="2"/>
        <v>0</v>
      </c>
      <c r="AU10" s="488">
        <f t="shared" si="2"/>
        <v>0</v>
      </c>
      <c r="AV10" s="899" t="str">
        <f>IFERROR(INDEX(V10:AG10,1,MATCH(Parametres!$B$3,V$1:AG$1,0)-1)*IF(OR(C10="L",C10="S",C10="I"),-1,1),"")</f>
        <v/>
      </c>
      <c r="AW10" s="899" t="e">
        <f t="shared" si="3"/>
        <v>#N/A</v>
      </c>
      <c r="AX10" s="899" t="e">
        <f>INDEX(V10:AG10,1,MATCH(Parametres!$B$3,V$1:AG$1,0))*IF(OR(C10="L",C10="S",C10="I"),-1,1)</f>
        <v>#N/A</v>
      </c>
      <c r="AY10" s="487" t="s">
        <v>337</v>
      </c>
      <c r="AZ10" s="487" t="e">
        <f>+VLOOKUP($AJ10,Data_Validation!$A:$E,5,0)</f>
        <v>#N/A</v>
      </c>
    </row>
    <row r="11" spans="1:52" ht="15" customHeight="1">
      <c r="AJ11" s="899">
        <f t="shared" si="0"/>
        <v>0</v>
      </c>
      <c r="AK11" s="899">
        <f t="shared" si="0"/>
        <v>0</v>
      </c>
      <c r="AL11" s="905" t="str">
        <f>IFERROR(INDEX(G11:R11,1,MATCH(Parametres!$B$3,G$1:R$1,0)-1)*IF(OR(F11="L",F11="S",F11="I"),-1,1),"")</f>
        <v/>
      </c>
      <c r="AM11" s="905" t="e">
        <f t="shared" si="1"/>
        <v>#N/A</v>
      </c>
      <c r="AN11" s="905" t="e">
        <f>INDEX(G11:R11,1,MATCH(Parametres!$B$3,G$1:R$1,0))*IF(OR(F11="L",F11="S",F11="I"),-1,1)</f>
        <v>#N/A</v>
      </c>
      <c r="AO11" s="487" t="e">
        <f>+VLOOKUP($AJ11,Data_Validation!$A:$D,1,0)</f>
        <v>#N/A</v>
      </c>
      <c r="AP11" s="487" t="e">
        <f>+VLOOKUP($AJ11,Data_Validation!$A:$D,3,0)</f>
        <v>#N/A</v>
      </c>
      <c r="AQ11" s="487" t="e">
        <f>+VLOOKUP($AJ11,Data_Validation!$A:$D,4,0)</f>
        <v>#N/A</v>
      </c>
      <c r="AR11" s="487" t="s">
        <v>299</v>
      </c>
      <c r="AS11" s="487" t="e">
        <f>+VLOOKUP($AJ11,Data_Validation!$A:$E,5,0)</f>
        <v>#N/A</v>
      </c>
      <c r="AT11" s="904">
        <f t="shared" si="2"/>
        <v>0</v>
      </c>
      <c r="AU11" s="488">
        <f t="shared" si="2"/>
        <v>0</v>
      </c>
      <c r="AV11" s="899" t="str">
        <f>IFERROR(INDEX(V11:AG11,1,MATCH(Parametres!$B$3,V$1:AG$1,0)-1)*IF(OR(C11="L",C11="S",C11="I"),-1,1),"")</f>
        <v/>
      </c>
      <c r="AW11" s="899" t="e">
        <f t="shared" si="3"/>
        <v>#N/A</v>
      </c>
      <c r="AX11" s="899" t="e">
        <f>INDEX(V11:AG11,1,MATCH(Parametres!$B$3,V$1:AG$1,0))*IF(OR(C11="L",C11="S",C11="I"),-1,1)</f>
        <v>#N/A</v>
      </c>
      <c r="AY11" s="487" t="s">
        <v>337</v>
      </c>
      <c r="AZ11" s="487" t="e">
        <f>+VLOOKUP($AJ11,Data_Validation!$A:$E,5,0)</f>
        <v>#N/A</v>
      </c>
    </row>
    <row r="12" spans="1:52" ht="15" customHeight="1">
      <c r="AJ12" s="899">
        <f t="shared" si="0"/>
        <v>0</v>
      </c>
      <c r="AK12" s="899">
        <f t="shared" si="0"/>
        <v>0</v>
      </c>
      <c r="AL12" s="905" t="str">
        <f>IFERROR(INDEX(G12:R12,1,MATCH(Parametres!$B$3,G$1:R$1,0)-1)*IF(OR(F12="L",F12="S",F12="I"),-1,1),"")</f>
        <v/>
      </c>
      <c r="AM12" s="905" t="e">
        <f t="shared" si="1"/>
        <v>#N/A</v>
      </c>
      <c r="AN12" s="905" t="e">
        <f>INDEX(G12:R12,1,MATCH(Parametres!$B$3,G$1:R$1,0))*IF(OR(F12="L",F12="S",F12="I"),-1,1)</f>
        <v>#N/A</v>
      </c>
      <c r="AO12" s="487" t="e">
        <f>+VLOOKUP($AJ12,Data_Validation!$A:$D,1,0)</f>
        <v>#N/A</v>
      </c>
      <c r="AP12" s="487" t="e">
        <f>+VLOOKUP($AJ12,Data_Validation!$A:$D,3,0)</f>
        <v>#N/A</v>
      </c>
      <c r="AQ12" s="487" t="e">
        <f>+VLOOKUP($AJ12,Data_Validation!$A:$D,4,0)</f>
        <v>#N/A</v>
      </c>
      <c r="AR12" s="487" t="s">
        <v>299</v>
      </c>
      <c r="AS12" s="487" t="e">
        <f>+VLOOKUP($AJ12,Data_Validation!$A:$E,5,0)</f>
        <v>#N/A</v>
      </c>
      <c r="AT12" s="904">
        <f t="shared" si="2"/>
        <v>0</v>
      </c>
      <c r="AU12" s="488">
        <f t="shared" si="2"/>
        <v>0</v>
      </c>
      <c r="AV12" s="899" t="str">
        <f>IFERROR(INDEX(V12:AG12,1,MATCH(Parametres!$B$3,V$1:AG$1,0)-1)*IF(OR(C12="L",C12="S",C12="I"),-1,1),"")</f>
        <v/>
      </c>
      <c r="AW12" s="899" t="e">
        <f t="shared" si="3"/>
        <v>#N/A</v>
      </c>
      <c r="AX12" s="899" t="e">
        <f>INDEX(V12:AG12,1,MATCH(Parametres!$B$3,V$1:AG$1,0))*IF(OR(C12="L",C12="S",C12="I"),-1,1)</f>
        <v>#N/A</v>
      </c>
      <c r="AY12" s="487" t="s">
        <v>337</v>
      </c>
      <c r="AZ12" s="487" t="e">
        <f>+VLOOKUP($AJ12,Data_Validation!$A:$E,5,0)</f>
        <v>#N/A</v>
      </c>
    </row>
    <row r="13" spans="1:52" ht="15" customHeight="1">
      <c r="AJ13" s="899">
        <f t="shared" si="0"/>
        <v>0</v>
      </c>
      <c r="AK13" s="899">
        <f t="shared" si="0"/>
        <v>0</v>
      </c>
      <c r="AL13" s="905" t="str">
        <f>IFERROR(INDEX(G13:R13,1,MATCH(Parametres!$B$3,G$1:R$1,0)-1)*IF(OR(F13="L",F13="S",F13="I"),-1,1),"")</f>
        <v/>
      </c>
      <c r="AM13" s="905" t="e">
        <f t="shared" si="1"/>
        <v>#N/A</v>
      </c>
      <c r="AN13" s="905" t="e">
        <f>INDEX(G13:R13,1,MATCH(Parametres!$B$3,G$1:R$1,0))*IF(OR(F13="L",F13="S",F13="I"),-1,1)</f>
        <v>#N/A</v>
      </c>
      <c r="AO13" s="487" t="e">
        <f>+VLOOKUP($AJ13,Data_Validation!$A:$D,1,0)</f>
        <v>#N/A</v>
      </c>
      <c r="AP13" s="487" t="e">
        <f>+VLOOKUP($AJ13,Data_Validation!$A:$D,3,0)</f>
        <v>#N/A</v>
      </c>
      <c r="AQ13" s="487" t="e">
        <f>+VLOOKUP($AJ13,Data_Validation!$A:$D,4,0)</f>
        <v>#N/A</v>
      </c>
      <c r="AR13" s="487" t="s">
        <v>299</v>
      </c>
      <c r="AS13" s="487" t="e">
        <f>+VLOOKUP($AJ13,Data_Validation!$A:$E,5,0)</f>
        <v>#N/A</v>
      </c>
      <c r="AT13" s="904">
        <f t="shared" si="2"/>
        <v>0</v>
      </c>
      <c r="AU13" s="488">
        <f t="shared" si="2"/>
        <v>0</v>
      </c>
      <c r="AV13" s="899" t="str">
        <f>IFERROR(INDEX(V13:AG13,1,MATCH(Parametres!$B$3,V$1:AG$1,0)-1)*IF(OR(C13="L",C13="S",C13="I"),-1,1),"")</f>
        <v/>
      </c>
      <c r="AW13" s="899" t="e">
        <f t="shared" si="3"/>
        <v>#N/A</v>
      </c>
      <c r="AX13" s="899" t="e">
        <f>INDEX(V13:AG13,1,MATCH(Parametres!$B$3,V$1:AG$1,0))*IF(OR(C13="L",C13="S",C13="I"),-1,1)</f>
        <v>#N/A</v>
      </c>
      <c r="AY13" s="487" t="s">
        <v>337</v>
      </c>
      <c r="AZ13" s="487" t="e">
        <f>+VLOOKUP($AJ13,Data_Validation!$A:$E,5,0)</f>
        <v>#N/A</v>
      </c>
    </row>
    <row r="14" spans="1:52" ht="15" customHeight="1">
      <c r="AJ14" s="899">
        <f t="shared" si="0"/>
        <v>0</v>
      </c>
      <c r="AK14" s="899">
        <f t="shared" si="0"/>
        <v>0</v>
      </c>
      <c r="AL14" s="905" t="str">
        <f>IFERROR(INDEX(G14:R14,1,MATCH(Parametres!$B$3,G$1:R$1,0)-1)*IF(OR(F14="L",F14="S",F14="I"),-1,1),"")</f>
        <v/>
      </c>
      <c r="AM14" s="905" t="e">
        <f t="shared" si="1"/>
        <v>#N/A</v>
      </c>
      <c r="AN14" s="905" t="e">
        <f>INDEX(G14:R14,1,MATCH(Parametres!$B$3,G$1:R$1,0))*IF(OR(F14="L",F14="S",F14="I"),-1,1)</f>
        <v>#N/A</v>
      </c>
      <c r="AO14" s="487" t="e">
        <f>+VLOOKUP($AJ14,Data_Validation!$A:$D,1,0)</f>
        <v>#N/A</v>
      </c>
      <c r="AP14" s="487" t="e">
        <f>+VLOOKUP($AJ14,Data_Validation!$A:$D,3,0)</f>
        <v>#N/A</v>
      </c>
      <c r="AQ14" s="487" t="e">
        <f>+VLOOKUP($AJ14,Data_Validation!$A:$D,4,0)</f>
        <v>#N/A</v>
      </c>
      <c r="AR14" s="487" t="s">
        <v>299</v>
      </c>
      <c r="AS14" s="487" t="e">
        <f>+VLOOKUP($AJ14,Data_Validation!$A:$E,5,0)</f>
        <v>#N/A</v>
      </c>
      <c r="AT14" s="904">
        <f t="shared" si="2"/>
        <v>0</v>
      </c>
      <c r="AU14" s="488">
        <f t="shared" si="2"/>
        <v>0</v>
      </c>
      <c r="AV14" s="899" t="str">
        <f>IFERROR(INDEX(V14:AG14,1,MATCH(Parametres!$B$3,V$1:AG$1,0)-1)*IF(OR(C14="L",C14="S",C14="I"),-1,1),"")</f>
        <v/>
      </c>
      <c r="AW14" s="899" t="e">
        <f t="shared" si="3"/>
        <v>#N/A</v>
      </c>
      <c r="AX14" s="899" t="e">
        <f>INDEX(V14:AG14,1,MATCH(Parametres!$B$3,V$1:AG$1,0))*IF(OR(C14="L",C14="S",C14="I"),-1,1)</f>
        <v>#N/A</v>
      </c>
      <c r="AY14" s="487" t="s">
        <v>337</v>
      </c>
      <c r="AZ14" s="487" t="e">
        <f>+VLOOKUP($AJ14,Data_Validation!$A:$E,5,0)</f>
        <v>#N/A</v>
      </c>
    </row>
    <row r="15" spans="1:52" ht="15" customHeight="1">
      <c r="AJ15" s="899">
        <f t="shared" si="0"/>
        <v>0</v>
      </c>
      <c r="AK15" s="899">
        <f t="shared" si="0"/>
        <v>0</v>
      </c>
      <c r="AL15" s="905" t="str">
        <f>IFERROR(INDEX(G15:R15,1,MATCH(Parametres!$B$3,G$1:R$1,0)-1)*IF(OR(F15="L",F15="S",F15="I"),-1,1),"")</f>
        <v/>
      </c>
      <c r="AM15" s="905" t="e">
        <f t="shared" si="1"/>
        <v>#N/A</v>
      </c>
      <c r="AN15" s="905" t="e">
        <f>INDEX(G15:R15,1,MATCH(Parametres!$B$3,G$1:R$1,0))*IF(OR(F15="L",F15="S",F15="I"),-1,1)</f>
        <v>#N/A</v>
      </c>
      <c r="AO15" s="487" t="e">
        <f>+VLOOKUP($AJ15,Data_Validation!$A:$D,1,0)</f>
        <v>#N/A</v>
      </c>
      <c r="AP15" s="487" t="e">
        <f>+VLOOKUP($AJ15,Data_Validation!$A:$D,3,0)</f>
        <v>#N/A</v>
      </c>
      <c r="AQ15" s="487" t="e">
        <f>+VLOOKUP($AJ15,Data_Validation!$A:$D,4,0)</f>
        <v>#N/A</v>
      </c>
      <c r="AR15" s="487" t="s">
        <v>299</v>
      </c>
      <c r="AS15" s="487" t="e">
        <f>+VLOOKUP($AJ15,Data_Validation!$A:$E,5,0)</f>
        <v>#N/A</v>
      </c>
      <c r="AT15" s="904">
        <f t="shared" si="2"/>
        <v>0</v>
      </c>
      <c r="AU15" s="488">
        <f t="shared" si="2"/>
        <v>0</v>
      </c>
      <c r="AV15" s="899" t="str">
        <f>IFERROR(INDEX(V15:AG15,1,MATCH(Parametres!$B$3,V$1:AG$1,0)-1)*IF(OR(C15="L",C15="S",C15="I"),-1,1),"")</f>
        <v/>
      </c>
      <c r="AW15" s="899" t="e">
        <f t="shared" si="3"/>
        <v>#N/A</v>
      </c>
      <c r="AX15" s="899" t="e">
        <f>INDEX(V15:AG15,1,MATCH(Parametres!$B$3,V$1:AG$1,0))*IF(OR(C15="L",C15="S",C15="I"),-1,1)</f>
        <v>#N/A</v>
      </c>
      <c r="AY15" s="487" t="s">
        <v>337</v>
      </c>
      <c r="AZ15" s="487" t="e">
        <f>+VLOOKUP($AJ15,Data_Validation!$A:$E,5,0)</f>
        <v>#N/A</v>
      </c>
    </row>
    <row r="16" spans="1:52" ht="15" customHeight="1">
      <c r="AJ16" s="899">
        <f t="shared" si="0"/>
        <v>0</v>
      </c>
      <c r="AK16" s="899">
        <f t="shared" si="0"/>
        <v>0</v>
      </c>
      <c r="AL16" s="905" t="str">
        <f>IFERROR(INDEX(G16:R16,1,MATCH(Parametres!$B$3,G$1:R$1,0)-1)*IF(OR(F16="L",F16="S",F16="I"),-1,1),"")</f>
        <v/>
      </c>
      <c r="AM16" s="905" t="e">
        <f t="shared" si="1"/>
        <v>#N/A</v>
      </c>
      <c r="AN16" s="905" t="e">
        <f>INDEX(G16:R16,1,MATCH(Parametres!$B$3,G$1:R$1,0))*IF(OR(F16="L",F16="S",F16="I"),-1,1)</f>
        <v>#N/A</v>
      </c>
      <c r="AO16" s="487" t="e">
        <f>+VLOOKUP($AJ16,Data_Validation!$A:$D,1,0)</f>
        <v>#N/A</v>
      </c>
      <c r="AP16" s="487" t="e">
        <f>+VLOOKUP($AJ16,Data_Validation!$A:$D,3,0)</f>
        <v>#N/A</v>
      </c>
      <c r="AQ16" s="487" t="e">
        <f>+VLOOKUP($AJ16,Data_Validation!$A:$D,4,0)</f>
        <v>#N/A</v>
      </c>
      <c r="AR16" s="487" t="s">
        <v>299</v>
      </c>
      <c r="AS16" s="487" t="e">
        <f>+VLOOKUP($AJ16,Data_Validation!$A:$E,5,0)</f>
        <v>#N/A</v>
      </c>
      <c r="AT16" s="904">
        <f t="shared" si="2"/>
        <v>0</v>
      </c>
      <c r="AU16" s="488">
        <f t="shared" si="2"/>
        <v>0</v>
      </c>
      <c r="AV16" s="899" t="str">
        <f>IFERROR(INDEX(V16:AG16,1,MATCH(Parametres!$B$3,V$1:AG$1,0)-1)*IF(OR(C16="L",C16="S",C16="I"),-1,1),"")</f>
        <v/>
      </c>
      <c r="AW16" s="899" t="e">
        <f t="shared" si="3"/>
        <v>#N/A</v>
      </c>
      <c r="AX16" s="899" t="e">
        <f>INDEX(V16:AG16,1,MATCH(Parametres!$B$3,V$1:AG$1,0))*IF(OR(C16="L",C16="S",C16="I"),-1,1)</f>
        <v>#N/A</v>
      </c>
      <c r="AY16" s="487" t="s">
        <v>337</v>
      </c>
      <c r="AZ16" s="487" t="e">
        <f>+VLOOKUP($AJ16,Data_Validation!$A:$E,5,0)</f>
        <v>#N/A</v>
      </c>
    </row>
    <row r="17" spans="36:52" ht="15" customHeight="1">
      <c r="AJ17" s="899">
        <f t="shared" si="0"/>
        <v>0</v>
      </c>
      <c r="AK17" s="899">
        <f t="shared" si="0"/>
        <v>0</v>
      </c>
      <c r="AL17" s="905" t="str">
        <f>IFERROR(INDEX(G17:R17,1,MATCH(Parametres!$B$3,G$1:R$1,0)-1)*IF(OR(F17="L",F17="S",F17="I"),-1,1),"")</f>
        <v/>
      </c>
      <c r="AM17" s="905" t="e">
        <f t="shared" si="1"/>
        <v>#N/A</v>
      </c>
      <c r="AN17" s="905" t="e">
        <f>INDEX(G17:R17,1,MATCH(Parametres!$B$3,G$1:R$1,0))*IF(OR(F17="L",F17="S",F17="I"),-1,1)</f>
        <v>#N/A</v>
      </c>
      <c r="AO17" s="487" t="e">
        <f>+VLOOKUP($AJ17,Data_Validation!$A:$D,1,0)</f>
        <v>#N/A</v>
      </c>
      <c r="AP17" s="487" t="e">
        <f>+VLOOKUP($AJ17,Data_Validation!$A:$D,3,0)</f>
        <v>#N/A</v>
      </c>
      <c r="AQ17" s="487" t="e">
        <f>+VLOOKUP($AJ17,Data_Validation!$A:$D,4,0)</f>
        <v>#N/A</v>
      </c>
      <c r="AR17" s="487" t="s">
        <v>299</v>
      </c>
      <c r="AS17" s="487" t="e">
        <f>+VLOOKUP($AJ17,Data_Validation!$A:$E,5,0)</f>
        <v>#N/A</v>
      </c>
      <c r="AT17" s="904">
        <f t="shared" si="2"/>
        <v>0</v>
      </c>
      <c r="AU17" s="488">
        <f t="shared" si="2"/>
        <v>0</v>
      </c>
      <c r="AV17" s="899" t="str">
        <f>IFERROR(INDEX(V17:AG17,1,MATCH(Parametres!$B$3,V$1:AG$1,0)-1)*IF(OR(C17="L",C17="S",C17="I"),-1,1),"")</f>
        <v/>
      </c>
      <c r="AW17" s="899" t="e">
        <f t="shared" si="3"/>
        <v>#N/A</v>
      </c>
      <c r="AX17" s="899" t="e">
        <f>INDEX(V17:AG17,1,MATCH(Parametres!$B$3,V$1:AG$1,0))*IF(OR(C17="L",C17="S",C17="I"),-1,1)</f>
        <v>#N/A</v>
      </c>
      <c r="AY17" s="487" t="s">
        <v>337</v>
      </c>
      <c r="AZ17" s="487" t="e">
        <f>+VLOOKUP($AJ17,Data_Validation!$A:$E,5,0)</f>
        <v>#N/A</v>
      </c>
    </row>
    <row r="18" spans="36:52" ht="15" customHeight="1">
      <c r="AJ18" s="899">
        <f t="shared" si="0"/>
        <v>0</v>
      </c>
      <c r="AK18" s="899">
        <f t="shared" si="0"/>
        <v>0</v>
      </c>
      <c r="AL18" s="905" t="str">
        <f>IFERROR(INDEX(G18:R18,1,MATCH(Parametres!$B$3,G$1:R$1,0)-1)*IF(OR(F18="L",F18="S",F18="I"),-1,1),"")</f>
        <v/>
      </c>
      <c r="AM18" s="905" t="e">
        <f t="shared" si="1"/>
        <v>#N/A</v>
      </c>
      <c r="AN18" s="905" t="e">
        <f>INDEX(G18:R18,1,MATCH(Parametres!$B$3,G$1:R$1,0))*IF(OR(F18="L",F18="S",F18="I"),-1,1)</f>
        <v>#N/A</v>
      </c>
      <c r="AO18" s="487" t="e">
        <f>+VLOOKUP($AJ18,Data_Validation!$A:$D,1,0)</f>
        <v>#N/A</v>
      </c>
      <c r="AP18" s="487" t="e">
        <f>+VLOOKUP($AJ18,Data_Validation!$A:$D,3,0)</f>
        <v>#N/A</v>
      </c>
      <c r="AQ18" s="487" t="e">
        <f>+VLOOKUP($AJ18,Data_Validation!$A:$D,4,0)</f>
        <v>#N/A</v>
      </c>
      <c r="AR18" s="487" t="s">
        <v>299</v>
      </c>
      <c r="AS18" s="487" t="e">
        <f>+VLOOKUP($AJ18,Data_Validation!$A:$E,5,0)</f>
        <v>#N/A</v>
      </c>
      <c r="AT18" s="904">
        <f t="shared" si="2"/>
        <v>0</v>
      </c>
      <c r="AU18" s="488">
        <f t="shared" si="2"/>
        <v>0</v>
      </c>
      <c r="AV18" s="899" t="str">
        <f>IFERROR(INDEX(V18:AG18,1,MATCH(Parametres!$B$3,V$1:AG$1,0)-1)*IF(OR(C18="L",C18="S",C18="I"),-1,1),"")</f>
        <v/>
      </c>
      <c r="AW18" s="899" t="e">
        <f t="shared" si="3"/>
        <v>#N/A</v>
      </c>
      <c r="AX18" s="899" t="e">
        <f>INDEX(V18:AG18,1,MATCH(Parametres!$B$3,V$1:AG$1,0))*IF(OR(C18="L",C18="S",C18="I"),-1,1)</f>
        <v>#N/A</v>
      </c>
      <c r="AY18" s="487" t="s">
        <v>337</v>
      </c>
      <c r="AZ18" s="487" t="e">
        <f>+VLOOKUP($AJ18,Data_Validation!$A:$E,5,0)</f>
        <v>#N/A</v>
      </c>
    </row>
    <row r="19" spans="36:52" ht="15" customHeight="1">
      <c r="AJ19" s="899">
        <f t="shared" si="0"/>
        <v>0</v>
      </c>
      <c r="AK19" s="899">
        <f t="shared" si="0"/>
        <v>0</v>
      </c>
      <c r="AL19" s="905" t="str">
        <f>IFERROR(INDEX(G19:R19,1,MATCH(Parametres!$B$3,G$1:R$1,0)-1)*IF(OR(F19="L",F19="S",F19="I"),-1,1),"")</f>
        <v/>
      </c>
      <c r="AM19" s="905" t="e">
        <f t="shared" si="1"/>
        <v>#N/A</v>
      </c>
      <c r="AN19" s="905" t="e">
        <f>INDEX(G19:R19,1,MATCH(Parametres!$B$3,G$1:R$1,0))*IF(OR(F19="L",F19="S",F19="I"),-1,1)</f>
        <v>#N/A</v>
      </c>
      <c r="AO19" s="487" t="e">
        <f>+VLOOKUP($AJ19,Data_Validation!$A:$D,1,0)</f>
        <v>#N/A</v>
      </c>
      <c r="AP19" s="487" t="e">
        <f>+VLOOKUP($AJ19,Data_Validation!$A:$D,3,0)</f>
        <v>#N/A</v>
      </c>
      <c r="AQ19" s="487" t="e">
        <f>+VLOOKUP($AJ19,Data_Validation!$A:$D,4,0)</f>
        <v>#N/A</v>
      </c>
      <c r="AR19" s="487" t="s">
        <v>299</v>
      </c>
      <c r="AS19" s="487" t="e">
        <f>+VLOOKUP($AJ19,Data_Validation!$A:$E,5,0)</f>
        <v>#N/A</v>
      </c>
      <c r="AT19" s="904">
        <f t="shared" si="2"/>
        <v>0</v>
      </c>
      <c r="AU19" s="488">
        <f t="shared" si="2"/>
        <v>0</v>
      </c>
      <c r="AV19" s="899" t="str">
        <f>IFERROR(INDEX(V19:AG19,1,MATCH(Parametres!$B$3,V$1:AG$1,0)-1)*IF(OR(C19="L",C19="S",C19="I"),-1,1),"")</f>
        <v/>
      </c>
      <c r="AW19" s="899" t="e">
        <f t="shared" si="3"/>
        <v>#N/A</v>
      </c>
      <c r="AX19" s="899" t="e">
        <f>INDEX(V19:AG19,1,MATCH(Parametres!$B$3,V$1:AG$1,0))*IF(OR(C19="L",C19="S",C19="I"),-1,1)</f>
        <v>#N/A</v>
      </c>
      <c r="AY19" s="487" t="s">
        <v>337</v>
      </c>
      <c r="AZ19" s="487" t="e">
        <f>+VLOOKUP($AJ19,Data_Validation!$A:$E,5,0)</f>
        <v>#N/A</v>
      </c>
    </row>
    <row r="20" spans="36:52" ht="15" customHeight="1">
      <c r="AJ20" s="899">
        <f t="shared" si="0"/>
        <v>0</v>
      </c>
      <c r="AK20" s="899">
        <f t="shared" si="0"/>
        <v>0</v>
      </c>
      <c r="AL20" s="905" t="str">
        <f>IFERROR(INDEX(G20:R20,1,MATCH(Parametres!$B$3,G$1:R$1,0)-1)*IF(OR(F20="L",F20="S",F20="I"),-1,1),"")</f>
        <v/>
      </c>
      <c r="AM20" s="905" t="e">
        <f t="shared" si="1"/>
        <v>#N/A</v>
      </c>
      <c r="AN20" s="905" t="e">
        <f>INDEX(G20:R20,1,MATCH(Parametres!$B$3,G$1:R$1,0))*IF(OR(F20="L",F20="S",F20="I"),-1,1)</f>
        <v>#N/A</v>
      </c>
      <c r="AO20" s="487" t="e">
        <f>+VLOOKUP($AJ20,Data_Validation!$A:$D,1,0)</f>
        <v>#N/A</v>
      </c>
      <c r="AP20" s="487" t="e">
        <f>+VLOOKUP($AJ20,Data_Validation!$A:$D,3,0)</f>
        <v>#N/A</v>
      </c>
      <c r="AQ20" s="487" t="e">
        <f>+VLOOKUP($AJ20,Data_Validation!$A:$D,4,0)</f>
        <v>#N/A</v>
      </c>
      <c r="AR20" s="487" t="s">
        <v>299</v>
      </c>
      <c r="AS20" s="487" t="e">
        <f>+VLOOKUP($AJ20,Data_Validation!$A:$E,5,0)</f>
        <v>#N/A</v>
      </c>
      <c r="AT20" s="904">
        <f t="shared" si="2"/>
        <v>0</v>
      </c>
      <c r="AU20" s="488">
        <f t="shared" si="2"/>
        <v>0</v>
      </c>
      <c r="AV20" s="899" t="str">
        <f>IFERROR(INDEX(V20:AG20,1,MATCH(Parametres!$B$3,V$1:AG$1,0)-1)*IF(OR(C20="L",C20="S",C20="I"),-1,1),"")</f>
        <v/>
      </c>
      <c r="AW20" s="899" t="e">
        <f t="shared" si="3"/>
        <v>#N/A</v>
      </c>
      <c r="AX20" s="899" t="e">
        <f>INDEX(V20:AG20,1,MATCH(Parametres!$B$3,V$1:AG$1,0))*IF(OR(C20="L",C20="S",C20="I"),-1,1)</f>
        <v>#N/A</v>
      </c>
      <c r="AY20" s="487" t="s">
        <v>337</v>
      </c>
      <c r="AZ20" s="487" t="e">
        <f>+VLOOKUP($AJ20,Data_Validation!$A:$E,5,0)</f>
        <v>#N/A</v>
      </c>
    </row>
    <row r="21" spans="36:52" ht="15" customHeight="1">
      <c r="AJ21" s="899">
        <f t="shared" si="0"/>
        <v>0</v>
      </c>
      <c r="AK21" s="899">
        <f t="shared" si="0"/>
        <v>0</v>
      </c>
      <c r="AL21" s="905" t="str">
        <f>IFERROR(INDEX(G21:R21,1,MATCH(Parametres!$B$3,G$1:R$1,0)-1)*IF(OR(F21="L",F21="S",F21="I"),-1,1),"")</f>
        <v/>
      </c>
      <c r="AM21" s="905" t="e">
        <f t="shared" si="1"/>
        <v>#N/A</v>
      </c>
      <c r="AN21" s="905" t="e">
        <f>INDEX(G21:R21,1,MATCH(Parametres!$B$3,G$1:R$1,0))*IF(OR(F21="L",F21="S",F21="I"),-1,1)</f>
        <v>#N/A</v>
      </c>
      <c r="AO21" s="487" t="e">
        <f>+VLOOKUP($AJ21,Data_Validation!$A:$D,1,0)</f>
        <v>#N/A</v>
      </c>
      <c r="AP21" s="487" t="e">
        <f>+VLOOKUP($AJ21,Data_Validation!$A:$D,3,0)</f>
        <v>#N/A</v>
      </c>
      <c r="AQ21" s="487" t="e">
        <f>+VLOOKUP($AJ21,Data_Validation!$A:$D,4,0)</f>
        <v>#N/A</v>
      </c>
      <c r="AR21" s="487" t="s">
        <v>299</v>
      </c>
      <c r="AS21" s="487" t="e">
        <f>+VLOOKUP($AJ21,Data_Validation!$A:$E,5,0)</f>
        <v>#N/A</v>
      </c>
      <c r="AT21" s="904">
        <f t="shared" si="2"/>
        <v>0</v>
      </c>
      <c r="AU21" s="488">
        <f t="shared" si="2"/>
        <v>0</v>
      </c>
      <c r="AV21" s="899" t="str">
        <f>IFERROR(INDEX(V21:AG21,1,MATCH(Parametres!$B$3,V$1:AG$1,0)-1)*IF(OR(C21="L",C21="S",C21="I"),-1,1),"")</f>
        <v/>
      </c>
      <c r="AW21" s="899" t="e">
        <f t="shared" si="3"/>
        <v>#N/A</v>
      </c>
      <c r="AX21" s="899" t="e">
        <f>INDEX(V21:AG21,1,MATCH(Parametres!$B$3,V$1:AG$1,0))*IF(OR(C21="L",C21="S",C21="I"),-1,1)</f>
        <v>#N/A</v>
      </c>
      <c r="AY21" s="487" t="s">
        <v>337</v>
      </c>
      <c r="AZ21" s="487" t="e">
        <f>+VLOOKUP($AJ21,Data_Validation!$A:$E,5,0)</f>
        <v>#N/A</v>
      </c>
    </row>
    <row r="22" spans="36:52" ht="15" customHeight="1">
      <c r="AJ22" s="899">
        <f t="shared" si="0"/>
        <v>0</v>
      </c>
      <c r="AK22" s="899">
        <f t="shared" si="0"/>
        <v>0</v>
      </c>
      <c r="AL22" s="905" t="str">
        <f>IFERROR(INDEX(G22:R22,1,MATCH(Parametres!$B$3,G$1:R$1,0)-1)*IF(OR(F22="L",F22="S",F22="I"),-1,1),"")</f>
        <v/>
      </c>
      <c r="AM22" s="905" t="e">
        <f t="shared" si="1"/>
        <v>#N/A</v>
      </c>
      <c r="AN22" s="905" t="e">
        <f>INDEX(G22:R22,1,MATCH(Parametres!$B$3,G$1:R$1,0))*IF(OR(F22="L",F22="S",F22="I"),-1,1)</f>
        <v>#N/A</v>
      </c>
      <c r="AO22" s="487" t="e">
        <f>+VLOOKUP($AJ22,Data_Validation!$A:$D,1,0)</f>
        <v>#N/A</v>
      </c>
      <c r="AP22" s="487" t="e">
        <f>+VLOOKUP($AJ22,Data_Validation!$A:$D,3,0)</f>
        <v>#N/A</v>
      </c>
      <c r="AQ22" s="487" t="e">
        <f>+VLOOKUP($AJ22,Data_Validation!$A:$D,4,0)</f>
        <v>#N/A</v>
      </c>
      <c r="AR22" s="487" t="s">
        <v>299</v>
      </c>
      <c r="AS22" s="487" t="e">
        <f>+VLOOKUP($AJ22,Data_Validation!$A:$E,5,0)</f>
        <v>#N/A</v>
      </c>
      <c r="AT22" s="904">
        <f t="shared" si="2"/>
        <v>0</v>
      </c>
      <c r="AU22" s="488">
        <f t="shared" si="2"/>
        <v>0</v>
      </c>
      <c r="AV22" s="899" t="str">
        <f>IFERROR(INDEX(V22:AG22,1,MATCH(Parametres!$B$3,V$1:AG$1,0)-1)*IF(OR(C22="L",C22="S",C22="I"),-1,1),"")</f>
        <v/>
      </c>
      <c r="AW22" s="899" t="e">
        <f t="shared" si="3"/>
        <v>#N/A</v>
      </c>
      <c r="AX22" s="899" t="e">
        <f>INDEX(V22:AG22,1,MATCH(Parametres!$B$3,V$1:AG$1,0))*IF(OR(C22="L",C22="S",C22="I"),-1,1)</f>
        <v>#N/A</v>
      </c>
      <c r="AY22" s="487" t="s">
        <v>337</v>
      </c>
      <c r="AZ22" s="487" t="e">
        <f>+VLOOKUP($AJ22,Data_Validation!$A:$E,5,0)</f>
        <v>#N/A</v>
      </c>
    </row>
    <row r="23" spans="36:52" ht="15" customHeight="1">
      <c r="AJ23" s="899">
        <f t="shared" si="0"/>
        <v>0</v>
      </c>
      <c r="AK23" s="899">
        <f t="shared" si="0"/>
        <v>0</v>
      </c>
      <c r="AL23" s="905" t="str">
        <f>IFERROR(INDEX(G23:R23,1,MATCH(Parametres!$B$3,G$1:R$1,0)-1)*IF(OR(F23="L",F23="S",F23="I"),-1,1),"")</f>
        <v/>
      </c>
      <c r="AM23" s="905" t="e">
        <f t="shared" si="1"/>
        <v>#N/A</v>
      </c>
      <c r="AN23" s="905" t="e">
        <f>INDEX(G23:R23,1,MATCH(Parametres!$B$3,G$1:R$1,0))*IF(OR(F23="L",F23="S",F23="I"),-1,1)</f>
        <v>#N/A</v>
      </c>
      <c r="AO23" s="487" t="e">
        <f>+VLOOKUP($AJ23,Data_Validation!$A:$D,1,0)</f>
        <v>#N/A</v>
      </c>
      <c r="AP23" s="487" t="e">
        <f>+VLOOKUP($AJ23,Data_Validation!$A:$D,3,0)</f>
        <v>#N/A</v>
      </c>
      <c r="AQ23" s="487" t="e">
        <f>+VLOOKUP($AJ23,Data_Validation!$A:$D,4,0)</f>
        <v>#N/A</v>
      </c>
      <c r="AR23" s="487" t="s">
        <v>299</v>
      </c>
      <c r="AS23" s="487" t="e">
        <f>+VLOOKUP($AJ23,Data_Validation!$A:$E,5,0)</f>
        <v>#N/A</v>
      </c>
      <c r="AT23" s="904">
        <f t="shared" si="2"/>
        <v>0</v>
      </c>
      <c r="AU23" s="488">
        <f t="shared" si="2"/>
        <v>0</v>
      </c>
      <c r="AV23" s="899" t="str">
        <f>IFERROR(INDEX(V23:AG23,1,MATCH(Parametres!$B$3,V$1:AG$1,0)-1)*IF(OR(C23="L",C23="S",C23="I"),-1,1),"")</f>
        <v/>
      </c>
      <c r="AW23" s="899" t="e">
        <f t="shared" si="3"/>
        <v>#N/A</v>
      </c>
      <c r="AX23" s="899" t="e">
        <f>INDEX(V23:AG23,1,MATCH(Parametres!$B$3,V$1:AG$1,0))*IF(OR(C23="L",C23="S",C23="I"),-1,1)</f>
        <v>#N/A</v>
      </c>
      <c r="AY23" s="487" t="s">
        <v>337</v>
      </c>
      <c r="AZ23" s="487" t="e">
        <f>+VLOOKUP($AJ23,Data_Validation!$A:$E,5,0)</f>
        <v>#N/A</v>
      </c>
    </row>
    <row r="24" spans="36:52" ht="15" customHeight="1">
      <c r="AJ24" s="899">
        <f t="shared" si="0"/>
        <v>0</v>
      </c>
      <c r="AK24" s="899">
        <f t="shared" si="0"/>
        <v>0</v>
      </c>
      <c r="AL24" s="905" t="str">
        <f>IFERROR(INDEX(G24:R24,1,MATCH(Parametres!$B$3,G$1:R$1,0)-1)*IF(OR(F24="L",F24="S",F24="I"),-1,1),"")</f>
        <v/>
      </c>
      <c r="AM24" s="905" t="e">
        <f t="shared" si="1"/>
        <v>#N/A</v>
      </c>
      <c r="AN24" s="905" t="e">
        <f>INDEX(G24:R24,1,MATCH(Parametres!$B$3,G$1:R$1,0))*IF(OR(F24="L",F24="S",F24="I"),-1,1)</f>
        <v>#N/A</v>
      </c>
      <c r="AO24" s="487" t="e">
        <f>+VLOOKUP($AJ24,Data_Validation!$A:$D,1,0)</f>
        <v>#N/A</v>
      </c>
      <c r="AP24" s="487" t="e">
        <f>+VLOOKUP($AJ24,Data_Validation!$A:$D,3,0)</f>
        <v>#N/A</v>
      </c>
      <c r="AQ24" s="487" t="e">
        <f>+VLOOKUP($AJ24,Data_Validation!$A:$D,4,0)</f>
        <v>#N/A</v>
      </c>
      <c r="AR24" s="487" t="s">
        <v>299</v>
      </c>
      <c r="AS24" s="487" t="e">
        <f>+VLOOKUP($AJ24,Data_Validation!$A:$E,5,0)</f>
        <v>#N/A</v>
      </c>
      <c r="AT24" s="904">
        <f t="shared" si="2"/>
        <v>0</v>
      </c>
      <c r="AU24" s="488">
        <f t="shared" si="2"/>
        <v>0</v>
      </c>
      <c r="AV24" s="899" t="str">
        <f>IFERROR(INDEX(V24:AG24,1,MATCH(Parametres!$B$3,V$1:AG$1,0)-1)*IF(OR(C24="L",C24="S",C24="I"),-1,1),"")</f>
        <v/>
      </c>
      <c r="AW24" s="899" t="e">
        <f t="shared" si="3"/>
        <v>#N/A</v>
      </c>
      <c r="AX24" s="899" t="e">
        <f>INDEX(V24:AG24,1,MATCH(Parametres!$B$3,V$1:AG$1,0))*IF(OR(C24="L",C24="S",C24="I"),-1,1)</f>
        <v>#N/A</v>
      </c>
      <c r="AY24" s="487" t="s">
        <v>337</v>
      </c>
      <c r="AZ24" s="487" t="e">
        <f>+VLOOKUP($AJ24,Data_Validation!$A:$E,5,0)</f>
        <v>#N/A</v>
      </c>
    </row>
    <row r="25" spans="36:52" ht="15" customHeight="1">
      <c r="AJ25" s="899">
        <f t="shared" si="0"/>
        <v>0</v>
      </c>
      <c r="AK25" s="899">
        <f t="shared" si="0"/>
        <v>0</v>
      </c>
      <c r="AL25" s="905" t="str">
        <f>IFERROR(INDEX(G25:R25,1,MATCH(Parametres!$B$3,G$1:R$1,0)-1)*IF(OR(F25="L",F25="S",F25="I"),-1,1),"")</f>
        <v/>
      </c>
      <c r="AM25" s="905" t="e">
        <f t="shared" si="1"/>
        <v>#N/A</v>
      </c>
      <c r="AN25" s="905" t="e">
        <f>INDEX(G25:R25,1,MATCH(Parametres!$B$3,G$1:R$1,0))*IF(OR(F25="L",F25="S",F25="I"),-1,1)</f>
        <v>#N/A</v>
      </c>
      <c r="AO25" s="487" t="e">
        <f>+VLOOKUP($AJ25,Data_Validation!$A:$D,1,0)</f>
        <v>#N/A</v>
      </c>
      <c r="AP25" s="487" t="e">
        <f>+VLOOKUP($AJ25,Data_Validation!$A:$D,3,0)</f>
        <v>#N/A</v>
      </c>
      <c r="AQ25" s="487" t="e">
        <f>+VLOOKUP($AJ25,Data_Validation!$A:$D,4,0)</f>
        <v>#N/A</v>
      </c>
      <c r="AR25" s="487" t="s">
        <v>299</v>
      </c>
      <c r="AS25" s="487" t="e">
        <f>+VLOOKUP($AJ25,Data_Validation!$A:$E,5,0)</f>
        <v>#N/A</v>
      </c>
      <c r="AT25" s="904">
        <f t="shared" si="2"/>
        <v>0</v>
      </c>
      <c r="AU25" s="488">
        <f t="shared" si="2"/>
        <v>0</v>
      </c>
      <c r="AV25" s="899" t="str">
        <f>IFERROR(INDEX(V25:AG25,1,MATCH(Parametres!$B$3,V$1:AG$1,0)-1)*IF(OR(C25="L",C25="S",C25="I"),-1,1),"")</f>
        <v/>
      </c>
      <c r="AW25" s="899" t="e">
        <f t="shared" si="3"/>
        <v>#N/A</v>
      </c>
      <c r="AX25" s="899" t="e">
        <f>INDEX(V25:AG25,1,MATCH(Parametres!$B$3,V$1:AG$1,0))*IF(OR(C25="L",C25="S",C25="I"),-1,1)</f>
        <v>#N/A</v>
      </c>
      <c r="AY25" s="487" t="s">
        <v>337</v>
      </c>
      <c r="AZ25" s="487" t="e">
        <f>+VLOOKUP($AJ25,Data_Validation!$A:$E,5,0)</f>
        <v>#N/A</v>
      </c>
    </row>
    <row r="26" spans="36:52" ht="15.75" customHeight="1">
      <c r="AJ26" s="899">
        <f t="shared" si="0"/>
        <v>0</v>
      </c>
      <c r="AK26" s="899">
        <f t="shared" si="0"/>
        <v>0</v>
      </c>
      <c r="AL26" s="905" t="str">
        <f>IFERROR(INDEX(G26:R26,1,MATCH(Parametres!$B$3,G$1:R$1,0)-1)*IF(OR(F26="L",F26="S",F26="I"),-1,1),"")</f>
        <v/>
      </c>
      <c r="AM26" s="905" t="e">
        <f t="shared" si="1"/>
        <v>#N/A</v>
      </c>
      <c r="AN26" s="905" t="e">
        <f>INDEX(G26:R26,1,MATCH(Parametres!$B$3,G$1:R$1,0))*IF(OR(F26="L",F26="S",F26="I"),-1,1)</f>
        <v>#N/A</v>
      </c>
      <c r="AO26" s="487" t="e">
        <f>+VLOOKUP($AJ26,Data_Validation!$A:$D,1,0)</f>
        <v>#N/A</v>
      </c>
      <c r="AP26" s="487" t="e">
        <f>+VLOOKUP($AJ26,Data_Validation!$A:$D,3,0)</f>
        <v>#N/A</v>
      </c>
      <c r="AQ26" s="487" t="e">
        <f>+VLOOKUP($AJ26,Data_Validation!$A:$D,4,0)</f>
        <v>#N/A</v>
      </c>
      <c r="AR26" s="487" t="s">
        <v>299</v>
      </c>
      <c r="AS26" s="487" t="e">
        <f>+VLOOKUP($AJ26,Data_Validation!$A:$E,5,0)</f>
        <v>#N/A</v>
      </c>
      <c r="AT26" s="904">
        <f t="shared" si="2"/>
        <v>0</v>
      </c>
      <c r="AU26" s="488">
        <f t="shared" si="2"/>
        <v>0</v>
      </c>
      <c r="AV26" s="899" t="str">
        <f>IFERROR(INDEX(V26:AG26,1,MATCH(Parametres!$B$3,V$1:AG$1,0)-1)*IF(OR(C26="L",C26="S",C26="I"),-1,1),"")</f>
        <v/>
      </c>
      <c r="AW26" s="899" t="e">
        <f t="shared" si="3"/>
        <v>#N/A</v>
      </c>
      <c r="AX26" s="899" t="e">
        <f>INDEX(V26:AG26,1,MATCH(Parametres!$B$3,V$1:AG$1,0))*IF(OR(C26="L",C26="S",C26="I"),-1,1)</f>
        <v>#N/A</v>
      </c>
      <c r="AY26" s="487" t="s">
        <v>337</v>
      </c>
      <c r="AZ26" s="487" t="e">
        <f>+VLOOKUP($AJ26,Data_Validation!$A:$E,5,0)</f>
        <v>#N/A</v>
      </c>
    </row>
    <row r="27" spans="36:52" ht="15" customHeight="1">
      <c r="AJ27" s="899">
        <f t="shared" si="0"/>
        <v>0</v>
      </c>
      <c r="AK27" s="899">
        <f t="shared" si="0"/>
        <v>0</v>
      </c>
      <c r="AL27" s="905" t="str">
        <f>IFERROR(INDEX(G27:R27,1,MATCH(Parametres!$B$3,G$1:R$1,0)-1)*IF(OR(F27="L",F27="S",F27="I"),-1,1),"")</f>
        <v/>
      </c>
      <c r="AM27" s="905" t="e">
        <f t="shared" si="1"/>
        <v>#N/A</v>
      </c>
      <c r="AN27" s="905" t="e">
        <f>INDEX(G27:R27,1,MATCH(Parametres!$B$3,G$1:R$1,0))*IF(OR(F27="L",F27="S",F27="I"),-1,1)</f>
        <v>#N/A</v>
      </c>
      <c r="AO27" s="487" t="e">
        <f>+VLOOKUP($AJ27,Data_Validation!$A:$D,1,0)</f>
        <v>#N/A</v>
      </c>
      <c r="AP27" s="487" t="e">
        <f>+VLOOKUP($AJ27,Data_Validation!$A:$D,3,0)</f>
        <v>#N/A</v>
      </c>
      <c r="AQ27" s="487" t="e">
        <f>+VLOOKUP($AJ27,Data_Validation!$A:$D,4,0)</f>
        <v>#N/A</v>
      </c>
      <c r="AR27" s="487" t="s">
        <v>299</v>
      </c>
      <c r="AS27" s="487" t="e">
        <f>+VLOOKUP($AJ27,Data_Validation!$A:$E,5,0)</f>
        <v>#N/A</v>
      </c>
      <c r="AT27" s="904">
        <f t="shared" si="2"/>
        <v>0</v>
      </c>
      <c r="AU27" s="488">
        <f t="shared" si="2"/>
        <v>0</v>
      </c>
      <c r="AV27" s="899" t="str">
        <f>IFERROR(INDEX(V27:AG27,1,MATCH(Parametres!$B$3,V$1:AG$1,0)-1)*IF(OR(C27="L",C27="S",C27="I"),-1,1),"")</f>
        <v/>
      </c>
      <c r="AW27" s="899" t="e">
        <f t="shared" si="3"/>
        <v>#N/A</v>
      </c>
      <c r="AX27" s="899" t="e">
        <f>INDEX(V27:AG27,1,MATCH(Parametres!$B$3,V$1:AG$1,0))*IF(OR(C27="L",C27="S",C27="I"),-1,1)</f>
        <v>#N/A</v>
      </c>
      <c r="AY27" s="487" t="s">
        <v>337</v>
      </c>
      <c r="AZ27" s="487" t="e">
        <f>+VLOOKUP($AJ27,Data_Validation!$A:$E,5,0)</f>
        <v>#N/A</v>
      </c>
    </row>
    <row r="28" spans="36:52" ht="15" customHeight="1">
      <c r="AJ28" s="899">
        <f t="shared" si="0"/>
        <v>0</v>
      </c>
      <c r="AK28" s="899">
        <f t="shared" si="0"/>
        <v>0</v>
      </c>
      <c r="AL28" s="905" t="str">
        <f>IFERROR(INDEX(G28:R28,1,MATCH(Parametres!$B$3,G$1:R$1,0)-1)*IF(OR(F28="L",F28="S",F28="I"),-1,1),"")</f>
        <v/>
      </c>
      <c r="AM28" s="905" t="e">
        <f t="shared" si="1"/>
        <v>#N/A</v>
      </c>
      <c r="AN28" s="905" t="e">
        <f>INDEX(G28:R28,1,MATCH(Parametres!$B$3,G$1:R$1,0))*IF(OR(F28="L",F28="S",F28="I"),-1,1)</f>
        <v>#N/A</v>
      </c>
      <c r="AO28" s="487" t="e">
        <f>+VLOOKUP($AJ28,Data_Validation!$A:$D,1,0)</f>
        <v>#N/A</v>
      </c>
      <c r="AP28" s="487" t="e">
        <f>+VLOOKUP($AJ28,Data_Validation!$A:$D,3,0)</f>
        <v>#N/A</v>
      </c>
      <c r="AQ28" s="487" t="e">
        <f>+VLOOKUP($AJ28,Data_Validation!$A:$D,4,0)</f>
        <v>#N/A</v>
      </c>
      <c r="AR28" s="487" t="s">
        <v>299</v>
      </c>
      <c r="AS28" s="487" t="e">
        <f>+VLOOKUP($AJ28,Data_Validation!$A:$E,5,0)</f>
        <v>#N/A</v>
      </c>
      <c r="AT28" s="904">
        <f t="shared" si="2"/>
        <v>0</v>
      </c>
      <c r="AU28" s="488">
        <f t="shared" si="2"/>
        <v>0</v>
      </c>
      <c r="AV28" s="899" t="str">
        <f>IFERROR(INDEX(V28:AG28,1,MATCH(Parametres!$B$3,V$1:AG$1,0)-1)*IF(OR(C28="L",C28="S",C28="I"),-1,1),"")</f>
        <v/>
      </c>
      <c r="AW28" s="899" t="e">
        <f t="shared" si="3"/>
        <v>#N/A</v>
      </c>
      <c r="AX28" s="899" t="e">
        <f>INDEX(V28:AG28,1,MATCH(Parametres!$B$3,V$1:AG$1,0))*IF(OR(C28="L",C28="S",C28="I"),-1,1)</f>
        <v>#N/A</v>
      </c>
      <c r="AY28" s="487" t="s">
        <v>337</v>
      </c>
      <c r="AZ28" s="487" t="e">
        <f>+VLOOKUP($AJ28,Data_Validation!$A:$E,5,0)</f>
        <v>#N/A</v>
      </c>
    </row>
    <row r="29" spans="36:52" ht="15" customHeight="1">
      <c r="AJ29" s="899">
        <f t="shared" si="0"/>
        <v>0</v>
      </c>
      <c r="AK29" s="899">
        <f t="shared" si="0"/>
        <v>0</v>
      </c>
      <c r="AL29" s="905" t="str">
        <f>IFERROR(INDEX(G29:R29,1,MATCH(Parametres!$B$3,G$1:R$1,0)-1)*IF(OR(F29="L",F29="S",F29="I"),-1,1),"")</f>
        <v/>
      </c>
      <c r="AM29" s="905" t="e">
        <f t="shared" si="1"/>
        <v>#N/A</v>
      </c>
      <c r="AN29" s="905" t="e">
        <f>INDEX(G29:R29,1,MATCH(Parametres!$B$3,G$1:R$1,0))*IF(OR(F29="L",F29="S",F29="I"),-1,1)</f>
        <v>#N/A</v>
      </c>
      <c r="AO29" s="487" t="e">
        <f>+VLOOKUP($AJ29,Data_Validation!$A:$D,1,0)</f>
        <v>#N/A</v>
      </c>
      <c r="AP29" s="487" t="e">
        <f>+VLOOKUP($AJ29,Data_Validation!$A:$D,3,0)</f>
        <v>#N/A</v>
      </c>
      <c r="AQ29" s="487" t="e">
        <f>+VLOOKUP($AJ29,Data_Validation!$A:$D,4,0)</f>
        <v>#N/A</v>
      </c>
      <c r="AR29" s="487" t="s">
        <v>299</v>
      </c>
      <c r="AS29" s="487" t="e">
        <f>+VLOOKUP($AJ29,Data_Validation!$A:$E,5,0)</f>
        <v>#N/A</v>
      </c>
      <c r="AT29" s="904">
        <f t="shared" si="2"/>
        <v>0</v>
      </c>
      <c r="AU29" s="488">
        <f t="shared" si="2"/>
        <v>0</v>
      </c>
      <c r="AV29" s="899" t="str">
        <f>IFERROR(INDEX(V29:AG29,1,MATCH(Parametres!$B$3,V$1:AG$1,0)-1)*IF(OR(C29="L",C29="S",C29="I"),-1,1),"")</f>
        <v/>
      </c>
      <c r="AW29" s="899" t="e">
        <f t="shared" si="3"/>
        <v>#N/A</v>
      </c>
      <c r="AX29" s="899" t="e">
        <f>INDEX(V29:AG29,1,MATCH(Parametres!$B$3,V$1:AG$1,0))*IF(OR(C29="L",C29="S",C29="I"),-1,1)</f>
        <v>#N/A</v>
      </c>
      <c r="AY29" s="487" t="s">
        <v>337</v>
      </c>
      <c r="AZ29" s="487" t="e">
        <f>+VLOOKUP($AJ29,Data_Validation!$A:$E,5,0)</f>
        <v>#N/A</v>
      </c>
    </row>
    <row r="30" spans="36:52" ht="15" customHeight="1">
      <c r="AJ30" s="899">
        <f t="shared" si="0"/>
        <v>0</v>
      </c>
      <c r="AK30" s="899">
        <f t="shared" si="0"/>
        <v>0</v>
      </c>
      <c r="AL30" s="905" t="str">
        <f>IFERROR(INDEX(G30:R30,1,MATCH(Parametres!$B$3,G$1:R$1,0)-1)*IF(OR(F30="L",F30="S",F30="I"),-1,1),"")</f>
        <v/>
      </c>
      <c r="AM30" s="905" t="e">
        <f t="shared" si="1"/>
        <v>#N/A</v>
      </c>
      <c r="AN30" s="905" t="e">
        <f>INDEX(G30:R30,1,MATCH(Parametres!$B$3,G$1:R$1,0))*IF(OR(F30="L",F30="S",F30="I"),-1,1)</f>
        <v>#N/A</v>
      </c>
      <c r="AO30" s="487" t="e">
        <f>+VLOOKUP($AJ30,Data_Validation!$A:$D,1,0)</f>
        <v>#N/A</v>
      </c>
      <c r="AP30" s="487" t="e">
        <f>+VLOOKUP($AJ30,Data_Validation!$A:$D,3,0)</f>
        <v>#N/A</v>
      </c>
      <c r="AQ30" s="487" t="e">
        <f>+VLOOKUP($AJ30,Data_Validation!$A:$D,4,0)</f>
        <v>#N/A</v>
      </c>
      <c r="AR30" s="487" t="s">
        <v>299</v>
      </c>
      <c r="AS30" s="487" t="e">
        <f>+VLOOKUP($AJ30,Data_Validation!$A:$E,5,0)</f>
        <v>#N/A</v>
      </c>
      <c r="AT30" s="904">
        <f t="shared" si="2"/>
        <v>0</v>
      </c>
      <c r="AU30" s="488">
        <f t="shared" si="2"/>
        <v>0</v>
      </c>
      <c r="AV30" s="899" t="str">
        <f>IFERROR(INDEX(V30:AG30,1,MATCH(Parametres!$B$3,V$1:AG$1,0)-1)*IF(OR(C30="L",C30="S",C30="I"),-1,1),"")</f>
        <v/>
      </c>
      <c r="AW30" s="899" t="e">
        <f t="shared" si="3"/>
        <v>#N/A</v>
      </c>
      <c r="AX30" s="899" t="e">
        <f>INDEX(V30:AG30,1,MATCH(Parametres!$B$3,V$1:AG$1,0))*IF(OR(C30="L",C30="S",C30="I"),-1,1)</f>
        <v>#N/A</v>
      </c>
      <c r="AY30" s="487" t="s">
        <v>337</v>
      </c>
      <c r="AZ30" s="487" t="e">
        <f>+VLOOKUP($AJ30,Data_Validation!$A:$E,5,0)</f>
        <v>#N/A</v>
      </c>
    </row>
    <row r="31" spans="36:52" ht="15" customHeight="1">
      <c r="AJ31" s="899">
        <f t="shared" si="0"/>
        <v>0</v>
      </c>
      <c r="AK31" s="899">
        <f t="shared" si="0"/>
        <v>0</v>
      </c>
      <c r="AL31" s="905" t="str">
        <f>IFERROR(INDEX(G31:R31,1,MATCH(Parametres!$B$3,G$1:R$1,0)-1)*IF(OR(F31="L",F31="S",F31="I"),-1,1),"")</f>
        <v/>
      </c>
      <c r="AM31" s="905" t="e">
        <f t="shared" si="1"/>
        <v>#N/A</v>
      </c>
      <c r="AN31" s="905" t="e">
        <f>INDEX(G31:R31,1,MATCH(Parametres!$B$3,G$1:R$1,0))*IF(OR(F31="L",F31="S",F31="I"),-1,1)</f>
        <v>#N/A</v>
      </c>
      <c r="AO31" s="487" t="e">
        <f>+VLOOKUP($AJ31,Data_Validation!$A:$D,1,0)</f>
        <v>#N/A</v>
      </c>
      <c r="AP31" s="487" t="e">
        <f>+VLOOKUP($AJ31,Data_Validation!$A:$D,3,0)</f>
        <v>#N/A</v>
      </c>
      <c r="AQ31" s="487" t="e">
        <f>+VLOOKUP($AJ31,Data_Validation!$A:$D,4,0)</f>
        <v>#N/A</v>
      </c>
      <c r="AR31" s="487" t="s">
        <v>299</v>
      </c>
      <c r="AS31" s="487" t="e">
        <f>+VLOOKUP($AJ31,Data_Validation!$A:$E,5,0)</f>
        <v>#N/A</v>
      </c>
      <c r="AT31" s="904">
        <f t="shared" si="2"/>
        <v>0</v>
      </c>
      <c r="AU31" s="488">
        <f t="shared" si="2"/>
        <v>0</v>
      </c>
      <c r="AV31" s="899" t="str">
        <f>IFERROR(INDEX(V31:AG31,1,MATCH(Parametres!$B$3,V$1:AG$1,0)-1)*IF(OR(C31="L",C31="S",C31="I"),-1,1),"")</f>
        <v/>
      </c>
      <c r="AW31" s="899" t="e">
        <f t="shared" si="3"/>
        <v>#N/A</v>
      </c>
      <c r="AX31" s="899" t="e">
        <f>INDEX(V31:AG31,1,MATCH(Parametres!$B$3,V$1:AG$1,0))*IF(OR(C31="L",C31="S",C31="I"),-1,1)</f>
        <v>#N/A</v>
      </c>
      <c r="AY31" s="487" t="s">
        <v>337</v>
      </c>
      <c r="AZ31" s="487" t="e">
        <f>+VLOOKUP($AJ31,Data_Validation!$A:$E,5,0)</f>
        <v>#N/A</v>
      </c>
    </row>
    <row r="32" spans="36:52" ht="15" customHeight="1">
      <c r="AJ32" s="899">
        <f t="shared" si="0"/>
        <v>0</v>
      </c>
      <c r="AK32" s="899">
        <f t="shared" si="0"/>
        <v>0</v>
      </c>
      <c r="AL32" s="905" t="str">
        <f>IFERROR(INDEX(G32:R32,1,MATCH(Parametres!$B$3,G$1:R$1,0)-1)*IF(OR(F32="L",F32="S",F32="I"),-1,1),"")</f>
        <v/>
      </c>
      <c r="AM32" s="905" t="e">
        <f t="shared" si="1"/>
        <v>#N/A</v>
      </c>
      <c r="AN32" s="905" t="e">
        <f>INDEX(G32:R32,1,MATCH(Parametres!$B$3,G$1:R$1,0))*IF(OR(F32="L",F32="S",F32="I"),-1,1)</f>
        <v>#N/A</v>
      </c>
      <c r="AO32" s="487" t="e">
        <f>+VLOOKUP($AJ32,Data_Validation!$A:$D,1,0)</f>
        <v>#N/A</v>
      </c>
      <c r="AP32" s="487" t="e">
        <f>+VLOOKUP($AJ32,Data_Validation!$A:$D,3,0)</f>
        <v>#N/A</v>
      </c>
      <c r="AQ32" s="487" t="e">
        <f>+VLOOKUP($AJ32,Data_Validation!$A:$D,4,0)</f>
        <v>#N/A</v>
      </c>
      <c r="AR32" s="487" t="s">
        <v>299</v>
      </c>
      <c r="AS32" s="487" t="e">
        <f>+VLOOKUP($AJ32,Data_Validation!$A:$E,5,0)</f>
        <v>#N/A</v>
      </c>
      <c r="AT32" s="904">
        <f t="shared" si="2"/>
        <v>0</v>
      </c>
      <c r="AU32" s="488">
        <f t="shared" si="2"/>
        <v>0</v>
      </c>
      <c r="AV32" s="899" t="str">
        <f>IFERROR(INDEX(V32:AG32,1,MATCH(Parametres!$B$3,V$1:AG$1,0)-1)*IF(OR(C32="L",C32="S",C32="I"),-1,1),"")</f>
        <v/>
      </c>
      <c r="AW32" s="899" t="e">
        <f t="shared" si="3"/>
        <v>#N/A</v>
      </c>
      <c r="AX32" s="899" t="e">
        <f>INDEX(V32:AG32,1,MATCH(Parametres!$B$3,V$1:AG$1,0))*IF(OR(C32="L",C32="S",C32="I"),-1,1)</f>
        <v>#N/A</v>
      </c>
      <c r="AY32" s="487" t="s">
        <v>337</v>
      </c>
      <c r="AZ32" s="487" t="e">
        <f>+VLOOKUP($AJ32,Data_Validation!$A:$E,5,0)</f>
        <v>#N/A</v>
      </c>
    </row>
    <row r="33" spans="36:52" ht="15" customHeight="1">
      <c r="AJ33" s="899">
        <f t="shared" si="0"/>
        <v>0</v>
      </c>
      <c r="AK33" s="899">
        <f t="shared" si="0"/>
        <v>0</v>
      </c>
      <c r="AL33" s="905" t="str">
        <f>IFERROR(INDEX(G33:R33,1,MATCH(Parametres!$B$3,G$1:R$1,0)-1)*IF(OR(F33="L",F33="S",F33="I"),-1,1),"")</f>
        <v/>
      </c>
      <c r="AM33" s="905" t="e">
        <f t="shared" si="1"/>
        <v>#N/A</v>
      </c>
      <c r="AN33" s="905" t="e">
        <f>INDEX(G33:R33,1,MATCH(Parametres!$B$3,G$1:R$1,0))*IF(OR(F33="L",F33="S",F33="I"),-1,1)</f>
        <v>#N/A</v>
      </c>
      <c r="AO33" s="487" t="e">
        <f>+VLOOKUP($AJ33,Data_Validation!$A:$D,1,0)</f>
        <v>#N/A</v>
      </c>
      <c r="AP33" s="487" t="e">
        <f>+VLOOKUP($AJ33,Data_Validation!$A:$D,3,0)</f>
        <v>#N/A</v>
      </c>
      <c r="AQ33" s="487" t="e">
        <f>+VLOOKUP($AJ33,Data_Validation!$A:$D,4,0)</f>
        <v>#N/A</v>
      </c>
      <c r="AR33" s="487" t="s">
        <v>299</v>
      </c>
      <c r="AS33" s="487" t="e">
        <f>+VLOOKUP($AJ33,Data_Validation!$A:$E,5,0)</f>
        <v>#N/A</v>
      </c>
      <c r="AT33" s="904">
        <f t="shared" si="2"/>
        <v>0</v>
      </c>
      <c r="AU33" s="488">
        <f t="shared" si="2"/>
        <v>0</v>
      </c>
      <c r="AV33" s="899" t="str">
        <f>IFERROR(INDEX(V33:AG33,1,MATCH(Parametres!$B$3,V$1:AG$1,0)-1)*IF(OR(C33="L",C33="S",C33="I"),-1,1),"")</f>
        <v/>
      </c>
      <c r="AW33" s="899" t="e">
        <f t="shared" si="3"/>
        <v>#N/A</v>
      </c>
      <c r="AX33" s="899" t="e">
        <f>INDEX(V33:AG33,1,MATCH(Parametres!$B$3,V$1:AG$1,0))*IF(OR(C33="L",C33="S",C33="I"),-1,1)</f>
        <v>#N/A</v>
      </c>
      <c r="AY33" s="487" t="s">
        <v>337</v>
      </c>
      <c r="AZ33" s="487" t="e">
        <f>+VLOOKUP($AJ33,Data_Validation!$A:$E,5,0)</f>
        <v>#N/A</v>
      </c>
    </row>
    <row r="34" spans="36:52" ht="15.75" customHeight="1">
      <c r="AJ34" s="899">
        <f t="shared" si="0"/>
        <v>0</v>
      </c>
      <c r="AK34" s="899">
        <f t="shared" si="0"/>
        <v>0</v>
      </c>
      <c r="AL34" s="905" t="str">
        <f>IFERROR(INDEX(G34:R34,1,MATCH(Parametres!$B$3,G$1:R$1,0)-1)*IF(OR(F34="L",F34="S",F34="I"),-1,1),"")</f>
        <v/>
      </c>
      <c r="AM34" s="905" t="e">
        <f t="shared" si="1"/>
        <v>#N/A</v>
      </c>
      <c r="AN34" s="905" t="e">
        <f>INDEX(G34:R34,1,MATCH(Parametres!$B$3,G$1:R$1,0))*IF(OR(F34="L",F34="S",F34="I"),-1,1)</f>
        <v>#N/A</v>
      </c>
      <c r="AO34" s="487" t="e">
        <f>+VLOOKUP($AJ34,Data_Validation!$A:$D,1,0)</f>
        <v>#N/A</v>
      </c>
      <c r="AP34" s="487" t="e">
        <f>+VLOOKUP($AJ34,Data_Validation!$A:$D,3,0)</f>
        <v>#N/A</v>
      </c>
      <c r="AQ34" s="487" t="e">
        <f>+VLOOKUP($AJ34,Data_Validation!$A:$D,4,0)</f>
        <v>#N/A</v>
      </c>
      <c r="AR34" s="487" t="s">
        <v>299</v>
      </c>
      <c r="AS34" s="487" t="e">
        <f>+VLOOKUP($AJ34,Data_Validation!$A:$E,5,0)</f>
        <v>#N/A</v>
      </c>
      <c r="AT34" s="904">
        <f t="shared" si="2"/>
        <v>0</v>
      </c>
      <c r="AU34" s="488">
        <f t="shared" si="2"/>
        <v>0</v>
      </c>
      <c r="AV34" s="899" t="str">
        <f>IFERROR(INDEX(V34:AG34,1,MATCH(Parametres!$B$3,V$1:AG$1,0)-1)*IF(OR(C34="L",C34="S",C34="I"),-1,1),"")</f>
        <v/>
      </c>
      <c r="AW34" s="899" t="e">
        <f t="shared" si="3"/>
        <v>#N/A</v>
      </c>
      <c r="AX34" s="899" t="e">
        <f>INDEX(V34:AG34,1,MATCH(Parametres!$B$3,V$1:AG$1,0))*IF(OR(C34="L",C34="S",C34="I"),-1,1)</f>
        <v>#N/A</v>
      </c>
      <c r="AY34" s="487" t="s">
        <v>337</v>
      </c>
      <c r="AZ34" s="487" t="e">
        <f>+VLOOKUP($AJ34,Data_Validation!$A:$E,5,0)</f>
        <v>#N/A</v>
      </c>
    </row>
    <row r="35" spans="36:52" ht="15" customHeight="1">
      <c r="AJ35" s="899">
        <f t="shared" si="0"/>
        <v>0</v>
      </c>
      <c r="AK35" s="899">
        <f t="shared" si="0"/>
        <v>0</v>
      </c>
      <c r="AL35" s="905" t="str">
        <f>IFERROR(INDEX(G35:R35,1,MATCH(Parametres!$B$3,G$1:R$1,0)-1)*IF(OR(F35="L",F35="S",F35="I"),-1,1),"")</f>
        <v/>
      </c>
      <c r="AM35" s="905" t="e">
        <f t="shared" si="1"/>
        <v>#N/A</v>
      </c>
      <c r="AN35" s="905" t="e">
        <f>INDEX(G35:R35,1,MATCH(Parametres!$B$3,G$1:R$1,0))*IF(OR(F35="L",F35="S",F35="I"),-1,1)</f>
        <v>#N/A</v>
      </c>
      <c r="AO35" s="487" t="e">
        <f>+VLOOKUP($AJ35,Data_Validation!$A:$D,1,0)</f>
        <v>#N/A</v>
      </c>
      <c r="AP35" s="487" t="e">
        <f>+VLOOKUP($AJ35,Data_Validation!$A:$D,3,0)</f>
        <v>#N/A</v>
      </c>
      <c r="AQ35" s="487" t="e">
        <f>+VLOOKUP($AJ35,Data_Validation!$A:$D,4,0)</f>
        <v>#N/A</v>
      </c>
      <c r="AR35" s="487" t="s">
        <v>299</v>
      </c>
      <c r="AS35" s="487" t="e">
        <f>+VLOOKUP($AJ35,Data_Validation!$A:$E,5,0)</f>
        <v>#N/A</v>
      </c>
      <c r="AT35" s="904">
        <f t="shared" si="2"/>
        <v>0</v>
      </c>
      <c r="AU35" s="488">
        <f t="shared" si="2"/>
        <v>0</v>
      </c>
      <c r="AV35" s="899" t="str">
        <f>IFERROR(INDEX(V35:AG35,1,MATCH(Parametres!$B$3,V$1:AG$1,0)-1)*IF(OR(C35="L",C35="S",C35="I"),-1,1),"")</f>
        <v/>
      </c>
      <c r="AW35" s="899" t="e">
        <f t="shared" si="3"/>
        <v>#N/A</v>
      </c>
      <c r="AX35" s="899" t="e">
        <f>INDEX(V35:AG35,1,MATCH(Parametres!$B$3,V$1:AG$1,0))*IF(OR(C35="L",C35="S",C35="I"),-1,1)</f>
        <v>#N/A</v>
      </c>
      <c r="AY35" s="487" t="s">
        <v>337</v>
      </c>
      <c r="AZ35" s="487" t="e">
        <f>+VLOOKUP($AJ35,Data_Validation!$A:$E,5,0)</f>
        <v>#N/A</v>
      </c>
    </row>
    <row r="36" spans="36:52" ht="15" customHeight="1">
      <c r="AJ36" s="899">
        <f t="shared" si="0"/>
        <v>0</v>
      </c>
      <c r="AK36" s="899">
        <f t="shared" si="0"/>
        <v>0</v>
      </c>
      <c r="AL36" s="905" t="str">
        <f>IFERROR(INDEX(G36:R36,1,MATCH(Parametres!$B$3,G$1:R$1,0)-1)*IF(OR(F36="L",F36="S",F36="I"),-1,1),"")</f>
        <v/>
      </c>
      <c r="AM36" s="905" t="e">
        <f t="shared" si="1"/>
        <v>#N/A</v>
      </c>
      <c r="AN36" s="905" t="e">
        <f>INDEX(G36:R36,1,MATCH(Parametres!$B$3,G$1:R$1,0))*IF(OR(F36="L",F36="S",F36="I"),-1,1)</f>
        <v>#N/A</v>
      </c>
      <c r="AO36" s="487" t="e">
        <f>+VLOOKUP($AJ36,Data_Validation!$A:$D,1,0)</f>
        <v>#N/A</v>
      </c>
      <c r="AP36" s="487" t="e">
        <f>+VLOOKUP($AJ36,Data_Validation!$A:$D,3,0)</f>
        <v>#N/A</v>
      </c>
      <c r="AQ36" s="487" t="e">
        <f>+VLOOKUP($AJ36,Data_Validation!$A:$D,4,0)</f>
        <v>#N/A</v>
      </c>
      <c r="AR36" s="487" t="s">
        <v>299</v>
      </c>
      <c r="AS36" s="487" t="e">
        <f>+VLOOKUP($AJ36,Data_Validation!$A:$E,5,0)</f>
        <v>#N/A</v>
      </c>
      <c r="AT36" s="904">
        <f t="shared" si="2"/>
        <v>0</v>
      </c>
      <c r="AU36" s="488">
        <f t="shared" si="2"/>
        <v>0</v>
      </c>
      <c r="AV36" s="899" t="str">
        <f>IFERROR(INDEX(V36:AG36,1,MATCH(Parametres!$B$3,V$1:AG$1,0)-1)*IF(OR(C36="L",C36="S",C36="I"),-1,1),"")</f>
        <v/>
      </c>
      <c r="AW36" s="899" t="e">
        <f t="shared" si="3"/>
        <v>#N/A</v>
      </c>
      <c r="AX36" s="899" t="e">
        <f>INDEX(V36:AG36,1,MATCH(Parametres!$B$3,V$1:AG$1,0))*IF(OR(C36="L",C36="S",C36="I"),-1,1)</f>
        <v>#N/A</v>
      </c>
      <c r="AY36" s="487" t="s">
        <v>337</v>
      </c>
      <c r="AZ36" s="487" t="e">
        <f>+VLOOKUP($AJ36,Data_Validation!$A:$E,5,0)</f>
        <v>#N/A</v>
      </c>
    </row>
    <row r="37" spans="36:52" ht="15" customHeight="1">
      <c r="AJ37" s="899">
        <f t="shared" si="0"/>
        <v>0</v>
      </c>
      <c r="AK37" s="899">
        <f t="shared" si="0"/>
        <v>0</v>
      </c>
      <c r="AL37" s="905" t="str">
        <f>IFERROR(INDEX(G37:R37,1,MATCH(Parametres!$B$3,G$1:R$1,0)-1)*IF(OR(F37="L",F37="S",F37="I"),-1,1),"")</f>
        <v/>
      </c>
      <c r="AM37" s="905" t="e">
        <f t="shared" si="1"/>
        <v>#N/A</v>
      </c>
      <c r="AN37" s="905" t="e">
        <f>INDEX(G37:R37,1,MATCH(Parametres!$B$3,G$1:R$1,0))*IF(OR(F37="L",F37="S",F37="I"),-1,1)</f>
        <v>#N/A</v>
      </c>
      <c r="AO37" s="487" t="e">
        <f>+VLOOKUP($AJ37,Data_Validation!$A:$D,1,0)</f>
        <v>#N/A</v>
      </c>
      <c r="AP37" s="487" t="e">
        <f>+VLOOKUP($AJ37,Data_Validation!$A:$D,3,0)</f>
        <v>#N/A</v>
      </c>
      <c r="AQ37" s="487" t="e">
        <f>+VLOOKUP($AJ37,Data_Validation!$A:$D,4,0)</f>
        <v>#N/A</v>
      </c>
      <c r="AR37" s="487" t="s">
        <v>299</v>
      </c>
      <c r="AS37" s="487" t="e">
        <f>+VLOOKUP($AJ37,Data_Validation!$A:$E,5,0)</f>
        <v>#N/A</v>
      </c>
      <c r="AT37" s="904">
        <f t="shared" si="2"/>
        <v>0</v>
      </c>
      <c r="AU37" s="488">
        <f t="shared" si="2"/>
        <v>0</v>
      </c>
      <c r="AV37" s="899" t="str">
        <f>IFERROR(INDEX(V37:AG37,1,MATCH(Parametres!$B$3,V$1:AG$1,0)-1)*IF(OR(C37="L",C37="S",C37="I"),-1,1),"")</f>
        <v/>
      </c>
      <c r="AW37" s="899" t="e">
        <f t="shared" si="3"/>
        <v>#N/A</v>
      </c>
      <c r="AX37" s="899" t="e">
        <f>INDEX(V37:AG37,1,MATCH(Parametres!$B$3,V$1:AG$1,0))*IF(OR(C37="L",C37="S",C37="I"),-1,1)</f>
        <v>#N/A</v>
      </c>
      <c r="AY37" s="487" t="s">
        <v>337</v>
      </c>
      <c r="AZ37" s="487" t="e">
        <f>+VLOOKUP($AJ37,Data_Validation!$A:$E,5,0)</f>
        <v>#N/A</v>
      </c>
    </row>
    <row r="38" spans="36:52" ht="15" customHeight="1">
      <c r="AJ38" s="899">
        <f t="shared" si="0"/>
        <v>0</v>
      </c>
      <c r="AK38" s="899">
        <f t="shared" si="0"/>
        <v>0</v>
      </c>
      <c r="AL38" s="905" t="str">
        <f>IFERROR(INDEX(G38:R38,1,MATCH(Parametres!$B$3,G$1:R$1,0)-1)*IF(OR(F38="L",F38="S",F38="I"),-1,1),"")</f>
        <v/>
      </c>
      <c r="AM38" s="905" t="e">
        <f t="shared" si="1"/>
        <v>#N/A</v>
      </c>
      <c r="AN38" s="905" t="e">
        <f>INDEX(G38:R38,1,MATCH(Parametres!$B$3,G$1:R$1,0))*IF(OR(F38="L",F38="S",F38="I"),-1,1)</f>
        <v>#N/A</v>
      </c>
      <c r="AO38" s="487" t="e">
        <f>+VLOOKUP($AJ38,Data_Validation!$A:$D,1,0)</f>
        <v>#N/A</v>
      </c>
      <c r="AP38" s="487" t="e">
        <f>+VLOOKUP($AJ38,Data_Validation!$A:$D,3,0)</f>
        <v>#N/A</v>
      </c>
      <c r="AQ38" s="487" t="e">
        <f>+VLOOKUP($AJ38,Data_Validation!$A:$D,4,0)</f>
        <v>#N/A</v>
      </c>
      <c r="AR38" s="487" t="s">
        <v>299</v>
      </c>
      <c r="AS38" s="487" t="e">
        <f>+VLOOKUP($AJ38,Data_Validation!$A:$E,5,0)</f>
        <v>#N/A</v>
      </c>
      <c r="AT38" s="904">
        <f t="shared" si="2"/>
        <v>0</v>
      </c>
      <c r="AU38" s="488">
        <f t="shared" si="2"/>
        <v>0</v>
      </c>
      <c r="AV38" s="899" t="str">
        <f>IFERROR(INDEX(V38:AG38,1,MATCH(Parametres!$B$3,V$1:AG$1,0)-1)*IF(OR(C38="L",C38="S",C38="I"),-1,1),"")</f>
        <v/>
      </c>
      <c r="AW38" s="899" t="e">
        <f t="shared" si="3"/>
        <v>#N/A</v>
      </c>
      <c r="AX38" s="899" t="e">
        <f>INDEX(V38:AG38,1,MATCH(Parametres!$B$3,V$1:AG$1,0))*IF(OR(C38="L",C38="S",C38="I"),-1,1)</f>
        <v>#N/A</v>
      </c>
      <c r="AY38" s="487" t="s">
        <v>337</v>
      </c>
      <c r="AZ38" s="487" t="e">
        <f>+VLOOKUP($AJ38,Data_Validation!$A:$E,5,0)</f>
        <v>#N/A</v>
      </c>
    </row>
    <row r="39" spans="36:52" ht="15" customHeight="1">
      <c r="AJ39" s="899">
        <f t="shared" si="0"/>
        <v>0</v>
      </c>
      <c r="AK39" s="899">
        <f t="shared" si="0"/>
        <v>0</v>
      </c>
      <c r="AL39" s="905" t="str">
        <f>IFERROR(INDEX(G39:R39,1,MATCH(Parametres!$B$3,G$1:R$1,0)-1)*IF(OR(F39="L",F39="S",F39="I"),-1,1),"")</f>
        <v/>
      </c>
      <c r="AM39" s="905" t="e">
        <f t="shared" si="1"/>
        <v>#N/A</v>
      </c>
      <c r="AN39" s="905" t="e">
        <f>INDEX(G39:R39,1,MATCH(Parametres!$B$3,G$1:R$1,0))*IF(OR(F39="L",F39="S",F39="I"),-1,1)</f>
        <v>#N/A</v>
      </c>
      <c r="AO39" s="487" t="e">
        <f>+VLOOKUP($AJ39,Data_Validation!$A:$D,1,0)</f>
        <v>#N/A</v>
      </c>
      <c r="AP39" s="487" t="e">
        <f>+VLOOKUP($AJ39,Data_Validation!$A:$D,3,0)</f>
        <v>#N/A</v>
      </c>
      <c r="AQ39" s="487" t="e">
        <f>+VLOOKUP($AJ39,Data_Validation!$A:$D,4,0)</f>
        <v>#N/A</v>
      </c>
      <c r="AR39" s="487" t="s">
        <v>299</v>
      </c>
      <c r="AS39" s="487" t="e">
        <f>+VLOOKUP($AJ39,Data_Validation!$A:$E,5,0)</f>
        <v>#N/A</v>
      </c>
      <c r="AT39" s="904">
        <f t="shared" si="2"/>
        <v>0</v>
      </c>
      <c r="AU39" s="488">
        <f t="shared" si="2"/>
        <v>0</v>
      </c>
      <c r="AV39" s="899" t="str">
        <f>IFERROR(INDEX(V39:AG39,1,MATCH(Parametres!$B$3,V$1:AG$1,0)-1)*IF(OR(C39="L",C39="S",C39="I"),-1,1),"")</f>
        <v/>
      </c>
      <c r="AW39" s="899" t="e">
        <f t="shared" si="3"/>
        <v>#N/A</v>
      </c>
      <c r="AX39" s="899" t="e">
        <f>INDEX(V39:AG39,1,MATCH(Parametres!$B$3,V$1:AG$1,0))*IF(OR(C39="L",C39="S",C39="I"),-1,1)</f>
        <v>#N/A</v>
      </c>
      <c r="AY39" s="487" t="s">
        <v>337</v>
      </c>
      <c r="AZ39" s="487" t="e">
        <f>+VLOOKUP($AJ39,Data_Validation!$A:$E,5,0)</f>
        <v>#N/A</v>
      </c>
    </row>
    <row r="40" spans="36:52" ht="15.75" customHeight="1">
      <c r="AJ40" s="899">
        <f t="shared" si="0"/>
        <v>0</v>
      </c>
      <c r="AK40" s="899">
        <f t="shared" si="0"/>
        <v>0</v>
      </c>
      <c r="AL40" s="905" t="str">
        <f>IFERROR(INDEX(G40:R40,1,MATCH(Parametres!$B$3,G$1:R$1,0)-1)*IF(OR(F40="L",F40="S",F40="I"),-1,1),"")</f>
        <v/>
      </c>
      <c r="AM40" s="905" t="e">
        <f t="shared" si="1"/>
        <v>#N/A</v>
      </c>
      <c r="AN40" s="905" t="e">
        <f>INDEX(G40:R40,1,MATCH(Parametres!$B$3,G$1:R$1,0))*IF(OR(F40="L",F40="S",F40="I"),-1,1)</f>
        <v>#N/A</v>
      </c>
      <c r="AO40" s="487" t="e">
        <f>+VLOOKUP($AJ40,Data_Validation!$A:$D,1,0)</f>
        <v>#N/A</v>
      </c>
      <c r="AP40" s="487" t="e">
        <f>+VLOOKUP($AJ40,Data_Validation!$A:$D,3,0)</f>
        <v>#N/A</v>
      </c>
      <c r="AQ40" s="487" t="e">
        <f>+VLOOKUP($AJ40,Data_Validation!$A:$D,4,0)</f>
        <v>#N/A</v>
      </c>
      <c r="AR40" s="487" t="s">
        <v>299</v>
      </c>
      <c r="AS40" s="487" t="e">
        <f>+VLOOKUP($AJ40,Data_Validation!$A:$E,5,0)</f>
        <v>#N/A</v>
      </c>
      <c r="AT40" s="904">
        <f t="shared" si="2"/>
        <v>0</v>
      </c>
      <c r="AU40" s="488">
        <f t="shared" si="2"/>
        <v>0</v>
      </c>
      <c r="AV40" s="899" t="str">
        <f>IFERROR(INDEX(V40:AG40,1,MATCH(Parametres!$B$3,V$1:AG$1,0)-1)*IF(OR(C40="L",C40="S",C40="I"),-1,1),"")</f>
        <v/>
      </c>
      <c r="AW40" s="899" t="e">
        <f t="shared" si="3"/>
        <v>#N/A</v>
      </c>
      <c r="AX40" s="899" t="e">
        <f>INDEX(V40:AG40,1,MATCH(Parametres!$B$3,V$1:AG$1,0))*IF(OR(C40="L",C40="S",C40="I"),-1,1)</f>
        <v>#N/A</v>
      </c>
      <c r="AY40" s="487" t="s">
        <v>337</v>
      </c>
      <c r="AZ40" s="487" t="e">
        <f>+VLOOKUP($AJ40,Data_Validation!$A:$E,5,0)</f>
        <v>#N/A</v>
      </c>
    </row>
    <row r="41" spans="36:52" ht="15" customHeight="1">
      <c r="AJ41" s="899">
        <f t="shared" si="0"/>
        <v>0</v>
      </c>
      <c r="AK41" s="899">
        <f t="shared" si="0"/>
        <v>0</v>
      </c>
      <c r="AL41" s="905" t="str">
        <f>IFERROR(INDEX(G41:R41,1,MATCH(Parametres!$B$3,G$1:R$1,0)-1)*IF(OR(F41="L",F41="S",F41="I"),-1,1),"")</f>
        <v/>
      </c>
      <c r="AM41" s="905" t="e">
        <f t="shared" si="1"/>
        <v>#N/A</v>
      </c>
      <c r="AN41" s="905" t="e">
        <f>INDEX(G41:R41,1,MATCH(Parametres!$B$3,G$1:R$1,0))*IF(OR(F41="L",F41="S",F41="I"),-1,1)</f>
        <v>#N/A</v>
      </c>
      <c r="AO41" s="487" t="e">
        <f>+VLOOKUP($AJ41,Data_Validation!$A:$D,1,0)</f>
        <v>#N/A</v>
      </c>
      <c r="AP41" s="487" t="e">
        <f>+VLOOKUP($AJ41,Data_Validation!$A:$D,3,0)</f>
        <v>#N/A</v>
      </c>
      <c r="AQ41" s="487" t="e">
        <f>+VLOOKUP($AJ41,Data_Validation!$A:$D,4,0)</f>
        <v>#N/A</v>
      </c>
      <c r="AR41" s="487" t="s">
        <v>299</v>
      </c>
      <c r="AS41" s="487" t="e">
        <f>+VLOOKUP($AJ41,Data_Validation!$A:$E,5,0)</f>
        <v>#N/A</v>
      </c>
      <c r="AT41" s="904">
        <f t="shared" si="2"/>
        <v>0</v>
      </c>
      <c r="AU41" s="488">
        <f t="shared" si="2"/>
        <v>0</v>
      </c>
      <c r="AV41" s="899" t="str">
        <f>IFERROR(INDEX(V41:AG41,1,MATCH(Parametres!$B$3,V$1:AG$1,0)-1)*IF(OR(C41="L",C41="S",C41="I"),-1,1),"")</f>
        <v/>
      </c>
      <c r="AW41" s="899" t="e">
        <f t="shared" si="3"/>
        <v>#N/A</v>
      </c>
      <c r="AX41" s="899" t="e">
        <f>INDEX(V41:AG41,1,MATCH(Parametres!$B$3,V$1:AG$1,0))*IF(OR(C41="L",C41="S",C41="I"),-1,1)</f>
        <v>#N/A</v>
      </c>
      <c r="AY41" s="487" t="s">
        <v>337</v>
      </c>
      <c r="AZ41" s="487" t="e">
        <f>+VLOOKUP($AJ41,Data_Validation!$A:$E,5,0)</f>
        <v>#N/A</v>
      </c>
    </row>
    <row r="42" spans="36:52" ht="15" customHeight="1">
      <c r="AJ42" s="899">
        <f t="shared" si="0"/>
        <v>0</v>
      </c>
      <c r="AK42" s="899">
        <f t="shared" si="0"/>
        <v>0</v>
      </c>
      <c r="AL42" s="905" t="str">
        <f>IFERROR(INDEX(G42:R42,1,MATCH(Parametres!$B$3,G$1:R$1,0)-1)*IF(OR(F42="L",F42="S",F42="I"),-1,1),"")</f>
        <v/>
      </c>
      <c r="AM42" s="905" t="e">
        <f t="shared" si="1"/>
        <v>#N/A</v>
      </c>
      <c r="AN42" s="905" t="e">
        <f>INDEX(G42:R42,1,MATCH(Parametres!$B$3,G$1:R$1,0))*IF(OR(F42="L",F42="S",F42="I"),-1,1)</f>
        <v>#N/A</v>
      </c>
      <c r="AO42" s="487" t="e">
        <f>+VLOOKUP($AJ42,Data_Validation!$A:$D,1,0)</f>
        <v>#N/A</v>
      </c>
      <c r="AP42" s="487" t="e">
        <f>+VLOOKUP($AJ42,Data_Validation!$A:$D,3,0)</f>
        <v>#N/A</v>
      </c>
      <c r="AQ42" s="487" t="e">
        <f>+VLOOKUP($AJ42,Data_Validation!$A:$D,4,0)</f>
        <v>#N/A</v>
      </c>
      <c r="AR42" s="487" t="s">
        <v>299</v>
      </c>
      <c r="AS42" s="487" t="e">
        <f>+VLOOKUP($AJ42,Data_Validation!$A:$E,5,0)</f>
        <v>#N/A</v>
      </c>
      <c r="AT42" s="904">
        <f t="shared" si="2"/>
        <v>0</v>
      </c>
      <c r="AU42" s="488">
        <f t="shared" si="2"/>
        <v>0</v>
      </c>
      <c r="AV42" s="899" t="str">
        <f>IFERROR(INDEX(V42:AG42,1,MATCH(Parametres!$B$3,V$1:AG$1,0)-1)*IF(OR(C42="L",C42="S",C42="I"),-1,1),"")</f>
        <v/>
      </c>
      <c r="AW42" s="899" t="e">
        <f t="shared" si="3"/>
        <v>#N/A</v>
      </c>
      <c r="AX42" s="899" t="e">
        <f>INDEX(V42:AG42,1,MATCH(Parametres!$B$3,V$1:AG$1,0))*IF(OR(C42="L",C42="S",C42="I"),-1,1)</f>
        <v>#N/A</v>
      </c>
      <c r="AY42" s="487" t="s">
        <v>337</v>
      </c>
      <c r="AZ42" s="487" t="e">
        <f>+VLOOKUP($AJ42,Data_Validation!$A:$E,5,0)</f>
        <v>#N/A</v>
      </c>
    </row>
    <row r="43" spans="36:52" ht="15" customHeight="1">
      <c r="AJ43" s="899">
        <f t="shared" si="0"/>
        <v>0</v>
      </c>
      <c r="AK43" s="899">
        <f t="shared" si="0"/>
        <v>0</v>
      </c>
      <c r="AL43" s="905" t="str">
        <f>IFERROR(INDEX(G43:R43,1,MATCH(Parametres!$B$3,G$1:R$1,0)-1)*IF(OR(F43="L",F43="S",F43="I"),-1,1),"")</f>
        <v/>
      </c>
      <c r="AM43" s="905" t="e">
        <f t="shared" si="1"/>
        <v>#N/A</v>
      </c>
      <c r="AN43" s="905" t="e">
        <f>INDEX(G43:R43,1,MATCH(Parametres!$B$3,G$1:R$1,0))*IF(OR(F43="L",F43="S",F43="I"),-1,1)</f>
        <v>#N/A</v>
      </c>
      <c r="AO43" s="487" t="e">
        <f>+VLOOKUP($AJ43,Data_Validation!$A:$D,1,0)</f>
        <v>#N/A</v>
      </c>
      <c r="AP43" s="487" t="e">
        <f>+VLOOKUP($AJ43,Data_Validation!$A:$D,3,0)</f>
        <v>#N/A</v>
      </c>
      <c r="AQ43" s="487" t="e">
        <f>+VLOOKUP($AJ43,Data_Validation!$A:$D,4,0)</f>
        <v>#N/A</v>
      </c>
      <c r="AR43" s="487" t="s">
        <v>299</v>
      </c>
      <c r="AS43" s="487" t="e">
        <f>+VLOOKUP($AJ43,Data_Validation!$A:$E,5,0)</f>
        <v>#N/A</v>
      </c>
      <c r="AT43" s="904">
        <f t="shared" si="2"/>
        <v>0</v>
      </c>
      <c r="AU43" s="488">
        <f t="shared" si="2"/>
        <v>0</v>
      </c>
      <c r="AV43" s="899" t="str">
        <f>IFERROR(INDEX(V43:AG43,1,MATCH(Parametres!$B$3,V$1:AG$1,0)-1)*IF(OR(C43="L",C43="S",C43="I"),-1,1),"")</f>
        <v/>
      </c>
      <c r="AW43" s="899" t="e">
        <f t="shared" si="3"/>
        <v>#N/A</v>
      </c>
      <c r="AX43" s="899" t="e">
        <f>INDEX(V43:AG43,1,MATCH(Parametres!$B$3,V$1:AG$1,0))*IF(OR(C43="L",C43="S",C43="I"),-1,1)</f>
        <v>#N/A</v>
      </c>
      <c r="AY43" s="487" t="s">
        <v>337</v>
      </c>
      <c r="AZ43" s="487" t="e">
        <f>+VLOOKUP($AJ43,Data_Validation!$A:$E,5,0)</f>
        <v>#N/A</v>
      </c>
    </row>
    <row r="44" spans="36:52" ht="15.75" customHeight="1">
      <c r="AJ44" s="899">
        <f t="shared" si="0"/>
        <v>0</v>
      </c>
      <c r="AK44" s="899">
        <f t="shared" si="0"/>
        <v>0</v>
      </c>
      <c r="AL44" s="905" t="str">
        <f>IFERROR(INDEX(G44:R44,1,MATCH(Parametres!$B$3,G$1:R$1,0)-1)*IF(OR(F44="L",F44="S",F44="I"),-1,1),"")</f>
        <v/>
      </c>
      <c r="AM44" s="905" t="e">
        <f t="shared" si="1"/>
        <v>#N/A</v>
      </c>
      <c r="AN44" s="905" t="e">
        <f>INDEX(G44:R44,1,MATCH(Parametres!$B$3,G$1:R$1,0))*IF(OR(F44="L",F44="S",F44="I"),-1,1)</f>
        <v>#N/A</v>
      </c>
      <c r="AO44" s="487" t="e">
        <f>+VLOOKUP($AJ44,Data_Validation!$A:$D,1,0)</f>
        <v>#N/A</v>
      </c>
      <c r="AP44" s="487" t="e">
        <f>+VLOOKUP($AJ44,Data_Validation!$A:$D,3,0)</f>
        <v>#N/A</v>
      </c>
      <c r="AQ44" s="487" t="e">
        <f>+VLOOKUP($AJ44,Data_Validation!$A:$D,4,0)</f>
        <v>#N/A</v>
      </c>
      <c r="AR44" s="487" t="s">
        <v>299</v>
      </c>
      <c r="AS44" s="487" t="e">
        <f>+VLOOKUP($AJ44,Data_Validation!$A:$E,5,0)</f>
        <v>#N/A</v>
      </c>
      <c r="AT44" s="904">
        <f t="shared" si="2"/>
        <v>0</v>
      </c>
      <c r="AU44" s="488">
        <f t="shared" si="2"/>
        <v>0</v>
      </c>
      <c r="AV44" s="899" t="str">
        <f>IFERROR(INDEX(V44:AG44,1,MATCH(Parametres!$B$3,V$1:AG$1,0)-1)*IF(OR(C44="L",C44="S",C44="I"),-1,1),"")</f>
        <v/>
      </c>
      <c r="AW44" s="899" t="e">
        <f t="shared" si="3"/>
        <v>#N/A</v>
      </c>
      <c r="AX44" s="899" t="e">
        <f>INDEX(V44:AG44,1,MATCH(Parametres!$B$3,V$1:AG$1,0))*IF(OR(C44="L",C44="S",C44="I"),-1,1)</f>
        <v>#N/A</v>
      </c>
      <c r="AY44" s="487" t="s">
        <v>337</v>
      </c>
      <c r="AZ44" s="487" t="e">
        <f>+VLOOKUP($AJ44,Data_Validation!$A:$E,5,0)</f>
        <v>#N/A</v>
      </c>
    </row>
    <row r="45" spans="36:52" ht="15" customHeight="1">
      <c r="AJ45" s="899">
        <f t="shared" si="0"/>
        <v>0</v>
      </c>
      <c r="AK45" s="899">
        <f t="shared" si="0"/>
        <v>0</v>
      </c>
      <c r="AL45" s="905" t="str">
        <f>IFERROR(INDEX(G45:R45,1,MATCH(Parametres!$B$3,G$1:R$1,0)-1)*IF(OR(F45="L",F45="S",F45="I"),-1,1),"")</f>
        <v/>
      </c>
      <c r="AM45" s="905" t="e">
        <f t="shared" si="1"/>
        <v>#N/A</v>
      </c>
      <c r="AN45" s="905" t="e">
        <f>INDEX(G45:R45,1,MATCH(Parametres!$B$3,G$1:R$1,0))*IF(OR(F45="L",F45="S",F45="I"),-1,1)</f>
        <v>#N/A</v>
      </c>
      <c r="AO45" s="487" t="e">
        <f>+VLOOKUP($AJ45,Data_Validation!$A:$D,1,0)</f>
        <v>#N/A</v>
      </c>
      <c r="AP45" s="487" t="e">
        <f>+VLOOKUP($AJ45,Data_Validation!$A:$D,3,0)</f>
        <v>#N/A</v>
      </c>
      <c r="AQ45" s="487" t="e">
        <f>+VLOOKUP($AJ45,Data_Validation!$A:$D,4,0)</f>
        <v>#N/A</v>
      </c>
      <c r="AR45" s="487" t="s">
        <v>299</v>
      </c>
      <c r="AS45" s="487" t="e">
        <f>+VLOOKUP($AJ45,Data_Validation!$A:$E,5,0)</f>
        <v>#N/A</v>
      </c>
      <c r="AT45" s="904">
        <f t="shared" si="2"/>
        <v>0</v>
      </c>
      <c r="AU45" s="488">
        <f t="shared" si="2"/>
        <v>0</v>
      </c>
      <c r="AV45" s="899" t="str">
        <f>IFERROR(INDEX(V45:AG45,1,MATCH(Parametres!$B$3,V$1:AG$1,0)-1)*IF(OR(C45="L",C45="S",C45="I"),-1,1),"")</f>
        <v/>
      </c>
      <c r="AW45" s="899" t="e">
        <f t="shared" si="3"/>
        <v>#N/A</v>
      </c>
      <c r="AX45" s="899" t="e">
        <f>INDEX(V45:AG45,1,MATCH(Parametres!$B$3,V$1:AG$1,0))*IF(OR(C45="L",C45="S",C45="I"),-1,1)</f>
        <v>#N/A</v>
      </c>
      <c r="AY45" s="487" t="s">
        <v>337</v>
      </c>
      <c r="AZ45" s="487" t="e">
        <f>+VLOOKUP($AJ45,Data_Validation!$A:$E,5,0)</f>
        <v>#N/A</v>
      </c>
    </row>
    <row r="46" spans="36:52" ht="15" customHeight="1">
      <c r="AJ46" s="899">
        <f t="shared" si="0"/>
        <v>0</v>
      </c>
      <c r="AK46" s="899">
        <f t="shared" si="0"/>
        <v>0</v>
      </c>
      <c r="AL46" s="905" t="str">
        <f>IFERROR(INDEX(G46:R46,1,MATCH(Parametres!$B$3,G$1:R$1,0)-1)*IF(OR(F46="L",F46="S",F46="I"),-1,1),"")</f>
        <v/>
      </c>
      <c r="AM46" s="905" t="e">
        <f t="shared" si="1"/>
        <v>#N/A</v>
      </c>
      <c r="AN46" s="905" t="e">
        <f>INDEX(G46:R46,1,MATCH(Parametres!$B$3,G$1:R$1,0))*IF(OR(F46="L",F46="S",F46="I"),-1,1)</f>
        <v>#N/A</v>
      </c>
      <c r="AO46" s="487" t="e">
        <f>+VLOOKUP($AJ46,Data_Validation!$A:$D,1,0)</f>
        <v>#N/A</v>
      </c>
      <c r="AP46" s="487" t="e">
        <f>+VLOOKUP($AJ46,Data_Validation!$A:$D,3,0)</f>
        <v>#N/A</v>
      </c>
      <c r="AQ46" s="487" t="e">
        <f>+VLOOKUP($AJ46,Data_Validation!$A:$D,4,0)</f>
        <v>#N/A</v>
      </c>
      <c r="AR46" s="487" t="s">
        <v>299</v>
      </c>
      <c r="AS46" s="487" t="e">
        <f>+VLOOKUP($AJ46,Data_Validation!$A:$E,5,0)</f>
        <v>#N/A</v>
      </c>
      <c r="AT46" s="904">
        <f t="shared" si="2"/>
        <v>0</v>
      </c>
      <c r="AU46" s="488">
        <f t="shared" si="2"/>
        <v>0</v>
      </c>
      <c r="AV46" s="899" t="str">
        <f>IFERROR(INDEX(V46:AG46,1,MATCH(Parametres!$B$3,V$1:AG$1,0)-1)*IF(OR(C46="L",C46="S",C46="I"),-1,1),"")</f>
        <v/>
      </c>
      <c r="AW46" s="899" t="e">
        <f t="shared" si="3"/>
        <v>#N/A</v>
      </c>
      <c r="AX46" s="899" t="e">
        <f>INDEX(V46:AG46,1,MATCH(Parametres!$B$3,V$1:AG$1,0))*IF(OR(C46="L",C46="S",C46="I"),-1,1)</f>
        <v>#N/A</v>
      </c>
      <c r="AY46" s="487" t="s">
        <v>337</v>
      </c>
      <c r="AZ46" s="487" t="e">
        <f>+VLOOKUP($AJ46,Data_Validation!$A:$E,5,0)</f>
        <v>#N/A</v>
      </c>
    </row>
    <row r="47" spans="36:52" ht="15" customHeight="1">
      <c r="AJ47" s="899">
        <f t="shared" si="0"/>
        <v>0</v>
      </c>
      <c r="AK47" s="899">
        <f t="shared" si="0"/>
        <v>0</v>
      </c>
      <c r="AL47" s="905" t="str">
        <f>IFERROR(INDEX(G47:R47,1,MATCH(Parametres!$B$3,G$1:R$1,0)-1)*IF(OR(F47="L",F47="S",F47="I"),-1,1),"")</f>
        <v/>
      </c>
      <c r="AM47" s="905" t="e">
        <f t="shared" si="1"/>
        <v>#N/A</v>
      </c>
      <c r="AN47" s="905" t="e">
        <f>INDEX(G47:R47,1,MATCH(Parametres!$B$3,G$1:R$1,0))*IF(OR(F47="L",F47="S",F47="I"),-1,1)</f>
        <v>#N/A</v>
      </c>
      <c r="AO47" s="487" t="e">
        <f>+VLOOKUP($AJ47,Data_Validation!$A:$D,1,0)</f>
        <v>#N/A</v>
      </c>
      <c r="AP47" s="487" t="e">
        <f>+VLOOKUP($AJ47,Data_Validation!$A:$D,3,0)</f>
        <v>#N/A</v>
      </c>
      <c r="AQ47" s="487" t="e">
        <f>+VLOOKUP($AJ47,Data_Validation!$A:$D,4,0)</f>
        <v>#N/A</v>
      </c>
      <c r="AR47" s="487" t="s">
        <v>299</v>
      </c>
      <c r="AS47" s="487" t="e">
        <f>+VLOOKUP($AJ47,Data_Validation!$A:$E,5,0)</f>
        <v>#N/A</v>
      </c>
      <c r="AT47" s="904">
        <f t="shared" si="2"/>
        <v>0</v>
      </c>
      <c r="AU47" s="488">
        <f t="shared" si="2"/>
        <v>0</v>
      </c>
      <c r="AV47" s="899" t="str">
        <f>IFERROR(INDEX(V47:AG47,1,MATCH(Parametres!$B$3,V$1:AG$1,0)-1)*IF(OR(C47="L",C47="S",C47="I"),-1,1),"")</f>
        <v/>
      </c>
      <c r="AW47" s="899" t="e">
        <f t="shared" si="3"/>
        <v>#N/A</v>
      </c>
      <c r="AX47" s="899" t="e">
        <f>INDEX(V47:AG47,1,MATCH(Parametres!$B$3,V$1:AG$1,0))*IF(OR(C47="L",C47="S",C47="I"),-1,1)</f>
        <v>#N/A</v>
      </c>
      <c r="AY47" s="487" t="s">
        <v>337</v>
      </c>
      <c r="AZ47" s="487" t="e">
        <f>+VLOOKUP($AJ47,Data_Validation!$A:$E,5,0)</f>
        <v>#N/A</v>
      </c>
    </row>
    <row r="48" spans="36:52" ht="15.75" customHeight="1">
      <c r="AJ48" s="899">
        <f t="shared" si="0"/>
        <v>0</v>
      </c>
      <c r="AK48" s="899">
        <f t="shared" si="0"/>
        <v>0</v>
      </c>
      <c r="AL48" s="905" t="str">
        <f>IFERROR(INDEX(G48:R48,1,MATCH(Parametres!$B$3,G$1:R$1,0)-1)*IF(OR(F48="L",F48="S",F48="I"),-1,1),"")</f>
        <v/>
      </c>
      <c r="AM48" s="905" t="e">
        <f t="shared" si="1"/>
        <v>#N/A</v>
      </c>
      <c r="AN48" s="905" t="e">
        <f>INDEX(G48:R48,1,MATCH(Parametres!$B$3,G$1:R$1,0))*IF(OR(F48="L",F48="S",F48="I"),-1,1)</f>
        <v>#N/A</v>
      </c>
      <c r="AO48" s="487" t="e">
        <f>+VLOOKUP($AJ48,Data_Validation!$A:$D,1,0)</f>
        <v>#N/A</v>
      </c>
      <c r="AP48" s="487" t="e">
        <f>+VLOOKUP($AJ48,Data_Validation!$A:$D,3,0)</f>
        <v>#N/A</v>
      </c>
      <c r="AQ48" s="487" t="e">
        <f>+VLOOKUP($AJ48,Data_Validation!$A:$D,4,0)</f>
        <v>#N/A</v>
      </c>
      <c r="AR48" s="487" t="s">
        <v>299</v>
      </c>
      <c r="AS48" s="487" t="e">
        <f>+VLOOKUP($AJ48,Data_Validation!$A:$E,5,0)</f>
        <v>#N/A</v>
      </c>
      <c r="AT48" s="904">
        <f t="shared" si="2"/>
        <v>0</v>
      </c>
      <c r="AU48" s="488">
        <f t="shared" si="2"/>
        <v>0</v>
      </c>
      <c r="AV48" s="899" t="str">
        <f>IFERROR(INDEX(V48:AG48,1,MATCH(Parametres!$B$3,V$1:AG$1,0)-1)*IF(OR(C48="L",C48="S",C48="I"),-1,1),"")</f>
        <v/>
      </c>
      <c r="AW48" s="899" t="e">
        <f t="shared" si="3"/>
        <v>#N/A</v>
      </c>
      <c r="AX48" s="899" t="e">
        <f>INDEX(V48:AG48,1,MATCH(Parametres!$B$3,V$1:AG$1,0))*IF(OR(C48="L",C48="S",C48="I"),-1,1)</f>
        <v>#N/A</v>
      </c>
      <c r="AY48" s="487" t="s">
        <v>337</v>
      </c>
      <c r="AZ48" s="487" t="e">
        <f>+VLOOKUP($AJ48,Data_Validation!$A:$E,5,0)</f>
        <v>#N/A</v>
      </c>
    </row>
    <row r="49" spans="36:52" ht="15" customHeight="1">
      <c r="AJ49" s="899">
        <f t="shared" si="0"/>
        <v>0</v>
      </c>
      <c r="AK49" s="899">
        <f t="shared" si="0"/>
        <v>0</v>
      </c>
      <c r="AL49" s="905" t="str">
        <f>IFERROR(INDEX(G49:R49,1,MATCH(Parametres!$B$3,G$1:R$1,0)-1)*IF(OR(F49="L",F49="S",F49="I"),-1,1),"")</f>
        <v/>
      </c>
      <c r="AM49" s="905" t="e">
        <f t="shared" si="1"/>
        <v>#N/A</v>
      </c>
      <c r="AN49" s="905" t="e">
        <f>INDEX(G49:R49,1,MATCH(Parametres!$B$3,G$1:R$1,0))*IF(OR(F49="L",F49="S",F49="I"),-1,1)</f>
        <v>#N/A</v>
      </c>
      <c r="AO49" s="487" t="e">
        <f>+VLOOKUP($AJ49,Data_Validation!$A:$D,1,0)</f>
        <v>#N/A</v>
      </c>
      <c r="AP49" s="487" t="e">
        <f>+VLOOKUP($AJ49,Data_Validation!$A:$D,3,0)</f>
        <v>#N/A</v>
      </c>
      <c r="AQ49" s="487" t="e">
        <f>+VLOOKUP($AJ49,Data_Validation!$A:$D,4,0)</f>
        <v>#N/A</v>
      </c>
      <c r="AR49" s="487" t="s">
        <v>299</v>
      </c>
      <c r="AS49" s="487" t="e">
        <f>+VLOOKUP($AJ49,Data_Validation!$A:$E,5,0)</f>
        <v>#N/A</v>
      </c>
      <c r="AT49" s="904">
        <f t="shared" si="2"/>
        <v>0</v>
      </c>
      <c r="AU49" s="488">
        <f t="shared" si="2"/>
        <v>0</v>
      </c>
      <c r="AV49" s="899" t="str">
        <f>IFERROR(INDEX(V49:AG49,1,MATCH(Parametres!$B$3,V$1:AG$1,0)-1)*IF(OR(C49="L",C49="S",C49="I"),-1,1),"")</f>
        <v/>
      </c>
      <c r="AW49" s="899" t="e">
        <f t="shared" si="3"/>
        <v>#N/A</v>
      </c>
      <c r="AX49" s="899" t="e">
        <f>INDEX(V49:AG49,1,MATCH(Parametres!$B$3,V$1:AG$1,0))*IF(OR(C49="L",C49="S",C49="I"),-1,1)</f>
        <v>#N/A</v>
      </c>
      <c r="AY49" s="487" t="s">
        <v>337</v>
      </c>
      <c r="AZ49" s="487" t="e">
        <f>+VLOOKUP($AJ49,Data_Validation!$A:$E,5,0)</f>
        <v>#N/A</v>
      </c>
    </row>
    <row r="50" spans="36:52" ht="15" customHeight="1">
      <c r="AJ50" s="899">
        <f t="shared" si="0"/>
        <v>0</v>
      </c>
      <c r="AK50" s="899">
        <f t="shared" si="0"/>
        <v>0</v>
      </c>
      <c r="AL50" s="905" t="str">
        <f>IFERROR(INDEX(G50:R50,1,MATCH(Parametres!$B$3,G$1:R$1,0)-1)*IF(OR(F50="L",F50="S",F50="I"),-1,1),"")</f>
        <v/>
      </c>
      <c r="AM50" s="905" t="e">
        <f t="shared" si="1"/>
        <v>#N/A</v>
      </c>
      <c r="AN50" s="905" t="e">
        <f>INDEX(G50:R50,1,MATCH(Parametres!$B$3,G$1:R$1,0))*IF(OR(F50="L",F50="S",F50="I"),-1,1)</f>
        <v>#N/A</v>
      </c>
      <c r="AO50" s="487" t="e">
        <f>+VLOOKUP($AJ50,Data_Validation!$A:$D,1,0)</f>
        <v>#N/A</v>
      </c>
      <c r="AP50" s="487" t="e">
        <f>+VLOOKUP($AJ50,Data_Validation!$A:$D,3,0)</f>
        <v>#N/A</v>
      </c>
      <c r="AQ50" s="487" t="e">
        <f>+VLOOKUP($AJ50,Data_Validation!$A:$D,4,0)</f>
        <v>#N/A</v>
      </c>
      <c r="AR50" s="487" t="s">
        <v>299</v>
      </c>
      <c r="AS50" s="487" t="e">
        <f>+VLOOKUP($AJ50,Data_Validation!$A:$E,5,0)</f>
        <v>#N/A</v>
      </c>
      <c r="AT50" s="904">
        <f t="shared" si="2"/>
        <v>0</v>
      </c>
      <c r="AU50" s="488">
        <f t="shared" si="2"/>
        <v>0</v>
      </c>
      <c r="AV50" s="899" t="str">
        <f>IFERROR(INDEX(V50:AG50,1,MATCH(Parametres!$B$3,V$1:AG$1,0)-1)*IF(OR(C50="L",C50="S",C50="I"),-1,1),"")</f>
        <v/>
      </c>
      <c r="AW50" s="899" t="e">
        <f t="shared" si="3"/>
        <v>#N/A</v>
      </c>
      <c r="AX50" s="899" t="e">
        <f>INDEX(V50:AG50,1,MATCH(Parametres!$B$3,V$1:AG$1,0))*IF(OR(C50="L",C50="S",C50="I"),-1,1)</f>
        <v>#N/A</v>
      </c>
      <c r="AY50" s="487" t="s">
        <v>337</v>
      </c>
      <c r="AZ50" s="487" t="e">
        <f>+VLOOKUP($AJ50,Data_Validation!$A:$E,5,0)</f>
        <v>#N/A</v>
      </c>
    </row>
    <row r="51" spans="36:52" ht="15" customHeight="1">
      <c r="AJ51" s="899">
        <f t="shared" si="0"/>
        <v>0</v>
      </c>
      <c r="AK51" s="899">
        <f t="shared" si="0"/>
        <v>0</v>
      </c>
      <c r="AL51" s="905" t="str">
        <f>IFERROR(INDEX(G51:R51,1,MATCH(Parametres!$B$3,G$1:R$1,0)-1)*IF(OR(F51="L",F51="S",F51="I"),-1,1),"")</f>
        <v/>
      </c>
      <c r="AM51" s="905" t="e">
        <f t="shared" si="1"/>
        <v>#N/A</v>
      </c>
      <c r="AN51" s="905" t="e">
        <f>INDEX(G51:R51,1,MATCH(Parametres!$B$3,G$1:R$1,0))*IF(OR(F51="L",F51="S",F51="I"),-1,1)</f>
        <v>#N/A</v>
      </c>
      <c r="AO51" s="487" t="e">
        <f>+VLOOKUP($AJ51,Data_Validation!$A:$D,1,0)</f>
        <v>#N/A</v>
      </c>
      <c r="AP51" s="487" t="e">
        <f>+VLOOKUP($AJ51,Data_Validation!$A:$D,3,0)</f>
        <v>#N/A</v>
      </c>
      <c r="AQ51" s="487" t="e">
        <f>+VLOOKUP($AJ51,Data_Validation!$A:$D,4,0)</f>
        <v>#N/A</v>
      </c>
      <c r="AR51" s="487" t="s">
        <v>299</v>
      </c>
      <c r="AS51" s="487" t="e">
        <f>+VLOOKUP($AJ51,Data_Validation!$A:$E,5,0)</f>
        <v>#N/A</v>
      </c>
      <c r="AT51" s="904">
        <f t="shared" si="2"/>
        <v>0</v>
      </c>
      <c r="AU51" s="488">
        <f t="shared" si="2"/>
        <v>0</v>
      </c>
      <c r="AV51" s="899" t="str">
        <f>IFERROR(INDEX(V51:AG51,1,MATCH(Parametres!$B$3,V$1:AG$1,0)-1)*IF(OR(C51="L",C51="S",C51="I"),-1,1),"")</f>
        <v/>
      </c>
      <c r="AW51" s="899" t="e">
        <f t="shared" si="3"/>
        <v>#N/A</v>
      </c>
      <c r="AX51" s="899" t="e">
        <f>INDEX(V51:AG51,1,MATCH(Parametres!$B$3,V$1:AG$1,0))*IF(OR(C51="L",C51="S",C51="I"),-1,1)</f>
        <v>#N/A</v>
      </c>
      <c r="AY51" s="487" t="s">
        <v>337</v>
      </c>
      <c r="AZ51" s="487" t="e">
        <f>+VLOOKUP($AJ51,Data_Validation!$A:$E,5,0)</f>
        <v>#N/A</v>
      </c>
    </row>
    <row r="52" spans="36:52" ht="15.75" customHeight="1">
      <c r="AJ52" s="899">
        <f t="shared" si="0"/>
        <v>0</v>
      </c>
      <c r="AK52" s="899">
        <f t="shared" si="0"/>
        <v>0</v>
      </c>
      <c r="AL52" s="905" t="str">
        <f>IFERROR(INDEX(G52:R52,1,MATCH(Parametres!$B$3,G$1:R$1,0)-1)*IF(OR(F52="L",F52="S",F52="I"),-1,1),"")</f>
        <v/>
      </c>
      <c r="AM52" s="905" t="e">
        <f t="shared" si="1"/>
        <v>#N/A</v>
      </c>
      <c r="AN52" s="905" t="e">
        <f>INDEX(G52:R52,1,MATCH(Parametres!$B$3,G$1:R$1,0))*IF(OR(F52="L",F52="S",F52="I"),-1,1)</f>
        <v>#N/A</v>
      </c>
      <c r="AO52" s="487" t="e">
        <f>+VLOOKUP($AJ52,Data_Validation!$A:$D,1,0)</f>
        <v>#N/A</v>
      </c>
      <c r="AP52" s="487" t="e">
        <f>+VLOOKUP($AJ52,Data_Validation!$A:$D,3,0)</f>
        <v>#N/A</v>
      </c>
      <c r="AQ52" s="487" t="e">
        <f>+VLOOKUP($AJ52,Data_Validation!$A:$D,4,0)</f>
        <v>#N/A</v>
      </c>
      <c r="AR52" s="487" t="s">
        <v>299</v>
      </c>
      <c r="AS52" s="487" t="e">
        <f>+VLOOKUP($AJ52,Data_Validation!$A:$E,5,0)</f>
        <v>#N/A</v>
      </c>
      <c r="AT52" s="904">
        <f t="shared" si="2"/>
        <v>0</v>
      </c>
      <c r="AU52" s="488">
        <f t="shared" si="2"/>
        <v>0</v>
      </c>
      <c r="AV52" s="899" t="str">
        <f>IFERROR(INDEX(V52:AG52,1,MATCH(Parametres!$B$3,V$1:AG$1,0)-1)*IF(OR(C52="L",C52="S",C52="I"),-1,1),"")</f>
        <v/>
      </c>
      <c r="AW52" s="899" t="e">
        <f t="shared" si="3"/>
        <v>#N/A</v>
      </c>
      <c r="AX52" s="899" t="e">
        <f>INDEX(V52:AG52,1,MATCH(Parametres!$B$3,V$1:AG$1,0))*IF(OR(C52="L",C52="S",C52="I"),-1,1)</f>
        <v>#N/A</v>
      </c>
      <c r="AY52" s="487" t="s">
        <v>337</v>
      </c>
      <c r="AZ52" s="487" t="e">
        <f>+VLOOKUP($AJ52,Data_Validation!$A:$E,5,0)</f>
        <v>#N/A</v>
      </c>
    </row>
    <row r="53" spans="36:52" ht="15" customHeight="1">
      <c r="AJ53" s="899">
        <f t="shared" si="0"/>
        <v>0</v>
      </c>
      <c r="AK53" s="899">
        <f t="shared" si="0"/>
        <v>0</v>
      </c>
      <c r="AL53" s="905" t="str">
        <f>IFERROR(INDEX(G53:R53,1,MATCH(Parametres!$B$3,G$1:R$1,0)-1)*IF(OR(F53="L",F53="S",F53="I"),-1,1),"")</f>
        <v/>
      </c>
      <c r="AM53" s="905" t="e">
        <f t="shared" si="1"/>
        <v>#N/A</v>
      </c>
      <c r="AN53" s="905" t="e">
        <f>INDEX(G53:R53,1,MATCH(Parametres!$B$3,G$1:R$1,0))*IF(OR(F53="L",F53="S",F53="I"),-1,1)</f>
        <v>#N/A</v>
      </c>
      <c r="AO53" s="487" t="e">
        <f>+VLOOKUP($AJ53,Data_Validation!$A:$D,1,0)</f>
        <v>#N/A</v>
      </c>
      <c r="AP53" s="487" t="e">
        <f>+VLOOKUP($AJ53,Data_Validation!$A:$D,3,0)</f>
        <v>#N/A</v>
      </c>
      <c r="AQ53" s="487" t="e">
        <f>+VLOOKUP($AJ53,Data_Validation!$A:$D,4,0)</f>
        <v>#N/A</v>
      </c>
      <c r="AR53" s="487" t="s">
        <v>299</v>
      </c>
      <c r="AS53" s="487" t="e">
        <f>+VLOOKUP($AJ53,Data_Validation!$A:$E,5,0)</f>
        <v>#N/A</v>
      </c>
      <c r="AT53" s="904">
        <f t="shared" si="2"/>
        <v>0</v>
      </c>
      <c r="AU53" s="488">
        <f t="shared" si="2"/>
        <v>0</v>
      </c>
      <c r="AV53" s="899" t="str">
        <f>IFERROR(INDEX(V53:AG53,1,MATCH(Parametres!$B$3,V$1:AG$1,0)-1)*IF(OR(C53="L",C53="S",C53="I"),-1,1),"")</f>
        <v/>
      </c>
      <c r="AW53" s="899" t="e">
        <f t="shared" si="3"/>
        <v>#N/A</v>
      </c>
      <c r="AX53" s="899" t="e">
        <f>INDEX(V53:AG53,1,MATCH(Parametres!$B$3,V$1:AG$1,0))*IF(OR(C53="L",C53="S",C53="I"),-1,1)</f>
        <v>#N/A</v>
      </c>
      <c r="AY53" s="487" t="s">
        <v>337</v>
      </c>
      <c r="AZ53" s="487" t="e">
        <f>+VLOOKUP($AJ53,Data_Validation!$A:$E,5,0)</f>
        <v>#N/A</v>
      </c>
    </row>
    <row r="54" spans="36:52" ht="15" customHeight="1">
      <c r="AJ54" s="899">
        <f t="shared" si="0"/>
        <v>0</v>
      </c>
      <c r="AK54" s="899">
        <f t="shared" si="0"/>
        <v>0</v>
      </c>
      <c r="AL54" s="905" t="str">
        <f>IFERROR(INDEX(G54:R54,1,MATCH(Parametres!$B$3,G$1:R$1,0)-1)*IF(OR(F54="L",F54="S",F54="I"),-1,1),"")</f>
        <v/>
      </c>
      <c r="AM54" s="905" t="e">
        <f t="shared" si="1"/>
        <v>#N/A</v>
      </c>
      <c r="AN54" s="905" t="e">
        <f>INDEX(G54:R54,1,MATCH(Parametres!$B$3,G$1:R$1,0))*IF(OR(F54="L",F54="S",F54="I"),-1,1)</f>
        <v>#N/A</v>
      </c>
      <c r="AO54" s="487" t="e">
        <f>+VLOOKUP($AJ54,Data_Validation!$A:$D,1,0)</f>
        <v>#N/A</v>
      </c>
      <c r="AP54" s="487" t="e">
        <f>+VLOOKUP($AJ54,Data_Validation!$A:$D,3,0)</f>
        <v>#N/A</v>
      </c>
      <c r="AQ54" s="487" t="e">
        <f>+VLOOKUP($AJ54,Data_Validation!$A:$D,4,0)</f>
        <v>#N/A</v>
      </c>
      <c r="AR54" s="487" t="s">
        <v>299</v>
      </c>
      <c r="AS54" s="487" t="e">
        <f>+VLOOKUP($AJ54,Data_Validation!$A:$E,5,0)</f>
        <v>#N/A</v>
      </c>
      <c r="AT54" s="904">
        <f t="shared" si="2"/>
        <v>0</v>
      </c>
      <c r="AU54" s="488">
        <f t="shared" si="2"/>
        <v>0</v>
      </c>
      <c r="AV54" s="899" t="str">
        <f>IFERROR(INDEX(V54:AG54,1,MATCH(Parametres!$B$3,V$1:AG$1,0)-1)*IF(OR(C54="L",C54="S",C54="I"),-1,1),"")</f>
        <v/>
      </c>
      <c r="AW54" s="899" t="e">
        <f t="shared" si="3"/>
        <v>#N/A</v>
      </c>
      <c r="AX54" s="899" t="e">
        <f>INDEX(V54:AG54,1,MATCH(Parametres!$B$3,V$1:AG$1,0))*IF(OR(C54="L",C54="S",C54="I"),-1,1)</f>
        <v>#N/A</v>
      </c>
      <c r="AY54" s="487" t="s">
        <v>337</v>
      </c>
      <c r="AZ54" s="487" t="e">
        <f>+VLOOKUP($AJ54,Data_Validation!$A:$E,5,0)</f>
        <v>#N/A</v>
      </c>
    </row>
    <row r="55" spans="36:52" ht="15" customHeight="1">
      <c r="AJ55" s="899">
        <f t="shared" si="0"/>
        <v>0</v>
      </c>
      <c r="AK55" s="899">
        <f t="shared" si="0"/>
        <v>0</v>
      </c>
      <c r="AL55" s="905" t="str">
        <f>IFERROR(INDEX(G55:R55,1,MATCH(Parametres!$B$3,G$1:R$1,0)-1)*IF(OR(F55="L",F55="S",F55="I"),-1,1),"")</f>
        <v/>
      </c>
      <c r="AM55" s="905" t="e">
        <f t="shared" si="1"/>
        <v>#N/A</v>
      </c>
      <c r="AN55" s="905" t="e">
        <f>INDEX(G55:R55,1,MATCH(Parametres!$B$3,G$1:R$1,0))*IF(OR(F55="L",F55="S",F55="I"),-1,1)</f>
        <v>#N/A</v>
      </c>
      <c r="AO55" s="487" t="e">
        <f>+VLOOKUP($AJ55,Data_Validation!$A:$D,1,0)</f>
        <v>#N/A</v>
      </c>
      <c r="AP55" s="487" t="e">
        <f>+VLOOKUP($AJ55,Data_Validation!$A:$D,3,0)</f>
        <v>#N/A</v>
      </c>
      <c r="AQ55" s="487" t="e">
        <f>+VLOOKUP($AJ55,Data_Validation!$A:$D,4,0)</f>
        <v>#N/A</v>
      </c>
      <c r="AR55" s="487" t="s">
        <v>299</v>
      </c>
      <c r="AS55" s="487" t="e">
        <f>+VLOOKUP($AJ55,Data_Validation!$A:$E,5,0)</f>
        <v>#N/A</v>
      </c>
      <c r="AT55" s="904">
        <f t="shared" si="2"/>
        <v>0</v>
      </c>
      <c r="AU55" s="488">
        <f t="shared" si="2"/>
        <v>0</v>
      </c>
      <c r="AV55" s="899" t="str">
        <f>IFERROR(INDEX(V55:AG55,1,MATCH(Parametres!$B$3,V$1:AG$1,0)-1)*IF(OR(C55="L",C55="S",C55="I"),-1,1),"")</f>
        <v/>
      </c>
      <c r="AW55" s="899" t="e">
        <f t="shared" si="3"/>
        <v>#N/A</v>
      </c>
      <c r="AX55" s="899" t="e">
        <f>INDEX(V55:AG55,1,MATCH(Parametres!$B$3,V$1:AG$1,0))*IF(OR(C55="L",C55="S",C55="I"),-1,1)</f>
        <v>#N/A</v>
      </c>
      <c r="AY55" s="487" t="s">
        <v>337</v>
      </c>
      <c r="AZ55" s="487" t="e">
        <f>+VLOOKUP($AJ55,Data_Validation!$A:$E,5,0)</f>
        <v>#N/A</v>
      </c>
    </row>
    <row r="56" spans="36:52" ht="15.75" customHeight="1">
      <c r="AJ56" s="899">
        <f t="shared" si="0"/>
        <v>0</v>
      </c>
      <c r="AK56" s="899">
        <f t="shared" si="0"/>
        <v>0</v>
      </c>
      <c r="AL56" s="905" t="str">
        <f>IFERROR(INDEX(G56:R56,1,MATCH(Parametres!$B$3,G$1:R$1,0)-1)*IF(OR(F56="L",F56="S",F56="I"),-1,1),"")</f>
        <v/>
      </c>
      <c r="AM56" s="905" t="e">
        <f t="shared" si="1"/>
        <v>#N/A</v>
      </c>
      <c r="AN56" s="905" t="e">
        <f>INDEX(G56:R56,1,MATCH(Parametres!$B$3,G$1:R$1,0))*IF(OR(F56="L",F56="S",F56="I"),-1,1)</f>
        <v>#N/A</v>
      </c>
      <c r="AO56" s="487" t="e">
        <f>+VLOOKUP($AJ56,Data_Validation!$A:$D,1,0)</f>
        <v>#N/A</v>
      </c>
      <c r="AP56" s="487" t="e">
        <f>+VLOOKUP($AJ56,Data_Validation!$A:$D,3,0)</f>
        <v>#N/A</v>
      </c>
      <c r="AQ56" s="487" t="e">
        <f>+VLOOKUP($AJ56,Data_Validation!$A:$D,4,0)</f>
        <v>#N/A</v>
      </c>
      <c r="AR56" s="487" t="s">
        <v>299</v>
      </c>
      <c r="AS56" s="487" t="e">
        <f>+VLOOKUP($AJ56,Data_Validation!$A:$E,5,0)</f>
        <v>#N/A</v>
      </c>
      <c r="AT56" s="904">
        <f t="shared" si="2"/>
        <v>0</v>
      </c>
      <c r="AU56" s="488">
        <f t="shared" si="2"/>
        <v>0</v>
      </c>
      <c r="AV56" s="899" t="str">
        <f>IFERROR(INDEX(V56:AG56,1,MATCH(Parametres!$B$3,V$1:AG$1,0)-1)*IF(OR(C56="L",C56="S",C56="I"),-1,1),"")</f>
        <v/>
      </c>
      <c r="AW56" s="899" t="e">
        <f t="shared" si="3"/>
        <v>#N/A</v>
      </c>
      <c r="AX56" s="899" t="e">
        <f>INDEX(V56:AG56,1,MATCH(Parametres!$B$3,V$1:AG$1,0))*IF(OR(C56="L",C56="S",C56="I"),-1,1)</f>
        <v>#N/A</v>
      </c>
      <c r="AY56" s="487" t="s">
        <v>337</v>
      </c>
      <c r="AZ56" s="487" t="e">
        <f>+VLOOKUP($AJ56,Data_Validation!$A:$E,5,0)</f>
        <v>#N/A</v>
      </c>
    </row>
    <row r="57" spans="36:52" ht="15" customHeight="1">
      <c r="AJ57" s="899">
        <f t="shared" si="0"/>
        <v>0</v>
      </c>
      <c r="AK57" s="899">
        <f t="shared" si="0"/>
        <v>0</v>
      </c>
      <c r="AL57" s="905" t="str">
        <f>IFERROR(INDEX(G57:R57,1,MATCH(Parametres!$B$3,G$1:R$1,0)-1)*IF(OR(F57="L",F57="S",F57="I"),-1,1),"")</f>
        <v/>
      </c>
      <c r="AM57" s="905" t="e">
        <f t="shared" si="1"/>
        <v>#N/A</v>
      </c>
      <c r="AN57" s="905" t="e">
        <f>INDEX(G57:R57,1,MATCH(Parametres!$B$3,G$1:R$1,0))*IF(OR(F57="L",F57="S",F57="I"),-1,1)</f>
        <v>#N/A</v>
      </c>
      <c r="AO57" s="487" t="e">
        <f>+VLOOKUP($AJ57,Data_Validation!$A:$D,1,0)</f>
        <v>#N/A</v>
      </c>
      <c r="AP57" s="487" t="e">
        <f>+VLOOKUP($AJ57,Data_Validation!$A:$D,3,0)</f>
        <v>#N/A</v>
      </c>
      <c r="AQ57" s="487" t="e">
        <f>+VLOOKUP($AJ57,Data_Validation!$A:$D,4,0)</f>
        <v>#N/A</v>
      </c>
      <c r="AR57" s="487" t="s">
        <v>299</v>
      </c>
      <c r="AS57" s="487" t="e">
        <f>+VLOOKUP($AJ57,Data_Validation!$A:$E,5,0)</f>
        <v>#N/A</v>
      </c>
      <c r="AT57" s="904">
        <f t="shared" si="2"/>
        <v>0</v>
      </c>
      <c r="AU57" s="488">
        <f t="shared" si="2"/>
        <v>0</v>
      </c>
      <c r="AV57" s="899" t="str">
        <f>IFERROR(INDEX(V57:AG57,1,MATCH(Parametres!$B$3,V$1:AG$1,0)-1)*IF(OR(C57="L",C57="S",C57="I"),-1,1),"")</f>
        <v/>
      </c>
      <c r="AW57" s="899" t="e">
        <f t="shared" si="3"/>
        <v>#N/A</v>
      </c>
      <c r="AX57" s="899" t="e">
        <f>INDEX(V57:AG57,1,MATCH(Parametres!$B$3,V$1:AG$1,0))*IF(OR(C57="L",C57="S",C57="I"),-1,1)</f>
        <v>#N/A</v>
      </c>
      <c r="AY57" s="487" t="s">
        <v>337</v>
      </c>
      <c r="AZ57" s="487" t="e">
        <f>+VLOOKUP($AJ57,Data_Validation!$A:$E,5,0)</f>
        <v>#N/A</v>
      </c>
    </row>
    <row r="58" spans="36:52" ht="15" customHeight="1">
      <c r="AJ58" s="899">
        <f t="shared" si="0"/>
        <v>0</v>
      </c>
      <c r="AK58" s="899">
        <f t="shared" si="0"/>
        <v>0</v>
      </c>
      <c r="AL58" s="905" t="str">
        <f>IFERROR(INDEX(G58:R58,1,MATCH(Parametres!$B$3,G$1:R$1,0)-1)*IF(OR(F58="L",F58="S",F58="I"),-1,1),"")</f>
        <v/>
      </c>
      <c r="AM58" s="905" t="e">
        <f t="shared" si="1"/>
        <v>#N/A</v>
      </c>
      <c r="AN58" s="905" t="e">
        <f>INDEX(G58:R58,1,MATCH(Parametres!$B$3,G$1:R$1,0))*IF(OR(F58="L",F58="S",F58="I"),-1,1)</f>
        <v>#N/A</v>
      </c>
      <c r="AO58" s="487" t="e">
        <f>+VLOOKUP($AJ58,Data_Validation!$A:$D,1,0)</f>
        <v>#N/A</v>
      </c>
      <c r="AP58" s="487" t="e">
        <f>+VLOOKUP($AJ58,Data_Validation!$A:$D,3,0)</f>
        <v>#N/A</v>
      </c>
      <c r="AQ58" s="487" t="e">
        <f>+VLOOKUP($AJ58,Data_Validation!$A:$D,4,0)</f>
        <v>#N/A</v>
      </c>
      <c r="AR58" s="487" t="s">
        <v>299</v>
      </c>
      <c r="AS58" s="487" t="e">
        <f>+VLOOKUP($AJ58,Data_Validation!$A:$E,5,0)</f>
        <v>#N/A</v>
      </c>
      <c r="AT58" s="904">
        <f t="shared" si="2"/>
        <v>0</v>
      </c>
      <c r="AU58" s="488">
        <f t="shared" si="2"/>
        <v>0</v>
      </c>
      <c r="AV58" s="899" t="str">
        <f>IFERROR(INDEX(V58:AG58,1,MATCH(Parametres!$B$3,V$1:AG$1,0)-1)*IF(OR(C58="L",C58="S",C58="I"),-1,1),"")</f>
        <v/>
      </c>
      <c r="AW58" s="899" t="e">
        <f t="shared" si="3"/>
        <v>#N/A</v>
      </c>
      <c r="AX58" s="899" t="e">
        <f>INDEX(V58:AG58,1,MATCH(Parametres!$B$3,V$1:AG$1,0))*IF(OR(C58="L",C58="S",C58="I"),-1,1)</f>
        <v>#N/A</v>
      </c>
      <c r="AY58" s="487" t="s">
        <v>337</v>
      </c>
      <c r="AZ58" s="487" t="e">
        <f>+VLOOKUP($AJ58,Data_Validation!$A:$E,5,0)</f>
        <v>#N/A</v>
      </c>
    </row>
    <row r="59" spans="36:52" ht="15" customHeight="1">
      <c r="AJ59" s="899">
        <f t="shared" si="0"/>
        <v>0</v>
      </c>
      <c r="AK59" s="899">
        <f t="shared" si="0"/>
        <v>0</v>
      </c>
      <c r="AL59" s="905" t="str">
        <f>IFERROR(INDEX(G59:R59,1,MATCH(Parametres!$B$3,G$1:R$1,0)-1)*IF(OR(F59="L",F59="S",F59="I"),-1,1),"")</f>
        <v/>
      </c>
      <c r="AM59" s="905" t="e">
        <f t="shared" si="1"/>
        <v>#N/A</v>
      </c>
      <c r="AN59" s="905" t="e">
        <f>INDEX(G59:R59,1,MATCH(Parametres!$B$3,G$1:R$1,0))*IF(OR(F59="L",F59="S",F59="I"),-1,1)</f>
        <v>#N/A</v>
      </c>
      <c r="AO59" s="487" t="e">
        <f>+VLOOKUP($AJ59,Data_Validation!$A:$D,1,0)</f>
        <v>#N/A</v>
      </c>
      <c r="AP59" s="487" t="e">
        <f>+VLOOKUP($AJ59,Data_Validation!$A:$D,3,0)</f>
        <v>#N/A</v>
      </c>
      <c r="AQ59" s="487" t="e">
        <f>+VLOOKUP($AJ59,Data_Validation!$A:$D,4,0)</f>
        <v>#N/A</v>
      </c>
      <c r="AR59" s="487" t="s">
        <v>299</v>
      </c>
      <c r="AS59" s="487" t="e">
        <f>+VLOOKUP($AJ59,Data_Validation!$A:$E,5,0)</f>
        <v>#N/A</v>
      </c>
      <c r="AT59" s="904">
        <f t="shared" si="2"/>
        <v>0</v>
      </c>
      <c r="AU59" s="488">
        <f t="shared" si="2"/>
        <v>0</v>
      </c>
      <c r="AV59" s="899" t="str">
        <f>IFERROR(INDEX(V59:AG59,1,MATCH(Parametres!$B$3,V$1:AG$1,0)-1)*IF(OR(C59="L",C59="S",C59="I"),-1,1),"")</f>
        <v/>
      </c>
      <c r="AW59" s="899" t="e">
        <f t="shared" si="3"/>
        <v>#N/A</v>
      </c>
      <c r="AX59" s="899" t="e">
        <f>INDEX(V59:AG59,1,MATCH(Parametres!$B$3,V$1:AG$1,0))*IF(OR(C59="L",C59="S",C59="I"),-1,1)</f>
        <v>#N/A</v>
      </c>
      <c r="AY59" s="487" t="s">
        <v>337</v>
      </c>
      <c r="AZ59" s="487" t="e">
        <f>+VLOOKUP($AJ59,Data_Validation!$A:$E,5,0)</f>
        <v>#N/A</v>
      </c>
    </row>
    <row r="60" spans="36:52" ht="15" customHeight="1">
      <c r="AJ60" s="899">
        <f t="shared" si="0"/>
        <v>0</v>
      </c>
      <c r="AK60" s="899">
        <f t="shared" si="0"/>
        <v>0</v>
      </c>
      <c r="AL60" s="905" t="str">
        <f>IFERROR(INDEX(G60:R60,1,MATCH(Parametres!$B$3,G$1:R$1,0)-1)*IF(OR(F60="L",F60="S",F60="I"),-1,1),"")</f>
        <v/>
      </c>
      <c r="AM60" s="905" t="e">
        <f t="shared" si="1"/>
        <v>#N/A</v>
      </c>
      <c r="AN60" s="905" t="e">
        <f>INDEX(G60:R60,1,MATCH(Parametres!$B$3,G$1:R$1,0))*IF(OR(F60="L",F60="S",F60="I"),-1,1)</f>
        <v>#N/A</v>
      </c>
      <c r="AO60" s="487" t="e">
        <f>+VLOOKUP($AJ60,Data_Validation!$A:$D,1,0)</f>
        <v>#N/A</v>
      </c>
      <c r="AP60" s="487" t="e">
        <f>+VLOOKUP($AJ60,Data_Validation!$A:$D,3,0)</f>
        <v>#N/A</v>
      </c>
      <c r="AQ60" s="487" t="e">
        <f>+VLOOKUP($AJ60,Data_Validation!$A:$D,4,0)</f>
        <v>#N/A</v>
      </c>
      <c r="AR60" s="487" t="s">
        <v>299</v>
      </c>
      <c r="AS60" s="487" t="e">
        <f>+VLOOKUP($AJ60,Data_Validation!$A:$E,5,0)</f>
        <v>#N/A</v>
      </c>
      <c r="AT60" s="904">
        <f t="shared" si="2"/>
        <v>0</v>
      </c>
      <c r="AU60" s="488">
        <f t="shared" si="2"/>
        <v>0</v>
      </c>
      <c r="AV60" s="899" t="str">
        <f>IFERROR(INDEX(V60:AG60,1,MATCH(Parametres!$B$3,V$1:AG$1,0)-1)*IF(OR(C60="L",C60="S",C60="I"),-1,1),"")</f>
        <v/>
      </c>
      <c r="AW60" s="899" t="e">
        <f t="shared" si="3"/>
        <v>#N/A</v>
      </c>
      <c r="AX60" s="899" t="e">
        <f>INDEX(V60:AG60,1,MATCH(Parametres!$B$3,V$1:AG$1,0))*IF(OR(C60="L",C60="S",C60="I"),-1,1)</f>
        <v>#N/A</v>
      </c>
      <c r="AY60" s="487" t="s">
        <v>337</v>
      </c>
      <c r="AZ60" s="487" t="e">
        <f>+VLOOKUP($AJ60,Data_Validation!$A:$E,5,0)</f>
        <v>#N/A</v>
      </c>
    </row>
    <row r="61" spans="36:52" ht="15" customHeight="1">
      <c r="AJ61" s="899">
        <f t="shared" si="0"/>
        <v>0</v>
      </c>
      <c r="AK61" s="899">
        <f t="shared" si="0"/>
        <v>0</v>
      </c>
      <c r="AL61" s="905" t="str">
        <f>IFERROR(INDEX(G61:R61,1,MATCH(Parametres!$B$3,G$1:R$1,0)-1)*IF(OR(F61="L",F61="S",F61="I"),-1,1),"")</f>
        <v/>
      </c>
      <c r="AM61" s="905" t="e">
        <f t="shared" si="1"/>
        <v>#N/A</v>
      </c>
      <c r="AN61" s="905" t="e">
        <f>INDEX(G61:R61,1,MATCH(Parametres!$B$3,G$1:R$1,0))*IF(OR(F61="L",F61="S",F61="I"),-1,1)</f>
        <v>#N/A</v>
      </c>
      <c r="AO61" s="487" t="e">
        <f>+VLOOKUP($AJ61,Data_Validation!$A:$D,1,0)</f>
        <v>#N/A</v>
      </c>
      <c r="AP61" s="487" t="e">
        <f>+VLOOKUP($AJ61,Data_Validation!$A:$D,3,0)</f>
        <v>#N/A</v>
      </c>
      <c r="AQ61" s="487" t="e">
        <f>+VLOOKUP($AJ61,Data_Validation!$A:$D,4,0)</f>
        <v>#N/A</v>
      </c>
      <c r="AR61" s="487" t="s">
        <v>299</v>
      </c>
      <c r="AS61" s="487" t="e">
        <f>+VLOOKUP($AJ61,Data_Validation!$A:$E,5,0)</f>
        <v>#N/A</v>
      </c>
      <c r="AT61" s="904">
        <f t="shared" si="2"/>
        <v>0</v>
      </c>
      <c r="AU61" s="488">
        <f t="shared" si="2"/>
        <v>0</v>
      </c>
      <c r="AV61" s="899" t="str">
        <f>IFERROR(INDEX(V61:AG61,1,MATCH(Parametres!$B$3,V$1:AG$1,0)-1)*IF(OR(C61="L",C61="S",C61="I"),-1,1),"")</f>
        <v/>
      </c>
      <c r="AW61" s="899" t="e">
        <f t="shared" si="3"/>
        <v>#N/A</v>
      </c>
      <c r="AX61" s="899" t="e">
        <f>INDEX(V61:AG61,1,MATCH(Parametres!$B$3,V$1:AG$1,0))*IF(OR(C61="L",C61="S",C61="I"),-1,1)</f>
        <v>#N/A</v>
      </c>
      <c r="AY61" s="487" t="s">
        <v>337</v>
      </c>
      <c r="AZ61" s="487" t="e">
        <f>+VLOOKUP($AJ61,Data_Validation!$A:$E,5,0)</f>
        <v>#N/A</v>
      </c>
    </row>
    <row r="62" spans="36:52" ht="15" customHeight="1">
      <c r="AJ62" s="899">
        <f t="shared" si="0"/>
        <v>0</v>
      </c>
      <c r="AK62" s="899">
        <f t="shared" si="0"/>
        <v>0</v>
      </c>
      <c r="AL62" s="905" t="str">
        <f>IFERROR(INDEX(G62:R62,1,MATCH(Parametres!$B$3,G$1:R$1,0)-1)*IF(OR(F62="L",F62="S",F62="I"),-1,1),"")</f>
        <v/>
      </c>
      <c r="AM62" s="905" t="e">
        <f t="shared" si="1"/>
        <v>#N/A</v>
      </c>
      <c r="AN62" s="905" t="e">
        <f>INDEX(G62:R62,1,MATCH(Parametres!$B$3,G$1:R$1,0))*IF(OR(F62="L",F62="S",F62="I"),-1,1)</f>
        <v>#N/A</v>
      </c>
      <c r="AO62" s="487" t="e">
        <f>+VLOOKUP($AJ62,Data_Validation!$A:$D,1,0)</f>
        <v>#N/A</v>
      </c>
      <c r="AP62" s="487" t="e">
        <f>+VLOOKUP($AJ62,Data_Validation!$A:$D,3,0)</f>
        <v>#N/A</v>
      </c>
      <c r="AQ62" s="487" t="e">
        <f>+VLOOKUP($AJ62,Data_Validation!$A:$D,4,0)</f>
        <v>#N/A</v>
      </c>
      <c r="AR62" s="487" t="s">
        <v>299</v>
      </c>
      <c r="AS62" s="487" t="e">
        <f>+VLOOKUP($AJ62,Data_Validation!$A:$E,5,0)</f>
        <v>#N/A</v>
      </c>
      <c r="AT62" s="904">
        <f t="shared" si="2"/>
        <v>0</v>
      </c>
      <c r="AU62" s="488">
        <f t="shared" si="2"/>
        <v>0</v>
      </c>
      <c r="AV62" s="899" t="str">
        <f>IFERROR(INDEX(V62:AG62,1,MATCH(Parametres!$B$3,V$1:AG$1,0)-1)*IF(OR(C62="L",C62="S",C62="I"),-1,1),"")</f>
        <v/>
      </c>
      <c r="AW62" s="899" t="e">
        <f t="shared" si="3"/>
        <v>#N/A</v>
      </c>
      <c r="AX62" s="899" t="e">
        <f>INDEX(V62:AG62,1,MATCH(Parametres!$B$3,V$1:AG$1,0))*IF(OR(C62="L",C62="S",C62="I"),-1,1)</f>
        <v>#N/A</v>
      </c>
      <c r="AY62" s="487" t="s">
        <v>337</v>
      </c>
      <c r="AZ62" s="487" t="e">
        <f>+VLOOKUP($AJ62,Data_Validation!$A:$E,5,0)</f>
        <v>#N/A</v>
      </c>
    </row>
    <row r="63" spans="36:52" ht="15" customHeight="1">
      <c r="AJ63" s="899">
        <f t="shared" si="0"/>
        <v>0</v>
      </c>
      <c r="AK63" s="899">
        <f t="shared" si="0"/>
        <v>0</v>
      </c>
      <c r="AL63" s="905" t="str">
        <f>IFERROR(INDEX(G63:R63,1,MATCH(Parametres!$B$3,G$1:R$1,0)-1)*IF(OR(F63="L",F63="S",F63="I"),-1,1),"")</f>
        <v/>
      </c>
      <c r="AM63" s="905" t="e">
        <f t="shared" si="1"/>
        <v>#N/A</v>
      </c>
      <c r="AN63" s="905" t="e">
        <f>INDEX(G63:R63,1,MATCH(Parametres!$B$3,G$1:R$1,0))*IF(OR(F63="L",F63="S",F63="I"),-1,1)</f>
        <v>#N/A</v>
      </c>
      <c r="AO63" s="487" t="e">
        <f>+VLOOKUP($AJ63,Data_Validation!$A:$D,1,0)</f>
        <v>#N/A</v>
      </c>
      <c r="AP63" s="487" t="e">
        <f>+VLOOKUP($AJ63,Data_Validation!$A:$D,3,0)</f>
        <v>#N/A</v>
      </c>
      <c r="AQ63" s="487" t="e">
        <f>+VLOOKUP($AJ63,Data_Validation!$A:$D,4,0)</f>
        <v>#N/A</v>
      </c>
      <c r="AR63" s="487" t="s">
        <v>299</v>
      </c>
      <c r="AS63" s="487" t="e">
        <f>+VLOOKUP($AJ63,Data_Validation!$A:$E,5,0)</f>
        <v>#N/A</v>
      </c>
      <c r="AT63" s="904">
        <f t="shared" si="2"/>
        <v>0</v>
      </c>
      <c r="AU63" s="488">
        <f t="shared" si="2"/>
        <v>0</v>
      </c>
      <c r="AV63" s="899" t="str">
        <f>IFERROR(INDEX(V63:AG63,1,MATCH(Parametres!$B$3,V$1:AG$1,0)-1)*IF(OR(C63="L",C63="S",C63="I"),-1,1),"")</f>
        <v/>
      </c>
      <c r="AW63" s="899" t="e">
        <f t="shared" si="3"/>
        <v>#N/A</v>
      </c>
      <c r="AX63" s="899" t="e">
        <f>INDEX(V63:AG63,1,MATCH(Parametres!$B$3,V$1:AG$1,0))*IF(OR(C63="L",C63="S",C63="I"),-1,1)</f>
        <v>#N/A</v>
      </c>
      <c r="AY63" s="487" t="s">
        <v>337</v>
      </c>
      <c r="AZ63" s="487" t="e">
        <f>+VLOOKUP($AJ63,Data_Validation!$A:$E,5,0)</f>
        <v>#N/A</v>
      </c>
    </row>
    <row r="64" spans="36:52" ht="15" customHeight="1">
      <c r="AJ64" s="899">
        <f t="shared" si="0"/>
        <v>0</v>
      </c>
      <c r="AK64" s="899">
        <f t="shared" si="0"/>
        <v>0</v>
      </c>
      <c r="AL64" s="905" t="str">
        <f>IFERROR(INDEX(G64:R64,1,MATCH(Parametres!$B$3,G$1:R$1,0)-1)*IF(OR(F64="L",F64="S",F64="I"),-1,1),"")</f>
        <v/>
      </c>
      <c r="AM64" s="905" t="e">
        <f t="shared" si="1"/>
        <v>#N/A</v>
      </c>
      <c r="AN64" s="905" t="e">
        <f>INDEX(G64:R64,1,MATCH(Parametres!$B$3,G$1:R$1,0))*IF(OR(F64="L",F64="S",F64="I"),-1,1)</f>
        <v>#N/A</v>
      </c>
      <c r="AO64" s="487" t="e">
        <f>+VLOOKUP($AJ64,Data_Validation!$A:$D,1,0)</f>
        <v>#N/A</v>
      </c>
      <c r="AP64" s="487" t="e">
        <f>+VLOOKUP($AJ64,Data_Validation!$A:$D,3,0)</f>
        <v>#N/A</v>
      </c>
      <c r="AQ64" s="487" t="e">
        <f>+VLOOKUP($AJ64,Data_Validation!$A:$D,4,0)</f>
        <v>#N/A</v>
      </c>
      <c r="AR64" s="487" t="s">
        <v>299</v>
      </c>
      <c r="AS64" s="487" t="e">
        <f>+VLOOKUP($AJ64,Data_Validation!$A:$E,5,0)</f>
        <v>#N/A</v>
      </c>
      <c r="AT64" s="904">
        <f t="shared" si="2"/>
        <v>0</v>
      </c>
      <c r="AU64" s="488">
        <f t="shared" si="2"/>
        <v>0</v>
      </c>
      <c r="AV64" s="899" t="str">
        <f>IFERROR(INDEX(V64:AG64,1,MATCH(Parametres!$B$3,V$1:AG$1,0)-1)*IF(OR(C64="L",C64="S",C64="I"),-1,1),"")</f>
        <v/>
      </c>
      <c r="AW64" s="899" t="e">
        <f t="shared" si="3"/>
        <v>#N/A</v>
      </c>
      <c r="AX64" s="899" t="e">
        <f>INDEX(V64:AG64,1,MATCH(Parametres!$B$3,V$1:AG$1,0))*IF(OR(C64="L",C64="S",C64="I"),-1,1)</f>
        <v>#N/A</v>
      </c>
      <c r="AY64" s="487" t="s">
        <v>337</v>
      </c>
      <c r="AZ64" s="487" t="e">
        <f>+VLOOKUP($AJ64,Data_Validation!$A:$E,5,0)</f>
        <v>#N/A</v>
      </c>
    </row>
    <row r="65" spans="36:52" ht="15" customHeight="1">
      <c r="AJ65" s="899">
        <f t="shared" si="0"/>
        <v>0</v>
      </c>
      <c r="AK65" s="899">
        <f t="shared" si="0"/>
        <v>0</v>
      </c>
      <c r="AL65" s="905" t="str">
        <f>IFERROR(INDEX(G65:R65,1,MATCH(Parametres!$B$3,G$1:R$1,0)-1)*IF(OR(F65="L",F65="S",F65="I"),-1,1),"")</f>
        <v/>
      </c>
      <c r="AM65" s="905" t="e">
        <f t="shared" si="1"/>
        <v>#N/A</v>
      </c>
      <c r="AN65" s="905" t="e">
        <f>INDEX(G65:R65,1,MATCH(Parametres!$B$3,G$1:R$1,0))*IF(OR(F65="L",F65="S",F65="I"),-1,1)</f>
        <v>#N/A</v>
      </c>
      <c r="AO65" s="487" t="e">
        <f>+VLOOKUP($AJ65,Data_Validation!$A:$D,1,0)</f>
        <v>#N/A</v>
      </c>
      <c r="AP65" s="487" t="e">
        <f>+VLOOKUP($AJ65,Data_Validation!$A:$D,3,0)</f>
        <v>#N/A</v>
      </c>
      <c r="AQ65" s="487" t="e">
        <f>+VLOOKUP($AJ65,Data_Validation!$A:$D,4,0)</f>
        <v>#N/A</v>
      </c>
      <c r="AR65" s="487" t="s">
        <v>299</v>
      </c>
      <c r="AS65" s="487" t="e">
        <f>+VLOOKUP($AJ65,Data_Validation!$A:$E,5,0)</f>
        <v>#N/A</v>
      </c>
      <c r="AT65" s="904">
        <f t="shared" si="2"/>
        <v>0</v>
      </c>
      <c r="AU65" s="488">
        <f t="shared" si="2"/>
        <v>0</v>
      </c>
      <c r="AV65" s="899" t="str">
        <f>IFERROR(INDEX(V65:AG65,1,MATCH(Parametres!$B$3,V$1:AG$1,0)-1)*IF(OR(C65="L",C65="S",C65="I"),-1,1),"")</f>
        <v/>
      </c>
      <c r="AW65" s="899" t="e">
        <f t="shared" si="3"/>
        <v>#N/A</v>
      </c>
      <c r="AX65" s="899" t="e">
        <f>INDEX(V65:AG65,1,MATCH(Parametres!$B$3,V$1:AG$1,0))*IF(OR(C65="L",C65="S",C65="I"),-1,1)</f>
        <v>#N/A</v>
      </c>
      <c r="AY65" s="487" t="s">
        <v>337</v>
      </c>
      <c r="AZ65" s="487" t="e">
        <f>+VLOOKUP($AJ65,Data_Validation!$A:$E,5,0)</f>
        <v>#N/A</v>
      </c>
    </row>
    <row r="66" spans="36:52" ht="15" customHeight="1">
      <c r="AJ66" s="899">
        <f t="shared" si="0"/>
        <v>0</v>
      </c>
      <c r="AK66" s="899">
        <f t="shared" si="0"/>
        <v>0</v>
      </c>
      <c r="AL66" s="905" t="str">
        <f>IFERROR(INDEX(G66:R66,1,MATCH(Parametres!$B$3,G$1:R$1,0)-1)*IF(OR(F66="L",F66="S",F66="I"),-1,1),"")</f>
        <v/>
      </c>
      <c r="AM66" s="905" t="e">
        <f t="shared" si="1"/>
        <v>#N/A</v>
      </c>
      <c r="AN66" s="905" t="e">
        <f>INDEX(G66:R66,1,MATCH(Parametres!$B$3,G$1:R$1,0))*IF(OR(F66="L",F66="S",F66="I"),-1,1)</f>
        <v>#N/A</v>
      </c>
      <c r="AO66" s="487" t="e">
        <f>+VLOOKUP($AJ66,Data_Validation!$A:$D,1,0)</f>
        <v>#N/A</v>
      </c>
      <c r="AP66" s="487" t="e">
        <f>+VLOOKUP($AJ66,Data_Validation!$A:$D,3,0)</f>
        <v>#N/A</v>
      </c>
      <c r="AQ66" s="487" t="e">
        <f>+VLOOKUP($AJ66,Data_Validation!$A:$D,4,0)</f>
        <v>#N/A</v>
      </c>
      <c r="AR66" s="487" t="s">
        <v>299</v>
      </c>
      <c r="AS66" s="487" t="e">
        <f>+VLOOKUP($AJ66,Data_Validation!$A:$E,5,0)</f>
        <v>#N/A</v>
      </c>
      <c r="AT66" s="904">
        <f t="shared" si="2"/>
        <v>0</v>
      </c>
      <c r="AU66" s="488">
        <f t="shared" si="2"/>
        <v>0</v>
      </c>
      <c r="AV66" s="899" t="str">
        <f>IFERROR(INDEX(V66:AG66,1,MATCH(Parametres!$B$3,V$1:AG$1,0)-1)*IF(OR(C66="L",C66="S",C66="I"),-1,1),"")</f>
        <v/>
      </c>
      <c r="AW66" s="899" t="e">
        <f t="shared" si="3"/>
        <v>#N/A</v>
      </c>
      <c r="AX66" s="899" t="e">
        <f>INDEX(V66:AG66,1,MATCH(Parametres!$B$3,V$1:AG$1,0))*IF(OR(C66="L",C66="S",C66="I"),-1,1)</f>
        <v>#N/A</v>
      </c>
      <c r="AY66" s="487" t="s">
        <v>337</v>
      </c>
      <c r="AZ66" s="487" t="e">
        <f>+VLOOKUP($AJ66,Data_Validation!$A:$E,5,0)</f>
        <v>#N/A</v>
      </c>
    </row>
    <row r="67" spans="36:52" ht="15" customHeight="1">
      <c r="AJ67" s="899">
        <f t="shared" si="0"/>
        <v>0</v>
      </c>
      <c r="AK67" s="899">
        <f t="shared" si="0"/>
        <v>0</v>
      </c>
      <c r="AL67" s="905" t="str">
        <f>IFERROR(INDEX(G67:R67,1,MATCH(Parametres!$B$3,G$1:R$1,0)-1)*IF(OR(F67="L",F67="S",F67="I"),-1,1),"")</f>
        <v/>
      </c>
      <c r="AM67" s="905" t="e">
        <f t="shared" si="1"/>
        <v>#N/A</v>
      </c>
      <c r="AN67" s="905" t="e">
        <f>INDEX(G67:R67,1,MATCH(Parametres!$B$3,G$1:R$1,0))*IF(OR(F67="L",F67="S",F67="I"),-1,1)</f>
        <v>#N/A</v>
      </c>
      <c r="AO67" s="487" t="e">
        <f>+VLOOKUP($AJ67,Data_Validation!$A:$D,1,0)</f>
        <v>#N/A</v>
      </c>
      <c r="AP67" s="487" t="e">
        <f>+VLOOKUP($AJ67,Data_Validation!$A:$D,3,0)</f>
        <v>#N/A</v>
      </c>
      <c r="AQ67" s="487" t="e">
        <f>+VLOOKUP($AJ67,Data_Validation!$A:$D,4,0)</f>
        <v>#N/A</v>
      </c>
      <c r="AR67" s="487" t="s">
        <v>299</v>
      </c>
      <c r="AS67" s="487" t="e">
        <f>+VLOOKUP($AJ67,Data_Validation!$A:$E,5,0)</f>
        <v>#N/A</v>
      </c>
      <c r="AT67" s="904">
        <f t="shared" si="2"/>
        <v>0</v>
      </c>
      <c r="AU67" s="488">
        <f t="shared" si="2"/>
        <v>0</v>
      </c>
      <c r="AV67" s="899" t="str">
        <f>IFERROR(INDEX(V67:AG67,1,MATCH(Parametres!$B$3,V$1:AG$1,0)-1)*IF(OR(C67="L",C67="S",C67="I"),-1,1),"")</f>
        <v/>
      </c>
      <c r="AW67" s="899" t="e">
        <f t="shared" si="3"/>
        <v>#N/A</v>
      </c>
      <c r="AX67" s="899" t="e">
        <f>INDEX(V67:AG67,1,MATCH(Parametres!$B$3,V$1:AG$1,0))*IF(OR(C67="L",C67="S",C67="I"),-1,1)</f>
        <v>#N/A</v>
      </c>
      <c r="AY67" s="487" t="s">
        <v>337</v>
      </c>
      <c r="AZ67" s="487" t="e">
        <f>+VLOOKUP($AJ67,Data_Validation!$A:$E,5,0)</f>
        <v>#N/A</v>
      </c>
    </row>
    <row r="68" spans="36:52" ht="15" customHeight="1">
      <c r="AJ68" s="899">
        <f t="shared" ref="AJ68:AK131" si="4">C68</f>
        <v>0</v>
      </c>
      <c r="AK68" s="899">
        <f t="shared" si="4"/>
        <v>0</v>
      </c>
      <c r="AL68" s="905" t="str">
        <f>IFERROR(INDEX(G68:R68,1,MATCH(Parametres!$B$3,G$1:R$1,0)-1)*IF(OR(F68="L",F68="S",F68="I"),-1,1),"")</f>
        <v/>
      </c>
      <c r="AM68" s="905" t="e">
        <f t="shared" ref="AM68:AM131" si="5">AN68-AL68</f>
        <v>#N/A</v>
      </c>
      <c r="AN68" s="905" t="e">
        <f>INDEX(G68:R68,1,MATCH(Parametres!$B$3,G$1:R$1,0))*IF(OR(F68="L",F68="S",F68="I"),-1,1)</f>
        <v>#N/A</v>
      </c>
      <c r="AO68" s="487" t="e">
        <f>+VLOOKUP($AJ68,Data_Validation!$A:$D,1,0)</f>
        <v>#N/A</v>
      </c>
      <c r="AP68" s="487" t="e">
        <f>+VLOOKUP($AJ68,Data_Validation!$A:$D,3,0)</f>
        <v>#N/A</v>
      </c>
      <c r="AQ68" s="487" t="e">
        <f>+VLOOKUP($AJ68,Data_Validation!$A:$D,4,0)</f>
        <v>#N/A</v>
      </c>
      <c r="AR68" s="487" t="s">
        <v>299</v>
      </c>
      <c r="AS68" s="487" t="e">
        <f>+VLOOKUP($AJ68,Data_Validation!$A:$E,5,0)</f>
        <v>#N/A</v>
      </c>
      <c r="AT68" s="904">
        <f t="shared" ref="AT68:AU131" si="6">C68</f>
        <v>0</v>
      </c>
      <c r="AU68" s="488">
        <f t="shared" si="6"/>
        <v>0</v>
      </c>
      <c r="AV68" s="899" t="str">
        <f>IFERROR(INDEX(V68:AG68,1,MATCH(Parametres!$B$3,V$1:AG$1,0)-1)*IF(OR(C68="L",C68="S",C68="I"),-1,1),"")</f>
        <v/>
      </c>
      <c r="AW68" s="899" t="e">
        <f t="shared" ref="AW68:AW131" si="7">AX68-AV68</f>
        <v>#N/A</v>
      </c>
      <c r="AX68" s="899" t="e">
        <f>INDEX(V68:AG68,1,MATCH(Parametres!$B$3,V$1:AG$1,0))*IF(OR(C68="L",C68="S",C68="I"),-1,1)</f>
        <v>#N/A</v>
      </c>
      <c r="AY68" s="487" t="s">
        <v>337</v>
      </c>
      <c r="AZ68" s="487" t="e">
        <f>+VLOOKUP($AJ68,Data_Validation!$A:$E,5,0)</f>
        <v>#N/A</v>
      </c>
    </row>
    <row r="69" spans="36:52" ht="15" customHeight="1">
      <c r="AJ69" s="899">
        <f t="shared" si="4"/>
        <v>0</v>
      </c>
      <c r="AK69" s="899">
        <f t="shared" si="4"/>
        <v>0</v>
      </c>
      <c r="AL69" s="905" t="str">
        <f>IFERROR(INDEX(G69:R69,1,MATCH(Parametres!$B$3,G$1:R$1,0)-1)*IF(OR(F69="L",F69="S",F69="I"),-1,1),"")</f>
        <v/>
      </c>
      <c r="AM69" s="905" t="e">
        <f t="shared" si="5"/>
        <v>#N/A</v>
      </c>
      <c r="AN69" s="905" t="e">
        <f>INDEX(G69:R69,1,MATCH(Parametres!$B$3,G$1:R$1,0))*IF(OR(F69="L",F69="S",F69="I"),-1,1)</f>
        <v>#N/A</v>
      </c>
      <c r="AO69" s="487" t="e">
        <f>+VLOOKUP($AJ69,Data_Validation!$A:$D,1,0)</f>
        <v>#N/A</v>
      </c>
      <c r="AP69" s="487" t="e">
        <f>+VLOOKUP($AJ69,Data_Validation!$A:$D,3,0)</f>
        <v>#N/A</v>
      </c>
      <c r="AQ69" s="487" t="e">
        <f>+VLOOKUP($AJ69,Data_Validation!$A:$D,4,0)</f>
        <v>#N/A</v>
      </c>
      <c r="AR69" s="487" t="s">
        <v>299</v>
      </c>
      <c r="AS69" s="487" t="e">
        <f>+VLOOKUP($AJ69,Data_Validation!$A:$E,5,0)</f>
        <v>#N/A</v>
      </c>
      <c r="AT69" s="904">
        <f t="shared" si="6"/>
        <v>0</v>
      </c>
      <c r="AU69" s="488">
        <f t="shared" si="6"/>
        <v>0</v>
      </c>
      <c r="AV69" s="899" t="str">
        <f>IFERROR(INDEX(V69:AG69,1,MATCH(Parametres!$B$3,V$1:AG$1,0)-1)*IF(OR(C69="L",C69="S",C69="I"),-1,1),"")</f>
        <v/>
      </c>
      <c r="AW69" s="899" t="e">
        <f t="shared" si="7"/>
        <v>#N/A</v>
      </c>
      <c r="AX69" s="899" t="e">
        <f>INDEX(V69:AG69,1,MATCH(Parametres!$B$3,V$1:AG$1,0))*IF(OR(C69="L",C69="S",C69="I"),-1,1)</f>
        <v>#N/A</v>
      </c>
      <c r="AY69" s="487" t="s">
        <v>337</v>
      </c>
      <c r="AZ69" s="487" t="e">
        <f>+VLOOKUP($AJ69,Data_Validation!$A:$E,5,0)</f>
        <v>#N/A</v>
      </c>
    </row>
    <row r="70" spans="36:52" ht="15" customHeight="1">
      <c r="AJ70" s="899">
        <f t="shared" si="4"/>
        <v>0</v>
      </c>
      <c r="AK70" s="899">
        <f t="shared" si="4"/>
        <v>0</v>
      </c>
      <c r="AL70" s="905" t="str">
        <f>IFERROR(INDEX(G70:R70,1,MATCH(Parametres!$B$3,G$1:R$1,0)-1)*IF(OR(F70="L",F70="S",F70="I"),-1,1),"")</f>
        <v/>
      </c>
      <c r="AM70" s="905" t="e">
        <f t="shared" si="5"/>
        <v>#N/A</v>
      </c>
      <c r="AN70" s="905" t="e">
        <f>INDEX(G70:R70,1,MATCH(Parametres!$B$3,G$1:R$1,0))*IF(OR(F70="L",F70="S",F70="I"),-1,1)</f>
        <v>#N/A</v>
      </c>
      <c r="AO70" s="487" t="e">
        <f>+VLOOKUP($AJ70,Data_Validation!$A:$D,1,0)</f>
        <v>#N/A</v>
      </c>
      <c r="AP70" s="487" t="e">
        <f>+VLOOKUP($AJ70,Data_Validation!$A:$D,3,0)</f>
        <v>#N/A</v>
      </c>
      <c r="AQ70" s="487" t="e">
        <f>+VLOOKUP($AJ70,Data_Validation!$A:$D,4,0)</f>
        <v>#N/A</v>
      </c>
      <c r="AR70" s="487" t="s">
        <v>299</v>
      </c>
      <c r="AS70" s="487" t="e">
        <f>+VLOOKUP($AJ70,Data_Validation!$A:$E,5,0)</f>
        <v>#N/A</v>
      </c>
      <c r="AT70" s="904">
        <f t="shared" si="6"/>
        <v>0</v>
      </c>
      <c r="AU70" s="488">
        <f t="shared" si="6"/>
        <v>0</v>
      </c>
      <c r="AV70" s="899" t="str">
        <f>IFERROR(INDEX(V70:AG70,1,MATCH(Parametres!$B$3,V$1:AG$1,0)-1)*IF(OR(C70="L",C70="S",C70="I"),-1,1),"")</f>
        <v/>
      </c>
      <c r="AW70" s="899" t="e">
        <f t="shared" si="7"/>
        <v>#N/A</v>
      </c>
      <c r="AX70" s="899" t="e">
        <f>INDEX(V70:AG70,1,MATCH(Parametres!$B$3,V$1:AG$1,0))*IF(OR(C70="L",C70="S",C70="I"),-1,1)</f>
        <v>#N/A</v>
      </c>
      <c r="AY70" s="487" t="s">
        <v>337</v>
      </c>
      <c r="AZ70" s="487" t="e">
        <f>+VLOOKUP($AJ70,Data_Validation!$A:$E,5,0)</f>
        <v>#N/A</v>
      </c>
    </row>
    <row r="71" spans="36:52" ht="15" customHeight="1">
      <c r="AJ71" s="899">
        <f t="shared" si="4"/>
        <v>0</v>
      </c>
      <c r="AK71" s="899">
        <f t="shared" si="4"/>
        <v>0</v>
      </c>
      <c r="AL71" s="905" t="str">
        <f>IFERROR(INDEX(G71:R71,1,MATCH(Parametres!$B$3,G$1:R$1,0)-1)*IF(OR(F71="L",F71="S",F71="I"),-1,1),"")</f>
        <v/>
      </c>
      <c r="AM71" s="905" t="e">
        <f t="shared" si="5"/>
        <v>#N/A</v>
      </c>
      <c r="AN71" s="905" t="e">
        <f>INDEX(G71:R71,1,MATCH(Parametres!$B$3,G$1:R$1,0))*IF(OR(F71="L",F71="S",F71="I"),-1,1)</f>
        <v>#N/A</v>
      </c>
      <c r="AO71" s="487" t="e">
        <f>+VLOOKUP($AJ71,Data_Validation!$A:$D,1,0)</f>
        <v>#N/A</v>
      </c>
      <c r="AP71" s="487" t="e">
        <f>+VLOOKUP($AJ71,Data_Validation!$A:$D,3,0)</f>
        <v>#N/A</v>
      </c>
      <c r="AQ71" s="487" t="e">
        <f>+VLOOKUP($AJ71,Data_Validation!$A:$D,4,0)</f>
        <v>#N/A</v>
      </c>
      <c r="AR71" s="487" t="s">
        <v>299</v>
      </c>
      <c r="AS71" s="487" t="e">
        <f>+VLOOKUP($AJ71,Data_Validation!$A:$E,5,0)</f>
        <v>#N/A</v>
      </c>
      <c r="AT71" s="904">
        <f t="shared" si="6"/>
        <v>0</v>
      </c>
      <c r="AU71" s="488">
        <f t="shared" si="6"/>
        <v>0</v>
      </c>
      <c r="AV71" s="899" t="str">
        <f>IFERROR(INDEX(V71:AG71,1,MATCH(Parametres!$B$3,V$1:AG$1,0)-1)*IF(OR(C71="L",C71="S",C71="I"),-1,1),"")</f>
        <v/>
      </c>
      <c r="AW71" s="899" t="e">
        <f t="shared" si="7"/>
        <v>#N/A</v>
      </c>
      <c r="AX71" s="899" t="e">
        <f>INDEX(V71:AG71,1,MATCH(Parametres!$B$3,V$1:AG$1,0))*IF(OR(C71="L",C71="S",C71="I"),-1,1)</f>
        <v>#N/A</v>
      </c>
      <c r="AY71" s="487" t="s">
        <v>337</v>
      </c>
      <c r="AZ71" s="487" t="e">
        <f>+VLOOKUP($AJ71,Data_Validation!$A:$E,5,0)</f>
        <v>#N/A</v>
      </c>
    </row>
    <row r="72" spans="36:52" ht="15" customHeight="1">
      <c r="AJ72" s="899">
        <f t="shared" si="4"/>
        <v>0</v>
      </c>
      <c r="AK72" s="899">
        <f t="shared" si="4"/>
        <v>0</v>
      </c>
      <c r="AL72" s="905" t="str">
        <f>IFERROR(INDEX(G72:R72,1,MATCH(Parametres!$B$3,G$1:R$1,0)-1)*IF(OR(F72="L",F72="S",F72="I"),-1,1),"")</f>
        <v/>
      </c>
      <c r="AM72" s="905" t="e">
        <f t="shared" si="5"/>
        <v>#N/A</v>
      </c>
      <c r="AN72" s="905" t="e">
        <f>INDEX(G72:R72,1,MATCH(Parametres!$B$3,G$1:R$1,0))*IF(OR(F72="L",F72="S",F72="I"),-1,1)</f>
        <v>#N/A</v>
      </c>
      <c r="AO72" s="487" t="e">
        <f>+VLOOKUP($AJ72,Data_Validation!$A:$D,1,0)</f>
        <v>#N/A</v>
      </c>
      <c r="AP72" s="487" t="e">
        <f>+VLOOKUP($AJ72,Data_Validation!$A:$D,3,0)</f>
        <v>#N/A</v>
      </c>
      <c r="AQ72" s="487" t="e">
        <f>+VLOOKUP($AJ72,Data_Validation!$A:$D,4,0)</f>
        <v>#N/A</v>
      </c>
      <c r="AR72" s="487" t="s">
        <v>299</v>
      </c>
      <c r="AS72" s="487" t="e">
        <f>+VLOOKUP($AJ72,Data_Validation!$A:$E,5,0)</f>
        <v>#N/A</v>
      </c>
      <c r="AT72" s="904">
        <f t="shared" si="6"/>
        <v>0</v>
      </c>
      <c r="AU72" s="488">
        <f t="shared" si="6"/>
        <v>0</v>
      </c>
      <c r="AV72" s="899" t="str">
        <f>IFERROR(INDEX(V72:AG72,1,MATCH(Parametres!$B$3,V$1:AG$1,0)-1)*IF(OR(C72="L",C72="S",C72="I"),-1,1),"")</f>
        <v/>
      </c>
      <c r="AW72" s="899" t="e">
        <f t="shared" si="7"/>
        <v>#N/A</v>
      </c>
      <c r="AX72" s="899" t="e">
        <f>INDEX(V72:AG72,1,MATCH(Parametres!$B$3,V$1:AG$1,0))*IF(OR(C72="L",C72="S",C72="I"),-1,1)</f>
        <v>#N/A</v>
      </c>
      <c r="AY72" s="487" t="s">
        <v>337</v>
      </c>
      <c r="AZ72" s="487" t="e">
        <f>+VLOOKUP($AJ72,Data_Validation!$A:$E,5,0)</f>
        <v>#N/A</v>
      </c>
    </row>
    <row r="73" spans="36:52" ht="15" customHeight="1">
      <c r="AJ73" s="899">
        <f t="shared" si="4"/>
        <v>0</v>
      </c>
      <c r="AK73" s="899">
        <f t="shared" si="4"/>
        <v>0</v>
      </c>
      <c r="AL73" s="905" t="str">
        <f>IFERROR(INDEX(G73:R73,1,MATCH(Parametres!$B$3,G$1:R$1,0)-1)*IF(OR(F73="L",F73="S",F73="I"),-1,1),"")</f>
        <v/>
      </c>
      <c r="AM73" s="905" t="e">
        <f t="shared" si="5"/>
        <v>#N/A</v>
      </c>
      <c r="AN73" s="905" t="e">
        <f>INDEX(G73:R73,1,MATCH(Parametres!$B$3,G$1:R$1,0))*IF(OR(F73="L",F73="S",F73="I"),-1,1)</f>
        <v>#N/A</v>
      </c>
      <c r="AO73" s="487" t="e">
        <f>+VLOOKUP($AJ73,Data_Validation!$A:$D,1,0)</f>
        <v>#N/A</v>
      </c>
      <c r="AP73" s="487" t="e">
        <f>+VLOOKUP($AJ73,Data_Validation!$A:$D,3,0)</f>
        <v>#N/A</v>
      </c>
      <c r="AQ73" s="487" t="e">
        <f>+VLOOKUP($AJ73,Data_Validation!$A:$D,4,0)</f>
        <v>#N/A</v>
      </c>
      <c r="AR73" s="487" t="s">
        <v>299</v>
      </c>
      <c r="AS73" s="487" t="e">
        <f>+VLOOKUP($AJ73,Data_Validation!$A:$E,5,0)</f>
        <v>#N/A</v>
      </c>
      <c r="AT73" s="904">
        <f t="shared" si="6"/>
        <v>0</v>
      </c>
      <c r="AU73" s="488">
        <f t="shared" si="6"/>
        <v>0</v>
      </c>
      <c r="AV73" s="899" t="str">
        <f>IFERROR(INDEX(V73:AG73,1,MATCH(Parametres!$B$3,V$1:AG$1,0)-1)*IF(OR(C73="L",C73="S",C73="I"),-1,1),"")</f>
        <v/>
      </c>
      <c r="AW73" s="899" t="e">
        <f t="shared" si="7"/>
        <v>#N/A</v>
      </c>
      <c r="AX73" s="899" t="e">
        <f>INDEX(V73:AG73,1,MATCH(Parametres!$B$3,V$1:AG$1,0))*IF(OR(C73="L",C73="S",C73="I"),-1,1)</f>
        <v>#N/A</v>
      </c>
      <c r="AY73" s="487" t="s">
        <v>337</v>
      </c>
      <c r="AZ73" s="487" t="e">
        <f>+VLOOKUP($AJ73,Data_Validation!$A:$E,5,0)</f>
        <v>#N/A</v>
      </c>
    </row>
    <row r="74" spans="36:52" ht="15" customHeight="1">
      <c r="AJ74" s="899">
        <f t="shared" si="4"/>
        <v>0</v>
      </c>
      <c r="AK74" s="899">
        <f t="shared" si="4"/>
        <v>0</v>
      </c>
      <c r="AL74" s="905" t="str">
        <f>IFERROR(INDEX(G74:R74,1,MATCH(Parametres!$B$3,G$1:R$1,0)-1)*IF(OR(F74="L",F74="S",F74="I"),-1,1),"")</f>
        <v/>
      </c>
      <c r="AM74" s="905" t="e">
        <f t="shared" si="5"/>
        <v>#N/A</v>
      </c>
      <c r="AN74" s="905" t="e">
        <f>INDEX(G74:R74,1,MATCH(Parametres!$B$3,G$1:R$1,0))*IF(OR(F74="L",F74="S",F74="I"),-1,1)</f>
        <v>#N/A</v>
      </c>
      <c r="AO74" s="487" t="e">
        <f>+VLOOKUP($AJ74,Data_Validation!$A:$D,1,0)</f>
        <v>#N/A</v>
      </c>
      <c r="AP74" s="487" t="e">
        <f>+VLOOKUP($AJ74,Data_Validation!$A:$D,3,0)</f>
        <v>#N/A</v>
      </c>
      <c r="AQ74" s="487" t="e">
        <f>+VLOOKUP($AJ74,Data_Validation!$A:$D,4,0)</f>
        <v>#N/A</v>
      </c>
      <c r="AR74" s="487" t="s">
        <v>299</v>
      </c>
      <c r="AS74" s="487" t="e">
        <f>+VLOOKUP($AJ74,Data_Validation!$A:$E,5,0)</f>
        <v>#N/A</v>
      </c>
      <c r="AT74" s="904">
        <f t="shared" si="6"/>
        <v>0</v>
      </c>
      <c r="AU74" s="488">
        <f t="shared" si="6"/>
        <v>0</v>
      </c>
      <c r="AV74" s="899" t="str">
        <f>IFERROR(INDEX(V74:AG74,1,MATCH(Parametres!$B$3,V$1:AG$1,0)-1)*IF(OR(C74="L",C74="S",C74="I"),-1,1),"")</f>
        <v/>
      </c>
      <c r="AW74" s="899" t="e">
        <f t="shared" si="7"/>
        <v>#N/A</v>
      </c>
      <c r="AX74" s="899" t="e">
        <f>INDEX(V74:AG74,1,MATCH(Parametres!$B$3,V$1:AG$1,0))*IF(OR(C74="L",C74="S",C74="I"),-1,1)</f>
        <v>#N/A</v>
      </c>
      <c r="AY74" s="487" t="s">
        <v>337</v>
      </c>
      <c r="AZ74" s="487" t="e">
        <f>+VLOOKUP($AJ74,Data_Validation!$A:$E,5,0)</f>
        <v>#N/A</v>
      </c>
    </row>
    <row r="75" spans="36:52" ht="15" customHeight="1">
      <c r="AJ75" s="899">
        <f t="shared" si="4"/>
        <v>0</v>
      </c>
      <c r="AK75" s="899">
        <f t="shared" si="4"/>
        <v>0</v>
      </c>
      <c r="AL75" s="905" t="str">
        <f>IFERROR(INDEX(G75:R75,1,MATCH(Parametres!$B$3,G$1:R$1,0)-1)*IF(OR(F75="L",F75="S",F75="I"),-1,1),"")</f>
        <v/>
      </c>
      <c r="AM75" s="905" t="e">
        <f t="shared" si="5"/>
        <v>#N/A</v>
      </c>
      <c r="AN75" s="905" t="e">
        <f>INDEX(G75:R75,1,MATCH(Parametres!$B$3,G$1:R$1,0))*IF(OR(F75="L",F75="S",F75="I"),-1,1)</f>
        <v>#N/A</v>
      </c>
      <c r="AO75" s="487" t="e">
        <f>+VLOOKUP($AJ75,Data_Validation!$A:$D,1,0)</f>
        <v>#N/A</v>
      </c>
      <c r="AP75" s="487" t="e">
        <f>+VLOOKUP($AJ75,Data_Validation!$A:$D,3,0)</f>
        <v>#N/A</v>
      </c>
      <c r="AQ75" s="487" t="e">
        <f>+VLOOKUP($AJ75,Data_Validation!$A:$D,4,0)</f>
        <v>#N/A</v>
      </c>
      <c r="AR75" s="487" t="s">
        <v>299</v>
      </c>
      <c r="AS75" s="487" t="e">
        <f>+VLOOKUP($AJ75,Data_Validation!$A:$E,5,0)</f>
        <v>#N/A</v>
      </c>
      <c r="AT75" s="904">
        <f t="shared" si="6"/>
        <v>0</v>
      </c>
      <c r="AU75" s="488">
        <f t="shared" si="6"/>
        <v>0</v>
      </c>
      <c r="AV75" s="899" t="str">
        <f>IFERROR(INDEX(V75:AG75,1,MATCH(Parametres!$B$3,V$1:AG$1,0)-1)*IF(OR(C75="L",C75="S",C75="I"),-1,1),"")</f>
        <v/>
      </c>
      <c r="AW75" s="899" t="e">
        <f t="shared" si="7"/>
        <v>#N/A</v>
      </c>
      <c r="AX75" s="899" t="e">
        <f>INDEX(V75:AG75,1,MATCH(Parametres!$B$3,V$1:AG$1,0))*IF(OR(C75="L",C75="S",C75="I"),-1,1)</f>
        <v>#N/A</v>
      </c>
      <c r="AY75" s="487" t="s">
        <v>337</v>
      </c>
      <c r="AZ75" s="487" t="e">
        <f>+VLOOKUP($AJ75,Data_Validation!$A:$E,5,0)</f>
        <v>#N/A</v>
      </c>
    </row>
    <row r="76" spans="36:52" ht="15" customHeight="1">
      <c r="AJ76" s="899">
        <f t="shared" si="4"/>
        <v>0</v>
      </c>
      <c r="AK76" s="899">
        <f t="shared" si="4"/>
        <v>0</v>
      </c>
      <c r="AL76" s="905" t="str">
        <f>IFERROR(INDEX(G76:R76,1,MATCH(Parametres!$B$3,G$1:R$1,0)-1)*IF(OR(F76="L",F76="S",F76="I"),-1,1),"")</f>
        <v/>
      </c>
      <c r="AM76" s="905" t="e">
        <f t="shared" si="5"/>
        <v>#N/A</v>
      </c>
      <c r="AN76" s="905" t="e">
        <f>INDEX(G76:R76,1,MATCH(Parametres!$B$3,G$1:R$1,0))*IF(OR(F76="L",F76="S",F76="I"),-1,1)</f>
        <v>#N/A</v>
      </c>
      <c r="AO76" s="487" t="e">
        <f>+VLOOKUP($AJ76,Data_Validation!$A:$D,1,0)</f>
        <v>#N/A</v>
      </c>
      <c r="AP76" s="487" t="e">
        <f>+VLOOKUP($AJ76,Data_Validation!$A:$D,3,0)</f>
        <v>#N/A</v>
      </c>
      <c r="AQ76" s="487" t="e">
        <f>+VLOOKUP($AJ76,Data_Validation!$A:$D,4,0)</f>
        <v>#N/A</v>
      </c>
      <c r="AR76" s="487" t="s">
        <v>299</v>
      </c>
      <c r="AS76" s="487" t="e">
        <f>+VLOOKUP($AJ76,Data_Validation!$A:$E,5,0)</f>
        <v>#N/A</v>
      </c>
      <c r="AT76" s="904">
        <f t="shared" si="6"/>
        <v>0</v>
      </c>
      <c r="AU76" s="488">
        <f t="shared" si="6"/>
        <v>0</v>
      </c>
      <c r="AV76" s="899" t="str">
        <f>IFERROR(INDEX(V76:AG76,1,MATCH(Parametres!$B$3,V$1:AG$1,0)-1)*IF(OR(C76="L",C76="S",C76="I"),-1,1),"")</f>
        <v/>
      </c>
      <c r="AW76" s="899" t="e">
        <f t="shared" si="7"/>
        <v>#N/A</v>
      </c>
      <c r="AX76" s="899" t="e">
        <f>INDEX(V76:AG76,1,MATCH(Parametres!$B$3,V$1:AG$1,0))*IF(OR(C76="L",C76="S",C76="I"),-1,1)</f>
        <v>#N/A</v>
      </c>
      <c r="AY76" s="487" t="s">
        <v>337</v>
      </c>
      <c r="AZ76" s="487" t="e">
        <f>+VLOOKUP($AJ76,Data_Validation!$A:$E,5,0)</f>
        <v>#N/A</v>
      </c>
    </row>
    <row r="77" spans="36:52" ht="15" customHeight="1">
      <c r="AJ77" s="899">
        <f t="shared" si="4"/>
        <v>0</v>
      </c>
      <c r="AK77" s="899">
        <f t="shared" si="4"/>
        <v>0</v>
      </c>
      <c r="AL77" s="905" t="str">
        <f>IFERROR(INDEX(G77:R77,1,MATCH(Parametres!$B$3,G$1:R$1,0)-1)*IF(OR(F77="L",F77="S",F77="I"),-1,1),"")</f>
        <v/>
      </c>
      <c r="AM77" s="905" t="e">
        <f t="shared" si="5"/>
        <v>#N/A</v>
      </c>
      <c r="AN77" s="905" t="e">
        <f>INDEX(G77:R77,1,MATCH(Parametres!$B$3,G$1:R$1,0))*IF(OR(F77="L",F77="S",F77="I"),-1,1)</f>
        <v>#N/A</v>
      </c>
      <c r="AO77" s="487" t="e">
        <f>+VLOOKUP($AJ77,Data_Validation!$A:$D,1,0)</f>
        <v>#N/A</v>
      </c>
      <c r="AP77" s="487" t="e">
        <f>+VLOOKUP($AJ77,Data_Validation!$A:$D,3,0)</f>
        <v>#N/A</v>
      </c>
      <c r="AQ77" s="487" t="e">
        <f>+VLOOKUP($AJ77,Data_Validation!$A:$D,4,0)</f>
        <v>#N/A</v>
      </c>
      <c r="AR77" s="487" t="s">
        <v>299</v>
      </c>
      <c r="AS77" s="487" t="e">
        <f>+VLOOKUP($AJ77,Data_Validation!$A:$E,5,0)</f>
        <v>#N/A</v>
      </c>
      <c r="AT77" s="904">
        <f t="shared" si="6"/>
        <v>0</v>
      </c>
      <c r="AU77" s="488">
        <f t="shared" si="6"/>
        <v>0</v>
      </c>
      <c r="AV77" s="899" t="str">
        <f>IFERROR(INDEX(V77:AG77,1,MATCH(Parametres!$B$3,V$1:AG$1,0)-1)*IF(OR(C77="L",C77="S",C77="I"),-1,1),"")</f>
        <v/>
      </c>
      <c r="AW77" s="899" t="e">
        <f t="shared" si="7"/>
        <v>#N/A</v>
      </c>
      <c r="AX77" s="899" t="e">
        <f>INDEX(V77:AG77,1,MATCH(Parametres!$B$3,V$1:AG$1,0))*IF(OR(C77="L",C77="S",C77="I"),-1,1)</f>
        <v>#N/A</v>
      </c>
      <c r="AY77" s="487" t="s">
        <v>337</v>
      </c>
      <c r="AZ77" s="487" t="e">
        <f>+VLOOKUP($AJ77,Data_Validation!$A:$E,5,0)</f>
        <v>#N/A</v>
      </c>
    </row>
    <row r="78" spans="36:52" ht="15" customHeight="1">
      <c r="AJ78" s="899">
        <f t="shared" si="4"/>
        <v>0</v>
      </c>
      <c r="AK78" s="899">
        <f t="shared" si="4"/>
        <v>0</v>
      </c>
      <c r="AL78" s="905" t="str">
        <f>IFERROR(INDEX(G78:R78,1,MATCH(Parametres!$B$3,G$1:R$1,0)-1)*IF(OR(F78="L",F78="S",F78="I"),-1,1),"")</f>
        <v/>
      </c>
      <c r="AM78" s="905" t="e">
        <f t="shared" si="5"/>
        <v>#N/A</v>
      </c>
      <c r="AN78" s="905" t="e">
        <f>INDEX(G78:R78,1,MATCH(Parametres!$B$3,G$1:R$1,0))*IF(OR(F78="L",F78="S",F78="I"),-1,1)</f>
        <v>#N/A</v>
      </c>
      <c r="AO78" s="487" t="e">
        <f>+VLOOKUP($AJ78,Data_Validation!$A:$D,1,0)</f>
        <v>#N/A</v>
      </c>
      <c r="AP78" s="487" t="e">
        <f>+VLOOKUP($AJ78,Data_Validation!$A:$D,3,0)</f>
        <v>#N/A</v>
      </c>
      <c r="AQ78" s="487" t="e">
        <f>+VLOOKUP($AJ78,Data_Validation!$A:$D,4,0)</f>
        <v>#N/A</v>
      </c>
      <c r="AR78" s="487" t="s">
        <v>299</v>
      </c>
      <c r="AS78" s="487" t="e">
        <f>+VLOOKUP($AJ78,Data_Validation!$A:$E,5,0)</f>
        <v>#N/A</v>
      </c>
      <c r="AT78" s="904">
        <f t="shared" si="6"/>
        <v>0</v>
      </c>
      <c r="AU78" s="488">
        <f t="shared" si="6"/>
        <v>0</v>
      </c>
      <c r="AV78" s="899" t="str">
        <f>IFERROR(INDEX(V78:AG78,1,MATCH(Parametres!$B$3,V$1:AG$1,0)-1)*IF(OR(C78="L",C78="S",C78="I"),-1,1),"")</f>
        <v/>
      </c>
      <c r="AW78" s="899" t="e">
        <f t="shared" si="7"/>
        <v>#N/A</v>
      </c>
      <c r="AX78" s="899" t="e">
        <f>INDEX(V78:AG78,1,MATCH(Parametres!$B$3,V$1:AG$1,0))*IF(OR(C78="L",C78="S",C78="I"),-1,1)</f>
        <v>#N/A</v>
      </c>
      <c r="AY78" s="487" t="s">
        <v>337</v>
      </c>
      <c r="AZ78" s="487" t="e">
        <f>+VLOOKUP($AJ78,Data_Validation!$A:$E,5,0)</f>
        <v>#N/A</v>
      </c>
    </row>
    <row r="79" spans="36:52" ht="15" customHeight="1">
      <c r="AJ79" s="899">
        <f t="shared" si="4"/>
        <v>0</v>
      </c>
      <c r="AK79" s="899">
        <f t="shared" si="4"/>
        <v>0</v>
      </c>
      <c r="AL79" s="905" t="str">
        <f>IFERROR(INDEX(G79:R79,1,MATCH(Parametres!$B$3,G$1:R$1,0)-1)*IF(OR(F79="L",F79="S",F79="I"),-1,1),"")</f>
        <v/>
      </c>
      <c r="AM79" s="905" t="e">
        <f t="shared" si="5"/>
        <v>#N/A</v>
      </c>
      <c r="AN79" s="905" t="e">
        <f>INDEX(G79:R79,1,MATCH(Parametres!$B$3,G$1:R$1,0))*IF(OR(F79="L",F79="S",F79="I"),-1,1)</f>
        <v>#N/A</v>
      </c>
      <c r="AO79" s="487" t="e">
        <f>+VLOOKUP($AJ79,Data_Validation!$A:$D,1,0)</f>
        <v>#N/A</v>
      </c>
      <c r="AP79" s="487" t="e">
        <f>+VLOOKUP($AJ79,Data_Validation!$A:$D,3,0)</f>
        <v>#N/A</v>
      </c>
      <c r="AQ79" s="487" t="e">
        <f>+VLOOKUP($AJ79,Data_Validation!$A:$D,4,0)</f>
        <v>#N/A</v>
      </c>
      <c r="AR79" s="487" t="s">
        <v>299</v>
      </c>
      <c r="AS79" s="487" t="e">
        <f>+VLOOKUP($AJ79,Data_Validation!$A:$E,5,0)</f>
        <v>#N/A</v>
      </c>
      <c r="AT79" s="904">
        <f t="shared" si="6"/>
        <v>0</v>
      </c>
      <c r="AU79" s="488">
        <f t="shared" si="6"/>
        <v>0</v>
      </c>
      <c r="AV79" s="899" t="str">
        <f>IFERROR(INDEX(V79:AG79,1,MATCH(Parametres!$B$3,V$1:AG$1,0)-1)*IF(OR(C79="L",C79="S",C79="I"),-1,1),"")</f>
        <v/>
      </c>
      <c r="AW79" s="899" t="e">
        <f t="shared" si="7"/>
        <v>#N/A</v>
      </c>
      <c r="AX79" s="899" t="e">
        <f>INDEX(V79:AG79,1,MATCH(Parametres!$B$3,V$1:AG$1,0))*IF(OR(C79="L",C79="S",C79="I"),-1,1)</f>
        <v>#N/A</v>
      </c>
      <c r="AY79" s="487" t="s">
        <v>337</v>
      </c>
      <c r="AZ79" s="487" t="e">
        <f>+VLOOKUP($AJ79,Data_Validation!$A:$E,5,0)</f>
        <v>#N/A</v>
      </c>
    </row>
    <row r="80" spans="36:52" ht="15.75" customHeight="1">
      <c r="AJ80" s="899">
        <f t="shared" si="4"/>
        <v>0</v>
      </c>
      <c r="AK80" s="899">
        <f t="shared" si="4"/>
        <v>0</v>
      </c>
      <c r="AL80" s="905" t="str">
        <f>IFERROR(INDEX(G80:R80,1,MATCH(Parametres!$B$3,G$1:R$1,0)-1)*IF(OR(F80="L",F80="S",F80="I"),-1,1),"")</f>
        <v/>
      </c>
      <c r="AM80" s="905" t="e">
        <f t="shared" si="5"/>
        <v>#N/A</v>
      </c>
      <c r="AN80" s="905" t="e">
        <f>INDEX(G80:R80,1,MATCH(Parametres!$B$3,G$1:R$1,0))*IF(OR(F80="L",F80="S",F80="I"),-1,1)</f>
        <v>#N/A</v>
      </c>
      <c r="AO80" s="487" t="e">
        <f>+VLOOKUP($AJ80,Data_Validation!$A:$D,1,0)</f>
        <v>#N/A</v>
      </c>
      <c r="AP80" s="487" t="e">
        <f>+VLOOKUP($AJ80,Data_Validation!$A:$D,3,0)</f>
        <v>#N/A</v>
      </c>
      <c r="AQ80" s="487" t="e">
        <f>+VLOOKUP($AJ80,Data_Validation!$A:$D,4,0)</f>
        <v>#N/A</v>
      </c>
      <c r="AR80" s="487" t="s">
        <v>299</v>
      </c>
      <c r="AS80" s="487" t="e">
        <f>+VLOOKUP($AJ80,Data_Validation!$A:$E,5,0)</f>
        <v>#N/A</v>
      </c>
      <c r="AT80" s="904">
        <f t="shared" si="6"/>
        <v>0</v>
      </c>
      <c r="AU80" s="488">
        <f t="shared" si="6"/>
        <v>0</v>
      </c>
      <c r="AV80" s="899" t="str">
        <f>IFERROR(INDEX(V80:AG80,1,MATCH(Parametres!$B$3,V$1:AG$1,0)-1)*IF(OR(C80="L",C80="S",C80="I"),-1,1),"")</f>
        <v/>
      </c>
      <c r="AW80" s="899" t="e">
        <f t="shared" si="7"/>
        <v>#N/A</v>
      </c>
      <c r="AX80" s="899" t="e">
        <f>INDEX(V80:AG80,1,MATCH(Parametres!$B$3,V$1:AG$1,0))*IF(OR(C80="L",C80="S",C80="I"),-1,1)</f>
        <v>#N/A</v>
      </c>
      <c r="AY80" s="487" t="s">
        <v>337</v>
      </c>
      <c r="AZ80" s="487" t="e">
        <f>+VLOOKUP($AJ80,Data_Validation!$A:$E,5,0)</f>
        <v>#N/A</v>
      </c>
    </row>
    <row r="81" spans="36:52" ht="15" customHeight="1">
      <c r="AJ81" s="899">
        <f t="shared" si="4"/>
        <v>0</v>
      </c>
      <c r="AK81" s="899">
        <f t="shared" si="4"/>
        <v>0</v>
      </c>
      <c r="AL81" s="905" t="str">
        <f>IFERROR(INDEX(G81:R81,1,MATCH(Parametres!$B$3,G$1:R$1,0)-1)*IF(OR(F81="L",F81="S",F81="I"),-1,1),"")</f>
        <v/>
      </c>
      <c r="AM81" s="905" t="e">
        <f t="shared" si="5"/>
        <v>#N/A</v>
      </c>
      <c r="AN81" s="905" t="e">
        <f>INDEX(G81:R81,1,MATCH(Parametres!$B$3,G$1:R$1,0))*IF(OR(F81="L",F81="S",F81="I"),-1,1)</f>
        <v>#N/A</v>
      </c>
      <c r="AO81" s="487" t="e">
        <f>+VLOOKUP($AJ81,Data_Validation!$A:$D,1,0)</f>
        <v>#N/A</v>
      </c>
      <c r="AP81" s="487" t="e">
        <f>+VLOOKUP($AJ81,Data_Validation!$A:$D,3,0)</f>
        <v>#N/A</v>
      </c>
      <c r="AQ81" s="487" t="e">
        <f>+VLOOKUP($AJ81,Data_Validation!$A:$D,4,0)</f>
        <v>#N/A</v>
      </c>
      <c r="AR81" s="487" t="s">
        <v>299</v>
      </c>
      <c r="AS81" s="487" t="e">
        <f>+VLOOKUP($AJ81,Data_Validation!$A:$E,5,0)</f>
        <v>#N/A</v>
      </c>
      <c r="AT81" s="904">
        <f t="shared" si="6"/>
        <v>0</v>
      </c>
      <c r="AU81" s="488">
        <f t="shared" si="6"/>
        <v>0</v>
      </c>
      <c r="AV81" s="899" t="str">
        <f>IFERROR(INDEX(V81:AG81,1,MATCH(Parametres!$B$3,V$1:AG$1,0)-1)*IF(OR(C81="L",C81="S",C81="I"),-1,1),"")</f>
        <v/>
      </c>
      <c r="AW81" s="899" t="e">
        <f t="shared" si="7"/>
        <v>#N/A</v>
      </c>
      <c r="AX81" s="899" t="e">
        <f>INDEX(V81:AG81,1,MATCH(Parametres!$B$3,V$1:AG$1,0))*IF(OR(C81="L",C81="S",C81="I"),-1,1)</f>
        <v>#N/A</v>
      </c>
      <c r="AY81" s="487" t="s">
        <v>337</v>
      </c>
      <c r="AZ81" s="487" t="e">
        <f>+VLOOKUP($AJ81,Data_Validation!$A:$E,5,0)</f>
        <v>#N/A</v>
      </c>
    </row>
    <row r="82" spans="36:52" ht="15" customHeight="1">
      <c r="AJ82" s="899">
        <f t="shared" si="4"/>
        <v>0</v>
      </c>
      <c r="AK82" s="899">
        <f t="shared" si="4"/>
        <v>0</v>
      </c>
      <c r="AL82" s="905" t="str">
        <f>IFERROR(INDEX(G82:R82,1,MATCH(Parametres!$B$3,G$1:R$1,0)-1)*IF(OR(F82="L",F82="S",F82="I"),-1,1),"")</f>
        <v/>
      </c>
      <c r="AM82" s="905" t="e">
        <f t="shared" si="5"/>
        <v>#N/A</v>
      </c>
      <c r="AN82" s="905" t="e">
        <f>INDEX(G82:R82,1,MATCH(Parametres!$B$3,G$1:R$1,0))*IF(OR(F82="L",F82="S",F82="I"),-1,1)</f>
        <v>#N/A</v>
      </c>
      <c r="AO82" s="487" t="e">
        <f>+VLOOKUP($AJ82,Data_Validation!$A:$D,1,0)</f>
        <v>#N/A</v>
      </c>
      <c r="AP82" s="487" t="e">
        <f>+VLOOKUP($AJ82,Data_Validation!$A:$D,3,0)</f>
        <v>#N/A</v>
      </c>
      <c r="AQ82" s="487" t="e">
        <f>+VLOOKUP($AJ82,Data_Validation!$A:$D,4,0)</f>
        <v>#N/A</v>
      </c>
      <c r="AR82" s="487" t="s">
        <v>299</v>
      </c>
      <c r="AS82" s="487" t="e">
        <f>+VLOOKUP($AJ82,Data_Validation!$A:$E,5,0)</f>
        <v>#N/A</v>
      </c>
      <c r="AT82" s="904">
        <f t="shared" si="6"/>
        <v>0</v>
      </c>
      <c r="AU82" s="488">
        <f t="shared" si="6"/>
        <v>0</v>
      </c>
      <c r="AV82" s="899" t="str">
        <f>IFERROR(INDEX(V82:AG82,1,MATCH(Parametres!$B$3,V$1:AG$1,0)-1)*IF(OR(C82="L",C82="S",C82="I"),-1,1),"")</f>
        <v/>
      </c>
      <c r="AW82" s="899" t="e">
        <f t="shared" si="7"/>
        <v>#N/A</v>
      </c>
      <c r="AX82" s="899" t="e">
        <f>INDEX(V82:AG82,1,MATCH(Parametres!$B$3,V$1:AG$1,0))*IF(OR(C82="L",C82="S",C82="I"),-1,1)</f>
        <v>#N/A</v>
      </c>
      <c r="AY82" s="487" t="s">
        <v>337</v>
      </c>
      <c r="AZ82" s="487" t="e">
        <f>+VLOOKUP($AJ82,Data_Validation!$A:$E,5,0)</f>
        <v>#N/A</v>
      </c>
    </row>
    <row r="83" spans="36:52" ht="15" customHeight="1">
      <c r="AJ83" s="899">
        <f t="shared" si="4"/>
        <v>0</v>
      </c>
      <c r="AK83" s="899">
        <f t="shared" si="4"/>
        <v>0</v>
      </c>
      <c r="AL83" s="905" t="str">
        <f>IFERROR(INDEX(G83:R83,1,MATCH(Parametres!$B$3,G$1:R$1,0)-1)*IF(OR(F83="L",F83="S",F83="I"),-1,1),"")</f>
        <v/>
      </c>
      <c r="AM83" s="905" t="e">
        <f t="shared" si="5"/>
        <v>#N/A</v>
      </c>
      <c r="AN83" s="905" t="e">
        <f>INDEX(G83:R83,1,MATCH(Parametres!$B$3,G$1:R$1,0))*IF(OR(F83="L",F83="S",F83="I"),-1,1)</f>
        <v>#N/A</v>
      </c>
      <c r="AO83" s="487" t="e">
        <f>+VLOOKUP($AJ83,Data_Validation!$A:$D,1,0)</f>
        <v>#N/A</v>
      </c>
      <c r="AP83" s="487" t="e">
        <f>+VLOOKUP($AJ83,Data_Validation!$A:$D,3,0)</f>
        <v>#N/A</v>
      </c>
      <c r="AQ83" s="487" t="e">
        <f>+VLOOKUP($AJ83,Data_Validation!$A:$D,4,0)</f>
        <v>#N/A</v>
      </c>
      <c r="AR83" s="487" t="s">
        <v>299</v>
      </c>
      <c r="AS83" s="487" t="e">
        <f>+VLOOKUP($AJ83,Data_Validation!$A:$E,5,0)</f>
        <v>#N/A</v>
      </c>
      <c r="AT83" s="904">
        <f t="shared" si="6"/>
        <v>0</v>
      </c>
      <c r="AU83" s="488">
        <f t="shared" si="6"/>
        <v>0</v>
      </c>
      <c r="AV83" s="899" t="str">
        <f>IFERROR(INDEX(V83:AG83,1,MATCH(Parametres!$B$3,V$1:AG$1,0)-1)*IF(OR(C83="L",C83="S",C83="I"),-1,1),"")</f>
        <v/>
      </c>
      <c r="AW83" s="899" t="e">
        <f t="shared" si="7"/>
        <v>#N/A</v>
      </c>
      <c r="AX83" s="899" t="e">
        <f>INDEX(V83:AG83,1,MATCH(Parametres!$B$3,V$1:AG$1,0))*IF(OR(C83="L",C83="S",C83="I"),-1,1)</f>
        <v>#N/A</v>
      </c>
      <c r="AY83" s="487" t="s">
        <v>337</v>
      </c>
      <c r="AZ83" s="487" t="e">
        <f>+VLOOKUP($AJ83,Data_Validation!$A:$E,5,0)</f>
        <v>#N/A</v>
      </c>
    </row>
    <row r="84" spans="36:52" ht="15.75" customHeight="1">
      <c r="AJ84" s="899">
        <f t="shared" si="4"/>
        <v>0</v>
      </c>
      <c r="AK84" s="899">
        <f t="shared" si="4"/>
        <v>0</v>
      </c>
      <c r="AL84" s="905" t="str">
        <f>IFERROR(INDEX(G84:R84,1,MATCH(Parametres!$B$3,G$1:R$1,0)-1)*IF(OR(F84="L",F84="S",F84="I"),-1,1),"")</f>
        <v/>
      </c>
      <c r="AM84" s="905" t="e">
        <f t="shared" si="5"/>
        <v>#N/A</v>
      </c>
      <c r="AN84" s="905" t="e">
        <f>INDEX(G84:R84,1,MATCH(Parametres!$B$3,G$1:R$1,0))*IF(OR(F84="L",F84="S",F84="I"),-1,1)</f>
        <v>#N/A</v>
      </c>
      <c r="AO84" s="487" t="e">
        <f>+VLOOKUP($AJ84,Data_Validation!$A:$D,1,0)</f>
        <v>#N/A</v>
      </c>
      <c r="AP84" s="487" t="e">
        <f>+VLOOKUP($AJ84,Data_Validation!$A:$D,3,0)</f>
        <v>#N/A</v>
      </c>
      <c r="AQ84" s="487" t="e">
        <f>+VLOOKUP($AJ84,Data_Validation!$A:$D,4,0)</f>
        <v>#N/A</v>
      </c>
      <c r="AR84" s="487" t="s">
        <v>299</v>
      </c>
      <c r="AS84" s="487" t="e">
        <f>+VLOOKUP($AJ84,Data_Validation!$A:$E,5,0)</f>
        <v>#N/A</v>
      </c>
      <c r="AT84" s="904">
        <f t="shared" si="6"/>
        <v>0</v>
      </c>
      <c r="AU84" s="488">
        <f t="shared" si="6"/>
        <v>0</v>
      </c>
      <c r="AV84" s="899" t="str">
        <f>IFERROR(INDEX(V84:AG84,1,MATCH(Parametres!$B$3,V$1:AG$1,0)-1)*IF(OR(C84="L",C84="S",C84="I"),-1,1),"")</f>
        <v/>
      </c>
      <c r="AW84" s="899" t="e">
        <f t="shared" si="7"/>
        <v>#N/A</v>
      </c>
      <c r="AX84" s="899" t="e">
        <f>INDEX(V84:AG84,1,MATCH(Parametres!$B$3,V$1:AG$1,0))*IF(OR(C84="L",C84="S",C84="I"),-1,1)</f>
        <v>#N/A</v>
      </c>
      <c r="AY84" s="487" t="s">
        <v>337</v>
      </c>
      <c r="AZ84" s="487" t="e">
        <f>+VLOOKUP($AJ84,Data_Validation!$A:$E,5,0)</f>
        <v>#N/A</v>
      </c>
    </row>
    <row r="85" spans="36:52" ht="15" customHeight="1">
      <c r="AJ85" s="899">
        <f t="shared" si="4"/>
        <v>0</v>
      </c>
      <c r="AK85" s="899">
        <f t="shared" si="4"/>
        <v>0</v>
      </c>
      <c r="AL85" s="905" t="str">
        <f>IFERROR(INDEX(G85:R85,1,MATCH(Parametres!$B$3,G$1:R$1,0)-1)*IF(OR(F85="L",F85="S",F85="I"),-1,1),"")</f>
        <v/>
      </c>
      <c r="AM85" s="905" t="e">
        <f t="shared" si="5"/>
        <v>#N/A</v>
      </c>
      <c r="AN85" s="905" t="e">
        <f>INDEX(G85:R85,1,MATCH(Parametres!$B$3,G$1:R$1,0))*IF(OR(F85="L",F85="S",F85="I"),-1,1)</f>
        <v>#N/A</v>
      </c>
      <c r="AO85" s="487" t="e">
        <f>+VLOOKUP($AJ85,Data_Validation!$A:$D,1,0)</f>
        <v>#N/A</v>
      </c>
      <c r="AP85" s="487" t="e">
        <f>+VLOOKUP($AJ85,Data_Validation!$A:$D,3,0)</f>
        <v>#N/A</v>
      </c>
      <c r="AQ85" s="487" t="e">
        <f>+VLOOKUP($AJ85,Data_Validation!$A:$D,4,0)</f>
        <v>#N/A</v>
      </c>
      <c r="AR85" s="487" t="s">
        <v>299</v>
      </c>
      <c r="AS85" s="487" t="e">
        <f>+VLOOKUP($AJ85,Data_Validation!$A:$E,5,0)</f>
        <v>#N/A</v>
      </c>
      <c r="AT85" s="904">
        <f t="shared" si="6"/>
        <v>0</v>
      </c>
      <c r="AU85" s="488">
        <f t="shared" si="6"/>
        <v>0</v>
      </c>
      <c r="AV85" s="899" t="str">
        <f>IFERROR(INDEX(V85:AG85,1,MATCH(Parametres!$B$3,V$1:AG$1,0)-1)*IF(OR(C85="L",C85="S",C85="I"),-1,1),"")</f>
        <v/>
      </c>
      <c r="AW85" s="899" t="e">
        <f t="shared" si="7"/>
        <v>#N/A</v>
      </c>
      <c r="AX85" s="899" t="e">
        <f>INDEX(V85:AG85,1,MATCH(Parametres!$B$3,V$1:AG$1,0))*IF(OR(C85="L",C85="S",C85="I"),-1,1)</f>
        <v>#N/A</v>
      </c>
      <c r="AY85" s="487" t="s">
        <v>337</v>
      </c>
      <c r="AZ85" s="487" t="e">
        <f>+VLOOKUP($AJ85,Data_Validation!$A:$E,5,0)</f>
        <v>#N/A</v>
      </c>
    </row>
    <row r="86" spans="36:52" ht="15" customHeight="1">
      <c r="AJ86" s="899">
        <f t="shared" si="4"/>
        <v>0</v>
      </c>
      <c r="AK86" s="899">
        <f t="shared" si="4"/>
        <v>0</v>
      </c>
      <c r="AL86" s="905" t="str">
        <f>IFERROR(INDEX(G86:R86,1,MATCH(Parametres!$B$3,G$1:R$1,0)-1)*IF(OR(F86="L",F86="S",F86="I"),-1,1),"")</f>
        <v/>
      </c>
      <c r="AM86" s="905" t="e">
        <f t="shared" si="5"/>
        <v>#N/A</v>
      </c>
      <c r="AN86" s="905" t="e">
        <f>INDEX(G86:R86,1,MATCH(Parametres!$B$3,G$1:R$1,0))*IF(OR(F86="L",F86="S",F86="I"),-1,1)</f>
        <v>#N/A</v>
      </c>
      <c r="AO86" s="487" t="e">
        <f>+VLOOKUP($AJ86,Data_Validation!$A:$D,1,0)</f>
        <v>#N/A</v>
      </c>
      <c r="AP86" s="487" t="e">
        <f>+VLOOKUP($AJ86,Data_Validation!$A:$D,3,0)</f>
        <v>#N/A</v>
      </c>
      <c r="AQ86" s="487" t="e">
        <f>+VLOOKUP($AJ86,Data_Validation!$A:$D,4,0)</f>
        <v>#N/A</v>
      </c>
      <c r="AR86" s="487" t="s">
        <v>299</v>
      </c>
      <c r="AS86" s="487" t="e">
        <f>+VLOOKUP($AJ86,Data_Validation!$A:$E,5,0)</f>
        <v>#N/A</v>
      </c>
      <c r="AT86" s="904">
        <f t="shared" si="6"/>
        <v>0</v>
      </c>
      <c r="AU86" s="488">
        <f t="shared" si="6"/>
        <v>0</v>
      </c>
      <c r="AV86" s="899" t="str">
        <f>IFERROR(INDEX(V86:AG86,1,MATCH(Parametres!$B$3,V$1:AG$1,0)-1)*IF(OR(C86="L",C86="S",C86="I"),-1,1),"")</f>
        <v/>
      </c>
      <c r="AW86" s="899" t="e">
        <f t="shared" si="7"/>
        <v>#N/A</v>
      </c>
      <c r="AX86" s="899" t="e">
        <f>INDEX(V86:AG86,1,MATCH(Parametres!$B$3,V$1:AG$1,0))*IF(OR(C86="L",C86="S",C86="I"),-1,1)</f>
        <v>#N/A</v>
      </c>
      <c r="AY86" s="487" t="s">
        <v>337</v>
      </c>
      <c r="AZ86" s="487" t="e">
        <f>+VLOOKUP($AJ86,Data_Validation!$A:$E,5,0)</f>
        <v>#N/A</v>
      </c>
    </row>
    <row r="87" spans="36:52" ht="15" customHeight="1">
      <c r="AJ87" s="899">
        <f t="shared" si="4"/>
        <v>0</v>
      </c>
      <c r="AK87" s="899">
        <f t="shared" si="4"/>
        <v>0</v>
      </c>
      <c r="AL87" s="905" t="str">
        <f>IFERROR(INDEX(G87:R87,1,MATCH(Parametres!$B$3,G$1:R$1,0)-1)*IF(OR(F87="L",F87="S",F87="I"),-1,1),"")</f>
        <v/>
      </c>
      <c r="AM87" s="905" t="e">
        <f t="shared" si="5"/>
        <v>#N/A</v>
      </c>
      <c r="AN87" s="905" t="e">
        <f>INDEX(G87:R87,1,MATCH(Parametres!$B$3,G$1:R$1,0))*IF(OR(F87="L",F87="S",F87="I"),-1,1)</f>
        <v>#N/A</v>
      </c>
      <c r="AO87" s="487" t="e">
        <f>+VLOOKUP($AJ87,Data_Validation!$A:$D,1,0)</f>
        <v>#N/A</v>
      </c>
      <c r="AP87" s="487" t="e">
        <f>+VLOOKUP($AJ87,Data_Validation!$A:$D,3,0)</f>
        <v>#N/A</v>
      </c>
      <c r="AQ87" s="487" t="e">
        <f>+VLOOKUP($AJ87,Data_Validation!$A:$D,4,0)</f>
        <v>#N/A</v>
      </c>
      <c r="AR87" s="487" t="s">
        <v>299</v>
      </c>
      <c r="AS87" s="487" t="e">
        <f>+VLOOKUP($AJ87,Data_Validation!$A:$E,5,0)</f>
        <v>#N/A</v>
      </c>
      <c r="AT87" s="904">
        <f t="shared" si="6"/>
        <v>0</v>
      </c>
      <c r="AU87" s="488">
        <f t="shared" si="6"/>
        <v>0</v>
      </c>
      <c r="AV87" s="899" t="str">
        <f>IFERROR(INDEX(V87:AG87,1,MATCH(Parametres!$B$3,V$1:AG$1,0)-1)*IF(OR(C87="L",C87="S",C87="I"),-1,1),"")</f>
        <v/>
      </c>
      <c r="AW87" s="899" t="e">
        <f t="shared" si="7"/>
        <v>#N/A</v>
      </c>
      <c r="AX87" s="899" t="e">
        <f>INDEX(V87:AG87,1,MATCH(Parametres!$B$3,V$1:AG$1,0))*IF(OR(C87="L",C87="S",C87="I"),-1,1)</f>
        <v>#N/A</v>
      </c>
      <c r="AY87" s="487" t="s">
        <v>337</v>
      </c>
      <c r="AZ87" s="487" t="e">
        <f>+VLOOKUP($AJ87,Data_Validation!$A:$E,5,0)</f>
        <v>#N/A</v>
      </c>
    </row>
    <row r="88" spans="36:52" ht="15" customHeight="1">
      <c r="AJ88" s="899">
        <f t="shared" si="4"/>
        <v>0</v>
      </c>
      <c r="AK88" s="899">
        <f t="shared" si="4"/>
        <v>0</v>
      </c>
      <c r="AL88" s="905" t="str">
        <f>IFERROR(INDEX(G88:R88,1,MATCH(Parametres!$B$3,G$1:R$1,0)-1)*IF(OR(F88="L",F88="S",F88="I"),-1,1),"")</f>
        <v/>
      </c>
      <c r="AM88" s="905" t="e">
        <f t="shared" si="5"/>
        <v>#N/A</v>
      </c>
      <c r="AN88" s="905" t="e">
        <f>INDEX(G88:R88,1,MATCH(Parametres!$B$3,G$1:R$1,0))*IF(OR(F88="L",F88="S",F88="I"),-1,1)</f>
        <v>#N/A</v>
      </c>
      <c r="AO88" s="487" t="e">
        <f>+VLOOKUP($AJ88,Data_Validation!$A:$D,1,0)</f>
        <v>#N/A</v>
      </c>
      <c r="AP88" s="487" t="e">
        <f>+VLOOKUP($AJ88,Data_Validation!$A:$D,3,0)</f>
        <v>#N/A</v>
      </c>
      <c r="AQ88" s="487" t="e">
        <f>+VLOOKUP($AJ88,Data_Validation!$A:$D,4,0)</f>
        <v>#N/A</v>
      </c>
      <c r="AR88" s="487" t="s">
        <v>299</v>
      </c>
      <c r="AS88" s="487" t="e">
        <f>+VLOOKUP($AJ88,Data_Validation!$A:$E,5,0)</f>
        <v>#N/A</v>
      </c>
      <c r="AT88" s="904">
        <f t="shared" si="6"/>
        <v>0</v>
      </c>
      <c r="AU88" s="488">
        <f t="shared" si="6"/>
        <v>0</v>
      </c>
      <c r="AV88" s="899" t="str">
        <f>IFERROR(INDEX(V88:AG88,1,MATCH(Parametres!$B$3,V$1:AG$1,0)-1)*IF(OR(C88="L",C88="S",C88="I"),-1,1),"")</f>
        <v/>
      </c>
      <c r="AW88" s="899" t="e">
        <f t="shared" si="7"/>
        <v>#N/A</v>
      </c>
      <c r="AX88" s="899" t="e">
        <f>INDEX(V88:AG88,1,MATCH(Parametres!$B$3,V$1:AG$1,0))*IF(OR(C88="L",C88="S",C88="I"),-1,1)</f>
        <v>#N/A</v>
      </c>
      <c r="AY88" s="487" t="s">
        <v>337</v>
      </c>
      <c r="AZ88" s="487" t="e">
        <f>+VLOOKUP($AJ88,Data_Validation!$A:$E,5,0)</f>
        <v>#N/A</v>
      </c>
    </row>
    <row r="89" spans="36:52" ht="15" customHeight="1">
      <c r="AJ89" s="899">
        <f t="shared" si="4"/>
        <v>0</v>
      </c>
      <c r="AK89" s="899">
        <f t="shared" si="4"/>
        <v>0</v>
      </c>
      <c r="AL89" s="905" t="str">
        <f>IFERROR(INDEX(G89:R89,1,MATCH(Parametres!$B$3,G$1:R$1,0)-1)*IF(OR(F89="L",F89="S",F89="I"),-1,1),"")</f>
        <v/>
      </c>
      <c r="AM89" s="905" t="e">
        <f t="shared" si="5"/>
        <v>#N/A</v>
      </c>
      <c r="AN89" s="905" t="e">
        <f>INDEX(G89:R89,1,MATCH(Parametres!$B$3,G$1:R$1,0))*IF(OR(F89="L",F89="S",F89="I"),-1,1)</f>
        <v>#N/A</v>
      </c>
      <c r="AO89" s="487" t="e">
        <f>+VLOOKUP($AJ89,Data_Validation!$A:$D,1,0)</f>
        <v>#N/A</v>
      </c>
      <c r="AP89" s="487" t="e">
        <f>+VLOOKUP($AJ89,Data_Validation!$A:$D,3,0)</f>
        <v>#N/A</v>
      </c>
      <c r="AQ89" s="487" t="e">
        <f>+VLOOKUP($AJ89,Data_Validation!$A:$D,4,0)</f>
        <v>#N/A</v>
      </c>
      <c r="AR89" s="487" t="s">
        <v>299</v>
      </c>
      <c r="AS89" s="487" t="e">
        <f>+VLOOKUP($AJ89,Data_Validation!$A:$E,5,0)</f>
        <v>#N/A</v>
      </c>
      <c r="AT89" s="904">
        <f t="shared" si="6"/>
        <v>0</v>
      </c>
      <c r="AU89" s="488">
        <f t="shared" si="6"/>
        <v>0</v>
      </c>
      <c r="AV89" s="899" t="str">
        <f>IFERROR(INDEX(V89:AG89,1,MATCH(Parametres!$B$3,V$1:AG$1,0)-1)*IF(OR(C89="L",C89="S",C89="I"),-1,1),"")</f>
        <v/>
      </c>
      <c r="AW89" s="899" t="e">
        <f t="shared" si="7"/>
        <v>#N/A</v>
      </c>
      <c r="AX89" s="899" t="e">
        <f>INDEX(V89:AG89,1,MATCH(Parametres!$B$3,V$1:AG$1,0))*IF(OR(C89="L",C89="S",C89="I"),-1,1)</f>
        <v>#N/A</v>
      </c>
      <c r="AY89" s="487" t="s">
        <v>337</v>
      </c>
      <c r="AZ89" s="487" t="e">
        <f>+VLOOKUP($AJ89,Data_Validation!$A:$E,5,0)</f>
        <v>#N/A</v>
      </c>
    </row>
    <row r="90" spans="36:52" ht="15" customHeight="1">
      <c r="AJ90" s="899">
        <f t="shared" si="4"/>
        <v>0</v>
      </c>
      <c r="AK90" s="899">
        <f t="shared" si="4"/>
        <v>0</v>
      </c>
      <c r="AL90" s="905" t="str">
        <f>IFERROR(INDEX(G90:R90,1,MATCH(Parametres!$B$3,G$1:R$1,0)-1)*IF(OR(F90="L",F90="S",F90="I"),-1,1),"")</f>
        <v/>
      </c>
      <c r="AM90" s="905" t="e">
        <f t="shared" si="5"/>
        <v>#N/A</v>
      </c>
      <c r="AN90" s="905" t="e">
        <f>INDEX(G90:R90,1,MATCH(Parametres!$B$3,G$1:R$1,0))*IF(OR(F90="L",F90="S",F90="I"),-1,1)</f>
        <v>#N/A</v>
      </c>
      <c r="AO90" s="487" t="e">
        <f>+VLOOKUP($AJ90,Data_Validation!$A:$D,1,0)</f>
        <v>#N/A</v>
      </c>
      <c r="AP90" s="487" t="e">
        <f>+VLOOKUP($AJ90,Data_Validation!$A:$D,3,0)</f>
        <v>#N/A</v>
      </c>
      <c r="AQ90" s="487" t="e">
        <f>+VLOOKUP($AJ90,Data_Validation!$A:$D,4,0)</f>
        <v>#N/A</v>
      </c>
      <c r="AR90" s="487" t="s">
        <v>299</v>
      </c>
      <c r="AS90" s="487" t="e">
        <f>+VLOOKUP($AJ90,Data_Validation!$A:$E,5,0)</f>
        <v>#N/A</v>
      </c>
      <c r="AT90" s="904">
        <f t="shared" si="6"/>
        <v>0</v>
      </c>
      <c r="AU90" s="488">
        <f t="shared" si="6"/>
        <v>0</v>
      </c>
      <c r="AV90" s="899" t="str">
        <f>IFERROR(INDEX(V90:AG90,1,MATCH(Parametres!$B$3,V$1:AG$1,0)-1)*IF(OR(C90="L",C90="S",C90="I"),-1,1),"")</f>
        <v/>
      </c>
      <c r="AW90" s="899" t="e">
        <f t="shared" si="7"/>
        <v>#N/A</v>
      </c>
      <c r="AX90" s="899" t="e">
        <f>INDEX(V90:AG90,1,MATCH(Parametres!$B$3,V$1:AG$1,0))*IF(OR(C90="L",C90="S",C90="I"),-1,1)</f>
        <v>#N/A</v>
      </c>
      <c r="AY90" s="487" t="s">
        <v>337</v>
      </c>
      <c r="AZ90" s="487" t="e">
        <f>+VLOOKUP($AJ90,Data_Validation!$A:$E,5,0)</f>
        <v>#N/A</v>
      </c>
    </row>
    <row r="91" spans="36:52" ht="15" customHeight="1">
      <c r="AJ91" s="899">
        <f t="shared" si="4"/>
        <v>0</v>
      </c>
      <c r="AK91" s="899">
        <f t="shared" si="4"/>
        <v>0</v>
      </c>
      <c r="AL91" s="905" t="str">
        <f>IFERROR(INDEX(G91:R91,1,MATCH(Parametres!$B$3,G$1:R$1,0)-1)*IF(OR(F91="L",F91="S",F91="I"),-1,1),"")</f>
        <v/>
      </c>
      <c r="AM91" s="905" t="e">
        <f t="shared" si="5"/>
        <v>#N/A</v>
      </c>
      <c r="AN91" s="905" t="e">
        <f>INDEX(G91:R91,1,MATCH(Parametres!$B$3,G$1:R$1,0))*IF(OR(F91="L",F91="S",F91="I"),-1,1)</f>
        <v>#N/A</v>
      </c>
      <c r="AO91" s="487" t="e">
        <f>+VLOOKUP($AJ91,Data_Validation!$A:$D,1,0)</f>
        <v>#N/A</v>
      </c>
      <c r="AP91" s="487" t="e">
        <f>+VLOOKUP($AJ91,Data_Validation!$A:$D,3,0)</f>
        <v>#N/A</v>
      </c>
      <c r="AQ91" s="487" t="e">
        <f>+VLOOKUP($AJ91,Data_Validation!$A:$D,4,0)</f>
        <v>#N/A</v>
      </c>
      <c r="AR91" s="487" t="s">
        <v>299</v>
      </c>
      <c r="AS91" s="487" t="e">
        <f>+VLOOKUP($AJ91,Data_Validation!$A:$E,5,0)</f>
        <v>#N/A</v>
      </c>
      <c r="AT91" s="904">
        <f t="shared" si="6"/>
        <v>0</v>
      </c>
      <c r="AU91" s="488">
        <f t="shared" si="6"/>
        <v>0</v>
      </c>
      <c r="AV91" s="899" t="str">
        <f>IFERROR(INDEX(V91:AG91,1,MATCH(Parametres!$B$3,V$1:AG$1,0)-1)*IF(OR(C91="L",C91="S",C91="I"),-1,1),"")</f>
        <v/>
      </c>
      <c r="AW91" s="899" t="e">
        <f t="shared" si="7"/>
        <v>#N/A</v>
      </c>
      <c r="AX91" s="899" t="e">
        <f>INDEX(V91:AG91,1,MATCH(Parametres!$B$3,V$1:AG$1,0))*IF(OR(C91="L",C91="S",C91="I"),-1,1)</f>
        <v>#N/A</v>
      </c>
      <c r="AY91" s="487" t="s">
        <v>337</v>
      </c>
      <c r="AZ91" s="487" t="e">
        <f>+VLOOKUP($AJ91,Data_Validation!$A:$E,5,0)</f>
        <v>#N/A</v>
      </c>
    </row>
    <row r="92" spans="36:52" ht="15" customHeight="1">
      <c r="AJ92" s="899">
        <f t="shared" si="4"/>
        <v>0</v>
      </c>
      <c r="AK92" s="899">
        <f t="shared" si="4"/>
        <v>0</v>
      </c>
      <c r="AL92" s="905" t="str">
        <f>IFERROR(INDEX(G92:R92,1,MATCH(Parametres!$B$3,G$1:R$1,0)-1)*IF(OR(F92="L",F92="S",F92="I"),-1,1),"")</f>
        <v/>
      </c>
      <c r="AM92" s="905" t="e">
        <f t="shared" si="5"/>
        <v>#N/A</v>
      </c>
      <c r="AN92" s="905" t="e">
        <f>INDEX(G92:R92,1,MATCH(Parametres!$B$3,G$1:R$1,0))*IF(OR(F92="L",F92="S",F92="I"),-1,1)</f>
        <v>#N/A</v>
      </c>
      <c r="AO92" s="487" t="e">
        <f>+VLOOKUP($AJ92,Data_Validation!$A:$D,1,0)</f>
        <v>#N/A</v>
      </c>
      <c r="AP92" s="487" t="e">
        <f>+VLOOKUP($AJ92,Data_Validation!$A:$D,3,0)</f>
        <v>#N/A</v>
      </c>
      <c r="AQ92" s="487" t="e">
        <f>+VLOOKUP($AJ92,Data_Validation!$A:$D,4,0)</f>
        <v>#N/A</v>
      </c>
      <c r="AR92" s="487" t="s">
        <v>299</v>
      </c>
      <c r="AS92" s="487" t="e">
        <f>+VLOOKUP($AJ92,Data_Validation!$A:$E,5,0)</f>
        <v>#N/A</v>
      </c>
      <c r="AT92" s="904">
        <f t="shared" si="6"/>
        <v>0</v>
      </c>
      <c r="AU92" s="488">
        <f t="shared" si="6"/>
        <v>0</v>
      </c>
      <c r="AV92" s="899" t="str">
        <f>IFERROR(INDEX(V92:AG92,1,MATCH(Parametres!$B$3,V$1:AG$1,0)-1)*IF(OR(C92="L",C92="S",C92="I"),-1,1),"")</f>
        <v/>
      </c>
      <c r="AW92" s="899" t="e">
        <f t="shared" si="7"/>
        <v>#N/A</v>
      </c>
      <c r="AX92" s="899" t="e">
        <f>INDEX(V92:AG92,1,MATCH(Parametres!$B$3,V$1:AG$1,0))*IF(OR(C92="L",C92="S",C92="I"),-1,1)</f>
        <v>#N/A</v>
      </c>
      <c r="AY92" s="487" t="s">
        <v>337</v>
      </c>
      <c r="AZ92" s="487" t="e">
        <f>+VLOOKUP($AJ92,Data_Validation!$A:$E,5,0)</f>
        <v>#N/A</v>
      </c>
    </row>
    <row r="93" spans="36:52" ht="15" customHeight="1">
      <c r="AJ93" s="899">
        <f t="shared" si="4"/>
        <v>0</v>
      </c>
      <c r="AK93" s="899">
        <f t="shared" si="4"/>
        <v>0</v>
      </c>
      <c r="AL93" s="905" t="str">
        <f>IFERROR(INDEX(G93:R93,1,MATCH(Parametres!$B$3,G$1:R$1,0)-1)*IF(OR(F93="L",F93="S",F93="I"),-1,1),"")</f>
        <v/>
      </c>
      <c r="AM93" s="905" t="e">
        <f t="shared" si="5"/>
        <v>#N/A</v>
      </c>
      <c r="AN93" s="905" t="e">
        <f>INDEX(G93:R93,1,MATCH(Parametres!$B$3,G$1:R$1,0))*IF(OR(F93="L",F93="S",F93="I"),-1,1)</f>
        <v>#N/A</v>
      </c>
      <c r="AO93" s="487" t="e">
        <f>+VLOOKUP($AJ93,Data_Validation!$A:$D,1,0)</f>
        <v>#N/A</v>
      </c>
      <c r="AP93" s="487" t="e">
        <f>+VLOOKUP($AJ93,Data_Validation!$A:$D,3,0)</f>
        <v>#N/A</v>
      </c>
      <c r="AQ93" s="487" t="e">
        <f>+VLOOKUP($AJ93,Data_Validation!$A:$D,4,0)</f>
        <v>#N/A</v>
      </c>
      <c r="AR93" s="487" t="s">
        <v>299</v>
      </c>
      <c r="AS93" s="487" t="e">
        <f>+VLOOKUP($AJ93,Data_Validation!$A:$E,5,0)</f>
        <v>#N/A</v>
      </c>
      <c r="AT93" s="904">
        <f t="shared" si="6"/>
        <v>0</v>
      </c>
      <c r="AU93" s="488">
        <f t="shared" si="6"/>
        <v>0</v>
      </c>
      <c r="AV93" s="899" t="str">
        <f>IFERROR(INDEX(V93:AG93,1,MATCH(Parametres!$B$3,V$1:AG$1,0)-1)*IF(OR(C93="L",C93="S",C93="I"),-1,1),"")</f>
        <v/>
      </c>
      <c r="AW93" s="899" t="e">
        <f t="shared" si="7"/>
        <v>#N/A</v>
      </c>
      <c r="AX93" s="899" t="e">
        <f>INDEX(V93:AG93,1,MATCH(Parametres!$B$3,V$1:AG$1,0))*IF(OR(C93="L",C93="S",C93="I"),-1,1)</f>
        <v>#N/A</v>
      </c>
      <c r="AY93" s="487" t="s">
        <v>337</v>
      </c>
      <c r="AZ93" s="487" t="e">
        <f>+VLOOKUP($AJ93,Data_Validation!$A:$E,5,0)</f>
        <v>#N/A</v>
      </c>
    </row>
    <row r="94" spans="36:52" ht="15.75" customHeight="1">
      <c r="AJ94" s="899">
        <f t="shared" si="4"/>
        <v>0</v>
      </c>
      <c r="AK94" s="899">
        <f t="shared" si="4"/>
        <v>0</v>
      </c>
      <c r="AL94" s="905" t="str">
        <f>IFERROR(INDEX(G94:R94,1,MATCH(Parametres!$B$3,G$1:R$1,0)-1)*IF(OR(F94="L",F94="S",F94="I"),-1,1),"")</f>
        <v/>
      </c>
      <c r="AM94" s="905" t="e">
        <f t="shared" si="5"/>
        <v>#N/A</v>
      </c>
      <c r="AN94" s="905" t="e">
        <f>INDEX(G94:R94,1,MATCH(Parametres!$B$3,G$1:R$1,0))*IF(OR(F94="L",F94="S",F94="I"),-1,1)</f>
        <v>#N/A</v>
      </c>
      <c r="AO94" s="487" t="e">
        <f>+VLOOKUP($AJ94,Data_Validation!$A:$D,1,0)</f>
        <v>#N/A</v>
      </c>
      <c r="AP94" s="487" t="e">
        <f>+VLOOKUP($AJ94,Data_Validation!$A:$D,3,0)</f>
        <v>#N/A</v>
      </c>
      <c r="AQ94" s="487" t="e">
        <f>+VLOOKUP($AJ94,Data_Validation!$A:$D,4,0)</f>
        <v>#N/A</v>
      </c>
      <c r="AR94" s="487" t="s">
        <v>299</v>
      </c>
      <c r="AS94" s="487" t="e">
        <f>+VLOOKUP($AJ94,Data_Validation!$A:$E,5,0)</f>
        <v>#N/A</v>
      </c>
      <c r="AT94" s="904">
        <f t="shared" si="6"/>
        <v>0</v>
      </c>
      <c r="AU94" s="488">
        <f t="shared" si="6"/>
        <v>0</v>
      </c>
      <c r="AV94" s="899" t="str">
        <f>IFERROR(INDEX(V94:AG94,1,MATCH(Parametres!$B$3,V$1:AG$1,0)-1)*IF(OR(C94="L",C94="S",C94="I"),-1,1),"")</f>
        <v/>
      </c>
      <c r="AW94" s="899" t="e">
        <f t="shared" si="7"/>
        <v>#N/A</v>
      </c>
      <c r="AX94" s="899" t="e">
        <f>INDEX(V94:AG94,1,MATCH(Parametres!$B$3,V$1:AG$1,0))*IF(OR(C94="L",C94="S",C94="I"),-1,1)</f>
        <v>#N/A</v>
      </c>
      <c r="AY94" s="487" t="s">
        <v>337</v>
      </c>
      <c r="AZ94" s="487" t="e">
        <f>+VLOOKUP($AJ94,Data_Validation!$A:$E,5,0)</f>
        <v>#N/A</v>
      </c>
    </row>
    <row r="95" spans="36:52" ht="15" customHeight="1">
      <c r="AJ95" s="899">
        <f t="shared" si="4"/>
        <v>0</v>
      </c>
      <c r="AK95" s="899">
        <f t="shared" si="4"/>
        <v>0</v>
      </c>
      <c r="AL95" s="905" t="str">
        <f>IFERROR(INDEX(G95:R95,1,MATCH(Parametres!$B$3,G$1:R$1,0)-1)*IF(OR(F95="L",F95="S",F95="I"),-1,1),"")</f>
        <v/>
      </c>
      <c r="AM95" s="905" t="e">
        <f t="shared" si="5"/>
        <v>#N/A</v>
      </c>
      <c r="AN95" s="905" t="e">
        <f>INDEX(G95:R95,1,MATCH(Parametres!$B$3,G$1:R$1,0))*IF(OR(F95="L",F95="S",F95="I"),-1,1)</f>
        <v>#N/A</v>
      </c>
      <c r="AO95" s="487" t="e">
        <f>+VLOOKUP($AJ95,Data_Validation!$A:$D,1,0)</f>
        <v>#N/A</v>
      </c>
      <c r="AP95" s="487" t="e">
        <f>+VLOOKUP($AJ95,Data_Validation!$A:$D,3,0)</f>
        <v>#N/A</v>
      </c>
      <c r="AQ95" s="487" t="e">
        <f>+VLOOKUP($AJ95,Data_Validation!$A:$D,4,0)</f>
        <v>#N/A</v>
      </c>
      <c r="AR95" s="487" t="s">
        <v>299</v>
      </c>
      <c r="AS95" s="487" t="e">
        <f>+VLOOKUP($AJ95,Data_Validation!$A:$E,5,0)</f>
        <v>#N/A</v>
      </c>
      <c r="AT95" s="904">
        <f t="shared" si="6"/>
        <v>0</v>
      </c>
      <c r="AU95" s="488">
        <f t="shared" si="6"/>
        <v>0</v>
      </c>
      <c r="AV95" s="899" t="str">
        <f>IFERROR(INDEX(V95:AG95,1,MATCH(Parametres!$B$3,V$1:AG$1,0)-1)*IF(OR(C95="L",C95="S",C95="I"),-1,1),"")</f>
        <v/>
      </c>
      <c r="AW95" s="899" t="e">
        <f t="shared" si="7"/>
        <v>#N/A</v>
      </c>
      <c r="AX95" s="899" t="e">
        <f>INDEX(V95:AG95,1,MATCH(Parametres!$B$3,V$1:AG$1,0))*IF(OR(C95="L",C95="S",C95="I"),-1,1)</f>
        <v>#N/A</v>
      </c>
      <c r="AY95" s="487" t="s">
        <v>337</v>
      </c>
      <c r="AZ95" s="487" t="e">
        <f>+VLOOKUP($AJ95,Data_Validation!$A:$E,5,0)</f>
        <v>#N/A</v>
      </c>
    </row>
    <row r="96" spans="36:52" ht="15" customHeight="1">
      <c r="AJ96" s="899">
        <f t="shared" si="4"/>
        <v>0</v>
      </c>
      <c r="AK96" s="899">
        <f t="shared" si="4"/>
        <v>0</v>
      </c>
      <c r="AL96" s="905" t="str">
        <f>IFERROR(INDEX(G96:R96,1,MATCH(Parametres!$B$3,G$1:R$1,0)-1)*IF(OR(F96="L",F96="S",F96="I"),-1,1),"")</f>
        <v/>
      </c>
      <c r="AM96" s="905" t="e">
        <f t="shared" si="5"/>
        <v>#N/A</v>
      </c>
      <c r="AN96" s="905" t="e">
        <f>INDEX(G96:R96,1,MATCH(Parametres!$B$3,G$1:R$1,0))*IF(OR(F96="L",F96="S",F96="I"),-1,1)</f>
        <v>#N/A</v>
      </c>
      <c r="AO96" s="487" t="e">
        <f>+VLOOKUP($AJ96,Data_Validation!$A:$D,1,0)</f>
        <v>#N/A</v>
      </c>
      <c r="AP96" s="487" t="e">
        <f>+VLOOKUP($AJ96,Data_Validation!$A:$D,3,0)</f>
        <v>#N/A</v>
      </c>
      <c r="AQ96" s="487" t="e">
        <f>+VLOOKUP($AJ96,Data_Validation!$A:$D,4,0)</f>
        <v>#N/A</v>
      </c>
      <c r="AR96" s="487" t="s">
        <v>299</v>
      </c>
      <c r="AS96" s="487" t="e">
        <f>+VLOOKUP($AJ96,Data_Validation!$A:$E,5,0)</f>
        <v>#N/A</v>
      </c>
      <c r="AT96" s="904">
        <f t="shared" si="6"/>
        <v>0</v>
      </c>
      <c r="AU96" s="488">
        <f t="shared" si="6"/>
        <v>0</v>
      </c>
      <c r="AV96" s="899" t="str">
        <f>IFERROR(INDEX(V96:AG96,1,MATCH(Parametres!$B$3,V$1:AG$1,0)-1)*IF(OR(C96="L",C96="S",C96="I"),-1,1),"")</f>
        <v/>
      </c>
      <c r="AW96" s="899" t="e">
        <f t="shared" si="7"/>
        <v>#N/A</v>
      </c>
      <c r="AX96" s="899" t="e">
        <f>INDEX(V96:AG96,1,MATCH(Parametres!$B$3,V$1:AG$1,0))*IF(OR(C96="L",C96="S",C96="I"),-1,1)</f>
        <v>#N/A</v>
      </c>
      <c r="AY96" s="487" t="s">
        <v>337</v>
      </c>
      <c r="AZ96" s="487" t="e">
        <f>+VLOOKUP($AJ96,Data_Validation!$A:$E,5,0)</f>
        <v>#N/A</v>
      </c>
    </row>
    <row r="97" spans="36:52" ht="15" customHeight="1">
      <c r="AJ97" s="899">
        <f t="shared" si="4"/>
        <v>0</v>
      </c>
      <c r="AK97" s="899">
        <f t="shared" si="4"/>
        <v>0</v>
      </c>
      <c r="AL97" s="905" t="str">
        <f>IFERROR(INDEX(G97:R97,1,MATCH(Parametres!$B$3,G$1:R$1,0)-1)*IF(OR(F97="L",F97="S",F97="I"),-1,1),"")</f>
        <v/>
      </c>
      <c r="AM97" s="905" t="e">
        <f t="shared" si="5"/>
        <v>#N/A</v>
      </c>
      <c r="AN97" s="905" t="e">
        <f>INDEX(G97:R97,1,MATCH(Parametres!$B$3,G$1:R$1,0))*IF(OR(F97="L",F97="S",F97="I"),-1,1)</f>
        <v>#N/A</v>
      </c>
      <c r="AO97" s="487" t="e">
        <f>+VLOOKUP($AJ97,Data_Validation!$A:$D,1,0)</f>
        <v>#N/A</v>
      </c>
      <c r="AP97" s="487" t="e">
        <f>+VLOOKUP($AJ97,Data_Validation!$A:$D,3,0)</f>
        <v>#N/A</v>
      </c>
      <c r="AQ97" s="487" t="e">
        <f>+VLOOKUP($AJ97,Data_Validation!$A:$D,4,0)</f>
        <v>#N/A</v>
      </c>
      <c r="AR97" s="487" t="s">
        <v>299</v>
      </c>
      <c r="AS97" s="487" t="e">
        <f>+VLOOKUP($AJ97,Data_Validation!$A:$E,5,0)</f>
        <v>#N/A</v>
      </c>
      <c r="AT97" s="904">
        <f t="shared" si="6"/>
        <v>0</v>
      </c>
      <c r="AU97" s="488">
        <f t="shared" si="6"/>
        <v>0</v>
      </c>
      <c r="AV97" s="899" t="str">
        <f>IFERROR(INDEX(V97:AG97,1,MATCH(Parametres!$B$3,V$1:AG$1,0)-1)*IF(OR(C97="L",C97="S",C97="I"),-1,1),"")</f>
        <v/>
      </c>
      <c r="AW97" s="899" t="e">
        <f t="shared" si="7"/>
        <v>#N/A</v>
      </c>
      <c r="AX97" s="899" t="e">
        <f>INDEX(V97:AG97,1,MATCH(Parametres!$B$3,V$1:AG$1,0))*IF(OR(C97="L",C97="S",C97="I"),-1,1)</f>
        <v>#N/A</v>
      </c>
      <c r="AY97" s="487" t="s">
        <v>337</v>
      </c>
      <c r="AZ97" s="487" t="e">
        <f>+VLOOKUP($AJ97,Data_Validation!$A:$E,5,0)</f>
        <v>#N/A</v>
      </c>
    </row>
    <row r="98" spans="36:52" ht="15" customHeight="1">
      <c r="AJ98" s="899">
        <f t="shared" si="4"/>
        <v>0</v>
      </c>
      <c r="AK98" s="899">
        <f t="shared" si="4"/>
        <v>0</v>
      </c>
      <c r="AL98" s="905" t="str">
        <f>IFERROR(INDEX(G98:R98,1,MATCH(Parametres!$B$3,G$1:R$1,0)-1)*IF(OR(F98="L",F98="S",F98="I"),-1,1),"")</f>
        <v/>
      </c>
      <c r="AM98" s="905" t="e">
        <f t="shared" si="5"/>
        <v>#N/A</v>
      </c>
      <c r="AN98" s="905" t="e">
        <f>INDEX(G98:R98,1,MATCH(Parametres!$B$3,G$1:R$1,0))*IF(OR(F98="L",F98="S",F98="I"),-1,1)</f>
        <v>#N/A</v>
      </c>
      <c r="AO98" s="487" t="e">
        <f>+VLOOKUP($AJ98,Data_Validation!$A:$D,1,0)</f>
        <v>#N/A</v>
      </c>
      <c r="AP98" s="487" t="e">
        <f>+VLOOKUP($AJ98,Data_Validation!$A:$D,3,0)</f>
        <v>#N/A</v>
      </c>
      <c r="AQ98" s="487" t="e">
        <f>+VLOOKUP($AJ98,Data_Validation!$A:$D,4,0)</f>
        <v>#N/A</v>
      </c>
      <c r="AR98" s="487" t="s">
        <v>299</v>
      </c>
      <c r="AS98" s="487" t="e">
        <f>+VLOOKUP($AJ98,Data_Validation!$A:$E,5,0)</f>
        <v>#N/A</v>
      </c>
      <c r="AT98" s="904">
        <f t="shared" si="6"/>
        <v>0</v>
      </c>
      <c r="AU98" s="488">
        <f t="shared" si="6"/>
        <v>0</v>
      </c>
      <c r="AV98" s="899" t="str">
        <f>IFERROR(INDEX(V98:AG98,1,MATCH(Parametres!$B$3,V$1:AG$1,0)-1)*IF(OR(C98="L",C98="S",C98="I"),-1,1),"")</f>
        <v/>
      </c>
      <c r="AW98" s="899" t="e">
        <f t="shared" si="7"/>
        <v>#N/A</v>
      </c>
      <c r="AX98" s="899" t="e">
        <f>INDEX(V98:AG98,1,MATCH(Parametres!$B$3,V$1:AG$1,0))*IF(OR(C98="L",C98="S",C98="I"),-1,1)</f>
        <v>#N/A</v>
      </c>
      <c r="AY98" s="487" t="s">
        <v>337</v>
      </c>
      <c r="AZ98" s="487" t="e">
        <f>+VLOOKUP($AJ98,Data_Validation!$A:$E,5,0)</f>
        <v>#N/A</v>
      </c>
    </row>
    <row r="99" spans="36:52" ht="15.75" customHeight="1">
      <c r="AJ99" s="899">
        <f t="shared" si="4"/>
        <v>0</v>
      </c>
      <c r="AK99" s="899">
        <f t="shared" si="4"/>
        <v>0</v>
      </c>
      <c r="AL99" s="905" t="str">
        <f>IFERROR(INDEX(G99:R99,1,MATCH(Parametres!$B$3,G$1:R$1,0)-1)*IF(OR(F99="L",F99="S",F99="I"),-1,1),"")</f>
        <v/>
      </c>
      <c r="AM99" s="905" t="e">
        <f t="shared" si="5"/>
        <v>#N/A</v>
      </c>
      <c r="AN99" s="905" t="e">
        <f>INDEX(G99:R99,1,MATCH(Parametres!$B$3,G$1:R$1,0))*IF(OR(F99="L",F99="S",F99="I"),-1,1)</f>
        <v>#N/A</v>
      </c>
      <c r="AO99" s="487" t="e">
        <f>+VLOOKUP($AJ99,Data_Validation!$A:$D,1,0)</f>
        <v>#N/A</v>
      </c>
      <c r="AP99" s="487" t="e">
        <f>+VLOOKUP($AJ99,Data_Validation!$A:$D,3,0)</f>
        <v>#N/A</v>
      </c>
      <c r="AQ99" s="487" t="e">
        <f>+VLOOKUP($AJ99,Data_Validation!$A:$D,4,0)</f>
        <v>#N/A</v>
      </c>
      <c r="AR99" s="487" t="s">
        <v>299</v>
      </c>
      <c r="AS99" s="487" t="e">
        <f>+VLOOKUP($AJ99,Data_Validation!$A:$E,5,0)</f>
        <v>#N/A</v>
      </c>
      <c r="AT99" s="904">
        <f t="shared" si="6"/>
        <v>0</v>
      </c>
      <c r="AU99" s="488">
        <f t="shared" si="6"/>
        <v>0</v>
      </c>
      <c r="AV99" s="899" t="str">
        <f>IFERROR(INDEX(V99:AG99,1,MATCH(Parametres!$B$3,V$1:AG$1,0)-1)*IF(OR(C99="L",C99="S",C99="I"),-1,1),"")</f>
        <v/>
      </c>
      <c r="AW99" s="899" t="e">
        <f t="shared" si="7"/>
        <v>#N/A</v>
      </c>
      <c r="AX99" s="899" t="e">
        <f>INDEX(V99:AG99,1,MATCH(Parametres!$B$3,V$1:AG$1,0))*IF(OR(C99="L",C99="S",C99="I"),-1,1)</f>
        <v>#N/A</v>
      </c>
      <c r="AY99" s="487" t="s">
        <v>337</v>
      </c>
      <c r="AZ99" s="487" t="e">
        <f>+VLOOKUP($AJ99,Data_Validation!$A:$E,5,0)</f>
        <v>#N/A</v>
      </c>
    </row>
    <row r="100" spans="36:52" ht="15" customHeight="1">
      <c r="AJ100" s="899">
        <f t="shared" si="4"/>
        <v>0</v>
      </c>
      <c r="AK100" s="899">
        <f t="shared" si="4"/>
        <v>0</v>
      </c>
      <c r="AL100" s="905" t="str">
        <f>IFERROR(INDEX(G100:R100,1,MATCH(Parametres!$B$3,G$1:R$1,0)-1)*IF(OR(F100="L",F100="S",F100="I"),-1,1),"")</f>
        <v/>
      </c>
      <c r="AM100" s="905" t="e">
        <f t="shared" si="5"/>
        <v>#N/A</v>
      </c>
      <c r="AN100" s="905" t="e">
        <f>INDEX(G100:R100,1,MATCH(Parametres!$B$3,G$1:R$1,0))*IF(OR(F100="L",F100="S",F100="I"),-1,1)</f>
        <v>#N/A</v>
      </c>
      <c r="AO100" s="487" t="e">
        <f>+VLOOKUP($AJ100,Data_Validation!$A:$D,1,0)</f>
        <v>#N/A</v>
      </c>
      <c r="AP100" s="487" t="e">
        <f>+VLOOKUP($AJ100,Data_Validation!$A:$D,3,0)</f>
        <v>#N/A</v>
      </c>
      <c r="AQ100" s="487" t="e">
        <f>+VLOOKUP($AJ100,Data_Validation!$A:$D,4,0)</f>
        <v>#N/A</v>
      </c>
      <c r="AR100" s="487" t="s">
        <v>299</v>
      </c>
      <c r="AS100" s="487" t="e">
        <f>+VLOOKUP($AJ100,Data_Validation!$A:$E,5,0)</f>
        <v>#N/A</v>
      </c>
      <c r="AT100" s="904">
        <f t="shared" si="6"/>
        <v>0</v>
      </c>
      <c r="AU100" s="488">
        <f t="shared" si="6"/>
        <v>0</v>
      </c>
      <c r="AV100" s="899" t="str">
        <f>IFERROR(INDEX(V100:AG100,1,MATCH(Parametres!$B$3,V$1:AG$1,0)-1)*IF(OR(C100="L",C100="S",C100="I"),-1,1),"")</f>
        <v/>
      </c>
      <c r="AW100" s="899" t="e">
        <f t="shared" si="7"/>
        <v>#N/A</v>
      </c>
      <c r="AX100" s="899" t="e">
        <f>INDEX(V100:AG100,1,MATCH(Parametres!$B$3,V$1:AG$1,0))*IF(OR(C100="L",C100="S",C100="I"),-1,1)</f>
        <v>#N/A</v>
      </c>
      <c r="AY100" s="487" t="s">
        <v>337</v>
      </c>
      <c r="AZ100" s="487" t="e">
        <f>+VLOOKUP($AJ100,Data_Validation!$A:$E,5,0)</f>
        <v>#N/A</v>
      </c>
    </row>
    <row r="101" spans="36:52" ht="15" customHeight="1">
      <c r="AJ101" s="899">
        <f t="shared" si="4"/>
        <v>0</v>
      </c>
      <c r="AK101" s="899">
        <f t="shared" si="4"/>
        <v>0</v>
      </c>
      <c r="AL101" s="905" t="str">
        <f>IFERROR(INDEX(G101:R101,1,MATCH(Parametres!$B$3,G$1:R$1,0)-1)*IF(OR(F101="L",F101="S",F101="I"),-1,1),"")</f>
        <v/>
      </c>
      <c r="AM101" s="905" t="e">
        <f t="shared" si="5"/>
        <v>#N/A</v>
      </c>
      <c r="AN101" s="905" t="e">
        <f>INDEX(G101:R101,1,MATCH(Parametres!$B$3,G$1:R$1,0))*IF(OR(F101="L",F101="S",F101="I"),-1,1)</f>
        <v>#N/A</v>
      </c>
      <c r="AO101" s="487" t="e">
        <f>+VLOOKUP($AJ101,Data_Validation!$A:$D,1,0)</f>
        <v>#N/A</v>
      </c>
      <c r="AP101" s="487" t="e">
        <f>+VLOOKUP($AJ101,Data_Validation!$A:$D,3,0)</f>
        <v>#N/A</v>
      </c>
      <c r="AQ101" s="487" t="e">
        <f>+VLOOKUP($AJ101,Data_Validation!$A:$D,4,0)</f>
        <v>#N/A</v>
      </c>
      <c r="AR101" s="487" t="s">
        <v>299</v>
      </c>
      <c r="AS101" s="487" t="e">
        <f>+VLOOKUP($AJ101,Data_Validation!$A:$E,5,0)</f>
        <v>#N/A</v>
      </c>
      <c r="AT101" s="904">
        <f t="shared" si="6"/>
        <v>0</v>
      </c>
      <c r="AU101" s="488">
        <f t="shared" si="6"/>
        <v>0</v>
      </c>
      <c r="AV101" s="899" t="str">
        <f>IFERROR(INDEX(V101:AG101,1,MATCH(Parametres!$B$3,V$1:AG$1,0)-1)*IF(OR(C101="L",C101="S",C101="I"),-1,1),"")</f>
        <v/>
      </c>
      <c r="AW101" s="899" t="e">
        <f t="shared" si="7"/>
        <v>#N/A</v>
      </c>
      <c r="AX101" s="899" t="e">
        <f>INDEX(V101:AG101,1,MATCH(Parametres!$B$3,V$1:AG$1,0))*IF(OR(C101="L",C101="S",C101="I"),-1,1)</f>
        <v>#N/A</v>
      </c>
      <c r="AY101" s="487" t="s">
        <v>337</v>
      </c>
      <c r="AZ101" s="487" t="e">
        <f>+VLOOKUP($AJ101,Data_Validation!$A:$E,5,0)</f>
        <v>#N/A</v>
      </c>
    </row>
    <row r="102" spans="36:52" ht="15" customHeight="1">
      <c r="AJ102" s="899">
        <f t="shared" si="4"/>
        <v>0</v>
      </c>
      <c r="AK102" s="899">
        <f t="shared" si="4"/>
        <v>0</v>
      </c>
      <c r="AL102" s="905" t="str">
        <f>IFERROR(INDEX(G102:R102,1,MATCH(Parametres!$B$3,G$1:R$1,0)-1)*IF(OR(F102="L",F102="S",F102="I"),-1,1),"")</f>
        <v/>
      </c>
      <c r="AM102" s="905" t="e">
        <f t="shared" si="5"/>
        <v>#N/A</v>
      </c>
      <c r="AN102" s="905" t="e">
        <f>INDEX(G102:R102,1,MATCH(Parametres!$B$3,G$1:R$1,0))*IF(OR(F102="L",F102="S",F102="I"),-1,1)</f>
        <v>#N/A</v>
      </c>
      <c r="AO102" s="487" t="e">
        <f>+VLOOKUP($AJ102,Data_Validation!$A:$D,1,0)</f>
        <v>#N/A</v>
      </c>
      <c r="AP102" s="487" t="e">
        <f>+VLOOKUP($AJ102,Data_Validation!$A:$D,3,0)</f>
        <v>#N/A</v>
      </c>
      <c r="AQ102" s="487" t="e">
        <f>+VLOOKUP($AJ102,Data_Validation!$A:$D,4,0)</f>
        <v>#N/A</v>
      </c>
      <c r="AR102" s="487" t="s">
        <v>299</v>
      </c>
      <c r="AS102" s="487" t="e">
        <f>+VLOOKUP($AJ102,Data_Validation!$A:$E,5,0)</f>
        <v>#N/A</v>
      </c>
      <c r="AT102" s="904">
        <f t="shared" si="6"/>
        <v>0</v>
      </c>
      <c r="AU102" s="488">
        <f t="shared" si="6"/>
        <v>0</v>
      </c>
      <c r="AV102" s="899" t="str">
        <f>IFERROR(INDEX(V102:AG102,1,MATCH(Parametres!$B$3,V$1:AG$1,0)-1)*IF(OR(C102="L",C102="S",C102="I"),-1,1),"")</f>
        <v/>
      </c>
      <c r="AW102" s="899" t="e">
        <f t="shared" si="7"/>
        <v>#N/A</v>
      </c>
      <c r="AX102" s="899" t="e">
        <f>INDEX(V102:AG102,1,MATCH(Parametres!$B$3,V$1:AG$1,0))*IF(OR(C102="L",C102="S",C102="I"),-1,1)</f>
        <v>#N/A</v>
      </c>
      <c r="AY102" s="487" t="s">
        <v>337</v>
      </c>
      <c r="AZ102" s="487" t="e">
        <f>+VLOOKUP($AJ102,Data_Validation!$A:$E,5,0)</f>
        <v>#N/A</v>
      </c>
    </row>
    <row r="103" spans="36:52" ht="15.75" customHeight="1">
      <c r="AJ103" s="899">
        <f t="shared" si="4"/>
        <v>0</v>
      </c>
      <c r="AK103" s="899">
        <f t="shared" si="4"/>
        <v>0</v>
      </c>
      <c r="AL103" s="905" t="str">
        <f>IFERROR(INDEX(G103:R103,1,MATCH(Parametres!$B$3,G$1:R$1,0)-1)*IF(OR(F103="L",F103="S",F103="I"),-1,1),"")</f>
        <v/>
      </c>
      <c r="AM103" s="905" t="e">
        <f t="shared" si="5"/>
        <v>#N/A</v>
      </c>
      <c r="AN103" s="905" t="e">
        <f>INDEX(G103:R103,1,MATCH(Parametres!$B$3,G$1:R$1,0))*IF(OR(F103="L",F103="S",F103="I"),-1,1)</f>
        <v>#N/A</v>
      </c>
      <c r="AO103" s="487" t="e">
        <f>+VLOOKUP($AJ103,Data_Validation!$A:$D,1,0)</f>
        <v>#N/A</v>
      </c>
      <c r="AP103" s="487" t="e">
        <f>+VLOOKUP($AJ103,Data_Validation!$A:$D,3,0)</f>
        <v>#N/A</v>
      </c>
      <c r="AQ103" s="487" t="e">
        <f>+VLOOKUP($AJ103,Data_Validation!$A:$D,4,0)</f>
        <v>#N/A</v>
      </c>
      <c r="AR103" s="487" t="s">
        <v>299</v>
      </c>
      <c r="AS103" s="487" t="e">
        <f>+VLOOKUP($AJ103,Data_Validation!$A:$E,5,0)</f>
        <v>#N/A</v>
      </c>
      <c r="AT103" s="904">
        <f t="shared" si="6"/>
        <v>0</v>
      </c>
      <c r="AU103" s="488">
        <f t="shared" si="6"/>
        <v>0</v>
      </c>
      <c r="AV103" s="899" t="str">
        <f>IFERROR(INDEX(V103:AG103,1,MATCH(Parametres!$B$3,V$1:AG$1,0)-1)*IF(OR(C103="L",C103="S",C103="I"),-1,1),"")</f>
        <v/>
      </c>
      <c r="AW103" s="899" t="e">
        <f t="shared" si="7"/>
        <v>#N/A</v>
      </c>
      <c r="AX103" s="899" t="e">
        <f>INDEX(V103:AG103,1,MATCH(Parametres!$B$3,V$1:AG$1,0))*IF(OR(C103="L",C103="S",C103="I"),-1,1)</f>
        <v>#N/A</v>
      </c>
      <c r="AY103" s="487" t="s">
        <v>337</v>
      </c>
      <c r="AZ103" s="487" t="e">
        <f>+VLOOKUP($AJ103,Data_Validation!$A:$E,5,0)</f>
        <v>#N/A</v>
      </c>
    </row>
    <row r="104" spans="36:52" ht="15" customHeight="1">
      <c r="AJ104" s="899">
        <f t="shared" si="4"/>
        <v>0</v>
      </c>
      <c r="AK104" s="899">
        <f t="shared" si="4"/>
        <v>0</v>
      </c>
      <c r="AL104" s="905" t="str">
        <f>IFERROR(INDEX(G104:R104,1,MATCH(Parametres!$B$3,G$1:R$1,0)-1)*IF(OR(F104="L",F104="S",F104="I"),-1,1),"")</f>
        <v/>
      </c>
      <c r="AM104" s="905" t="e">
        <f t="shared" si="5"/>
        <v>#N/A</v>
      </c>
      <c r="AN104" s="905" t="e">
        <f>INDEX(G104:R104,1,MATCH(Parametres!$B$3,G$1:R$1,0))*IF(OR(F104="L",F104="S",F104="I"),-1,1)</f>
        <v>#N/A</v>
      </c>
      <c r="AO104" s="487" t="e">
        <f>+VLOOKUP($AJ104,Data_Validation!$A:$D,1,0)</f>
        <v>#N/A</v>
      </c>
      <c r="AP104" s="487" t="e">
        <f>+VLOOKUP($AJ104,Data_Validation!$A:$D,3,0)</f>
        <v>#N/A</v>
      </c>
      <c r="AQ104" s="487" t="e">
        <f>+VLOOKUP($AJ104,Data_Validation!$A:$D,4,0)</f>
        <v>#N/A</v>
      </c>
      <c r="AR104" s="487" t="s">
        <v>299</v>
      </c>
      <c r="AS104" s="487" t="e">
        <f>+VLOOKUP($AJ104,Data_Validation!$A:$E,5,0)</f>
        <v>#N/A</v>
      </c>
      <c r="AT104" s="904">
        <f t="shared" si="6"/>
        <v>0</v>
      </c>
      <c r="AU104" s="488">
        <f t="shared" si="6"/>
        <v>0</v>
      </c>
      <c r="AV104" s="899" t="str">
        <f>IFERROR(INDEX(V104:AG104,1,MATCH(Parametres!$B$3,V$1:AG$1,0)-1)*IF(OR(C104="L",C104="S",C104="I"),-1,1),"")</f>
        <v/>
      </c>
      <c r="AW104" s="899" t="e">
        <f t="shared" si="7"/>
        <v>#N/A</v>
      </c>
      <c r="AX104" s="899" t="e">
        <f>INDEX(V104:AG104,1,MATCH(Parametres!$B$3,V$1:AG$1,0))*IF(OR(C104="L",C104="S",C104="I"),-1,1)</f>
        <v>#N/A</v>
      </c>
      <c r="AY104" s="487" t="s">
        <v>337</v>
      </c>
      <c r="AZ104" s="487" t="e">
        <f>+VLOOKUP($AJ104,Data_Validation!$A:$E,5,0)</f>
        <v>#N/A</v>
      </c>
    </row>
    <row r="105" spans="36:52" ht="15" customHeight="1">
      <c r="AJ105" s="899">
        <f t="shared" si="4"/>
        <v>0</v>
      </c>
      <c r="AK105" s="899">
        <f t="shared" si="4"/>
        <v>0</v>
      </c>
      <c r="AL105" s="905" t="str">
        <f>IFERROR(INDEX(G105:R105,1,MATCH(Parametres!$B$3,G$1:R$1,0)-1)*IF(OR(F105="L",F105="S",F105="I"),-1,1),"")</f>
        <v/>
      </c>
      <c r="AM105" s="905" t="e">
        <f t="shared" si="5"/>
        <v>#N/A</v>
      </c>
      <c r="AN105" s="905" t="e">
        <f>INDEX(G105:R105,1,MATCH(Parametres!$B$3,G$1:R$1,0))*IF(OR(F105="L",F105="S",F105="I"),-1,1)</f>
        <v>#N/A</v>
      </c>
      <c r="AO105" s="487" t="e">
        <f>+VLOOKUP($AJ105,Data_Validation!$A:$D,1,0)</f>
        <v>#N/A</v>
      </c>
      <c r="AP105" s="487" t="e">
        <f>+VLOOKUP($AJ105,Data_Validation!$A:$D,3,0)</f>
        <v>#N/A</v>
      </c>
      <c r="AQ105" s="487" t="e">
        <f>+VLOOKUP($AJ105,Data_Validation!$A:$D,4,0)</f>
        <v>#N/A</v>
      </c>
      <c r="AR105" s="487" t="s">
        <v>299</v>
      </c>
      <c r="AS105" s="487" t="e">
        <f>+VLOOKUP($AJ105,Data_Validation!$A:$E,5,0)</f>
        <v>#N/A</v>
      </c>
      <c r="AT105" s="904">
        <f t="shared" si="6"/>
        <v>0</v>
      </c>
      <c r="AU105" s="488">
        <f t="shared" si="6"/>
        <v>0</v>
      </c>
      <c r="AV105" s="899" t="str">
        <f>IFERROR(INDEX(V105:AG105,1,MATCH(Parametres!$B$3,V$1:AG$1,0)-1)*IF(OR(C105="L",C105="S",C105="I"),-1,1),"")</f>
        <v/>
      </c>
      <c r="AW105" s="899" t="e">
        <f t="shared" si="7"/>
        <v>#N/A</v>
      </c>
      <c r="AX105" s="899" t="e">
        <f>INDEX(V105:AG105,1,MATCH(Parametres!$B$3,V$1:AG$1,0))*IF(OR(C105="L",C105="S",C105="I"),-1,1)</f>
        <v>#N/A</v>
      </c>
      <c r="AY105" s="487" t="s">
        <v>337</v>
      </c>
      <c r="AZ105" s="487" t="e">
        <f>+VLOOKUP($AJ105,Data_Validation!$A:$E,5,0)</f>
        <v>#N/A</v>
      </c>
    </row>
    <row r="106" spans="36:52" ht="15" customHeight="1">
      <c r="AJ106" s="899">
        <f t="shared" si="4"/>
        <v>0</v>
      </c>
      <c r="AK106" s="899">
        <f t="shared" si="4"/>
        <v>0</v>
      </c>
      <c r="AL106" s="905" t="str">
        <f>IFERROR(INDEX(G106:R106,1,MATCH(Parametres!$B$3,G$1:R$1,0)-1)*IF(OR(F106="L",F106="S",F106="I"),-1,1),"")</f>
        <v/>
      </c>
      <c r="AM106" s="905" t="e">
        <f t="shared" si="5"/>
        <v>#N/A</v>
      </c>
      <c r="AN106" s="905" t="e">
        <f>INDEX(G106:R106,1,MATCH(Parametres!$B$3,G$1:R$1,0))*IF(OR(F106="L",F106="S",F106="I"),-1,1)</f>
        <v>#N/A</v>
      </c>
      <c r="AO106" s="487" t="e">
        <f>+VLOOKUP($AJ106,Data_Validation!$A:$D,1,0)</f>
        <v>#N/A</v>
      </c>
      <c r="AP106" s="487" t="e">
        <f>+VLOOKUP($AJ106,Data_Validation!$A:$D,3,0)</f>
        <v>#N/A</v>
      </c>
      <c r="AQ106" s="487" t="e">
        <f>+VLOOKUP($AJ106,Data_Validation!$A:$D,4,0)</f>
        <v>#N/A</v>
      </c>
      <c r="AR106" s="487" t="s">
        <v>299</v>
      </c>
      <c r="AS106" s="487" t="e">
        <f>+VLOOKUP($AJ106,Data_Validation!$A:$E,5,0)</f>
        <v>#N/A</v>
      </c>
      <c r="AT106" s="904">
        <f t="shared" si="6"/>
        <v>0</v>
      </c>
      <c r="AU106" s="488">
        <f t="shared" si="6"/>
        <v>0</v>
      </c>
      <c r="AV106" s="899" t="str">
        <f>IFERROR(INDEX(V106:AG106,1,MATCH(Parametres!$B$3,V$1:AG$1,0)-1)*IF(OR(C106="L",C106="S",C106="I"),-1,1),"")</f>
        <v/>
      </c>
      <c r="AW106" s="899" t="e">
        <f t="shared" si="7"/>
        <v>#N/A</v>
      </c>
      <c r="AX106" s="899" t="e">
        <f>INDEX(V106:AG106,1,MATCH(Parametres!$B$3,V$1:AG$1,0))*IF(OR(C106="L",C106="S",C106="I"),-1,1)</f>
        <v>#N/A</v>
      </c>
      <c r="AY106" s="487" t="s">
        <v>337</v>
      </c>
      <c r="AZ106" s="487" t="e">
        <f>+VLOOKUP($AJ106,Data_Validation!$A:$E,5,0)</f>
        <v>#N/A</v>
      </c>
    </row>
    <row r="107" spans="36:52" ht="15" customHeight="1">
      <c r="AJ107" s="899">
        <f t="shared" si="4"/>
        <v>0</v>
      </c>
      <c r="AK107" s="899">
        <f t="shared" si="4"/>
        <v>0</v>
      </c>
      <c r="AL107" s="905" t="str">
        <f>IFERROR(INDEX(G107:R107,1,MATCH(Parametres!$B$3,G$1:R$1,0)-1)*IF(OR(F107="L",F107="S",F107="I"),-1,1),"")</f>
        <v/>
      </c>
      <c r="AM107" s="905" t="e">
        <f t="shared" si="5"/>
        <v>#N/A</v>
      </c>
      <c r="AN107" s="905" t="e">
        <f>INDEX(G107:R107,1,MATCH(Parametres!$B$3,G$1:R$1,0))*IF(OR(F107="L",F107="S",F107="I"),-1,1)</f>
        <v>#N/A</v>
      </c>
      <c r="AO107" s="487" t="e">
        <f>+VLOOKUP($AJ107,Data_Validation!$A:$D,1,0)</f>
        <v>#N/A</v>
      </c>
      <c r="AP107" s="487" t="e">
        <f>+VLOOKUP($AJ107,Data_Validation!$A:$D,3,0)</f>
        <v>#N/A</v>
      </c>
      <c r="AQ107" s="487" t="e">
        <f>+VLOOKUP($AJ107,Data_Validation!$A:$D,4,0)</f>
        <v>#N/A</v>
      </c>
      <c r="AR107" s="487" t="s">
        <v>299</v>
      </c>
      <c r="AS107" s="487" t="e">
        <f>+VLOOKUP($AJ107,Data_Validation!$A:$E,5,0)</f>
        <v>#N/A</v>
      </c>
      <c r="AT107" s="904">
        <f t="shared" si="6"/>
        <v>0</v>
      </c>
      <c r="AU107" s="488">
        <f t="shared" si="6"/>
        <v>0</v>
      </c>
      <c r="AV107" s="899" t="str">
        <f>IFERROR(INDEX(V107:AG107,1,MATCH(Parametres!$B$3,V$1:AG$1,0)-1)*IF(OR(C107="L",C107="S",C107="I"),-1,1),"")</f>
        <v/>
      </c>
      <c r="AW107" s="899" t="e">
        <f t="shared" si="7"/>
        <v>#N/A</v>
      </c>
      <c r="AX107" s="899" t="e">
        <f>INDEX(V107:AG107,1,MATCH(Parametres!$B$3,V$1:AG$1,0))*IF(OR(C107="L",C107="S",C107="I"),-1,1)</f>
        <v>#N/A</v>
      </c>
      <c r="AY107" s="487" t="s">
        <v>337</v>
      </c>
      <c r="AZ107" s="487" t="e">
        <f>+VLOOKUP($AJ107,Data_Validation!$A:$E,5,0)</f>
        <v>#N/A</v>
      </c>
    </row>
    <row r="108" spans="36:52" ht="15" customHeight="1">
      <c r="AJ108" s="899">
        <f t="shared" si="4"/>
        <v>0</v>
      </c>
      <c r="AK108" s="899">
        <f t="shared" si="4"/>
        <v>0</v>
      </c>
      <c r="AL108" s="905" t="str">
        <f>IFERROR(INDEX(G108:R108,1,MATCH(Parametres!$B$3,G$1:R$1,0)-1)*IF(OR(F108="L",F108="S",F108="I"),-1,1),"")</f>
        <v/>
      </c>
      <c r="AM108" s="905" t="e">
        <f t="shared" si="5"/>
        <v>#N/A</v>
      </c>
      <c r="AN108" s="905" t="e">
        <f>INDEX(G108:R108,1,MATCH(Parametres!$B$3,G$1:R$1,0))*IF(OR(F108="L",F108="S",F108="I"),-1,1)</f>
        <v>#N/A</v>
      </c>
      <c r="AO108" s="487" t="e">
        <f>+VLOOKUP($AJ108,Data_Validation!$A:$D,1,0)</f>
        <v>#N/A</v>
      </c>
      <c r="AP108" s="487" t="e">
        <f>+VLOOKUP($AJ108,Data_Validation!$A:$D,3,0)</f>
        <v>#N/A</v>
      </c>
      <c r="AQ108" s="487" t="e">
        <f>+VLOOKUP($AJ108,Data_Validation!$A:$D,4,0)</f>
        <v>#N/A</v>
      </c>
      <c r="AR108" s="487" t="s">
        <v>299</v>
      </c>
      <c r="AS108" s="487" t="e">
        <f>+VLOOKUP($AJ108,Data_Validation!$A:$E,5,0)</f>
        <v>#N/A</v>
      </c>
      <c r="AT108" s="904">
        <f t="shared" si="6"/>
        <v>0</v>
      </c>
      <c r="AU108" s="488">
        <f t="shared" si="6"/>
        <v>0</v>
      </c>
      <c r="AV108" s="899" t="str">
        <f>IFERROR(INDEX(V108:AG108,1,MATCH(Parametres!$B$3,V$1:AG$1,0)-1)*IF(OR(C108="L",C108="S",C108="I"),-1,1),"")</f>
        <v/>
      </c>
      <c r="AW108" s="899" t="e">
        <f t="shared" si="7"/>
        <v>#N/A</v>
      </c>
      <c r="AX108" s="899" t="e">
        <f>INDEX(V108:AG108,1,MATCH(Parametres!$B$3,V$1:AG$1,0))*IF(OR(C108="L",C108="S",C108="I"),-1,1)</f>
        <v>#N/A</v>
      </c>
      <c r="AY108" s="487" t="s">
        <v>337</v>
      </c>
      <c r="AZ108" s="487" t="e">
        <f>+VLOOKUP($AJ108,Data_Validation!$A:$E,5,0)</f>
        <v>#N/A</v>
      </c>
    </row>
    <row r="109" spans="36:52" ht="15.75" customHeight="1">
      <c r="AJ109" s="899">
        <f t="shared" si="4"/>
        <v>0</v>
      </c>
      <c r="AK109" s="899">
        <f t="shared" si="4"/>
        <v>0</v>
      </c>
      <c r="AL109" s="905" t="str">
        <f>IFERROR(INDEX(G109:R109,1,MATCH(Parametres!$B$3,G$1:R$1,0)-1)*IF(OR(F109="L",F109="S",F109="I"),-1,1),"")</f>
        <v/>
      </c>
      <c r="AM109" s="905" t="e">
        <f t="shared" si="5"/>
        <v>#N/A</v>
      </c>
      <c r="AN109" s="905" t="e">
        <f>INDEX(G109:R109,1,MATCH(Parametres!$B$3,G$1:R$1,0))*IF(OR(F109="L",F109="S",F109="I"),-1,1)</f>
        <v>#N/A</v>
      </c>
      <c r="AO109" s="487" t="e">
        <f>+VLOOKUP($AJ109,Data_Validation!$A:$D,1,0)</f>
        <v>#N/A</v>
      </c>
      <c r="AP109" s="487" t="e">
        <f>+VLOOKUP($AJ109,Data_Validation!$A:$D,3,0)</f>
        <v>#N/A</v>
      </c>
      <c r="AQ109" s="487" t="e">
        <f>+VLOOKUP($AJ109,Data_Validation!$A:$D,4,0)</f>
        <v>#N/A</v>
      </c>
      <c r="AR109" s="487" t="s">
        <v>299</v>
      </c>
      <c r="AS109" s="487" t="e">
        <f>+VLOOKUP($AJ109,Data_Validation!$A:$E,5,0)</f>
        <v>#N/A</v>
      </c>
      <c r="AT109" s="904">
        <f t="shared" si="6"/>
        <v>0</v>
      </c>
      <c r="AU109" s="488">
        <f t="shared" si="6"/>
        <v>0</v>
      </c>
      <c r="AV109" s="899" t="str">
        <f>IFERROR(INDEX(V109:AG109,1,MATCH(Parametres!$B$3,V$1:AG$1,0)-1)*IF(OR(C109="L",C109="S",C109="I"),-1,1),"")</f>
        <v/>
      </c>
      <c r="AW109" s="899" t="e">
        <f t="shared" si="7"/>
        <v>#N/A</v>
      </c>
      <c r="AX109" s="899" t="e">
        <f>INDEX(V109:AG109,1,MATCH(Parametres!$B$3,V$1:AG$1,0))*IF(OR(C109="L",C109="S",C109="I"),-1,1)</f>
        <v>#N/A</v>
      </c>
      <c r="AY109" s="487" t="s">
        <v>337</v>
      </c>
      <c r="AZ109" s="487" t="e">
        <f>+VLOOKUP($AJ109,Data_Validation!$A:$E,5,0)</f>
        <v>#N/A</v>
      </c>
    </row>
    <row r="110" spans="36:52" ht="15" customHeight="1">
      <c r="AJ110" s="899">
        <f t="shared" si="4"/>
        <v>0</v>
      </c>
      <c r="AK110" s="899">
        <f t="shared" si="4"/>
        <v>0</v>
      </c>
      <c r="AL110" s="905" t="str">
        <f>IFERROR(INDEX(G110:R110,1,MATCH(Parametres!$B$3,G$1:R$1,0)-1)*IF(OR(F110="L",F110="S",F110="I"),-1,1),"")</f>
        <v/>
      </c>
      <c r="AM110" s="905" t="e">
        <f t="shared" si="5"/>
        <v>#N/A</v>
      </c>
      <c r="AN110" s="905" t="e">
        <f>INDEX(G110:R110,1,MATCH(Parametres!$B$3,G$1:R$1,0))*IF(OR(F110="L",F110="S",F110="I"),-1,1)</f>
        <v>#N/A</v>
      </c>
      <c r="AO110" s="487" t="e">
        <f>+VLOOKUP($AJ110,Data_Validation!$A:$D,1,0)</f>
        <v>#N/A</v>
      </c>
      <c r="AP110" s="487" t="e">
        <f>+VLOOKUP($AJ110,Data_Validation!$A:$D,3,0)</f>
        <v>#N/A</v>
      </c>
      <c r="AQ110" s="487" t="e">
        <f>+VLOOKUP($AJ110,Data_Validation!$A:$D,4,0)</f>
        <v>#N/A</v>
      </c>
      <c r="AR110" s="487" t="s">
        <v>299</v>
      </c>
      <c r="AS110" s="487" t="e">
        <f>+VLOOKUP($AJ110,Data_Validation!$A:$E,5,0)</f>
        <v>#N/A</v>
      </c>
      <c r="AT110" s="904">
        <f t="shared" si="6"/>
        <v>0</v>
      </c>
      <c r="AU110" s="488">
        <f t="shared" si="6"/>
        <v>0</v>
      </c>
      <c r="AV110" s="899" t="str">
        <f>IFERROR(INDEX(V110:AG110,1,MATCH(Parametres!$B$3,V$1:AG$1,0)-1)*IF(OR(C110="L",C110="S",C110="I"),-1,1),"")</f>
        <v/>
      </c>
      <c r="AW110" s="899" t="e">
        <f t="shared" si="7"/>
        <v>#N/A</v>
      </c>
      <c r="AX110" s="899" t="e">
        <f>INDEX(V110:AG110,1,MATCH(Parametres!$B$3,V$1:AG$1,0))*IF(OR(C110="L",C110="S",C110="I"),-1,1)</f>
        <v>#N/A</v>
      </c>
      <c r="AY110" s="487" t="s">
        <v>337</v>
      </c>
      <c r="AZ110" s="487" t="e">
        <f>+VLOOKUP($AJ110,Data_Validation!$A:$E,5,0)</f>
        <v>#N/A</v>
      </c>
    </row>
    <row r="111" spans="36:52" ht="15" customHeight="1">
      <c r="AJ111" s="899">
        <f t="shared" si="4"/>
        <v>0</v>
      </c>
      <c r="AK111" s="899">
        <f t="shared" si="4"/>
        <v>0</v>
      </c>
      <c r="AL111" s="905" t="str">
        <f>IFERROR(INDEX(G111:R111,1,MATCH(Parametres!$B$3,G$1:R$1,0)-1)*IF(OR(F111="L",F111="S",F111="I"),-1,1),"")</f>
        <v/>
      </c>
      <c r="AM111" s="905" t="e">
        <f t="shared" si="5"/>
        <v>#N/A</v>
      </c>
      <c r="AN111" s="905" t="e">
        <f>INDEX(G111:R111,1,MATCH(Parametres!$B$3,G$1:R$1,0))*IF(OR(F111="L",F111="S",F111="I"),-1,1)</f>
        <v>#N/A</v>
      </c>
      <c r="AO111" s="487" t="e">
        <f>+VLOOKUP($AJ111,Data_Validation!$A:$D,1,0)</f>
        <v>#N/A</v>
      </c>
      <c r="AP111" s="487" t="e">
        <f>+VLOOKUP($AJ111,Data_Validation!$A:$D,3,0)</f>
        <v>#N/A</v>
      </c>
      <c r="AQ111" s="487" t="e">
        <f>+VLOOKUP($AJ111,Data_Validation!$A:$D,4,0)</f>
        <v>#N/A</v>
      </c>
      <c r="AR111" s="487" t="s">
        <v>299</v>
      </c>
      <c r="AS111" s="487" t="e">
        <f>+VLOOKUP($AJ111,Data_Validation!$A:$E,5,0)</f>
        <v>#N/A</v>
      </c>
      <c r="AT111" s="904">
        <f t="shared" si="6"/>
        <v>0</v>
      </c>
      <c r="AU111" s="488">
        <f t="shared" si="6"/>
        <v>0</v>
      </c>
      <c r="AV111" s="899" t="str">
        <f>IFERROR(INDEX(V111:AG111,1,MATCH(Parametres!$B$3,V$1:AG$1,0)-1)*IF(OR(C111="L",C111="S",C111="I"),-1,1),"")</f>
        <v/>
      </c>
      <c r="AW111" s="899" t="e">
        <f t="shared" si="7"/>
        <v>#N/A</v>
      </c>
      <c r="AX111" s="899" t="e">
        <f>INDEX(V111:AG111,1,MATCH(Parametres!$B$3,V$1:AG$1,0))*IF(OR(C111="L",C111="S",C111="I"),-1,1)</f>
        <v>#N/A</v>
      </c>
      <c r="AY111" s="487" t="s">
        <v>337</v>
      </c>
      <c r="AZ111" s="487" t="e">
        <f>+VLOOKUP($AJ111,Data_Validation!$A:$E,5,0)</f>
        <v>#N/A</v>
      </c>
    </row>
    <row r="112" spans="36:52" ht="15" customHeight="1">
      <c r="AJ112" s="899">
        <f t="shared" si="4"/>
        <v>0</v>
      </c>
      <c r="AK112" s="899">
        <f t="shared" si="4"/>
        <v>0</v>
      </c>
      <c r="AL112" s="905" t="str">
        <f>IFERROR(INDEX(G112:R112,1,MATCH(Parametres!$B$3,G$1:R$1,0)-1)*IF(OR(F112="L",F112="S",F112="I"),-1,1),"")</f>
        <v/>
      </c>
      <c r="AM112" s="905" t="e">
        <f t="shared" si="5"/>
        <v>#N/A</v>
      </c>
      <c r="AN112" s="905" t="e">
        <f>INDEX(G112:R112,1,MATCH(Parametres!$B$3,G$1:R$1,0))*IF(OR(F112="L",F112="S",F112="I"),-1,1)</f>
        <v>#N/A</v>
      </c>
      <c r="AO112" s="487" t="e">
        <f>+VLOOKUP($AJ112,Data_Validation!$A:$D,1,0)</f>
        <v>#N/A</v>
      </c>
      <c r="AP112" s="487" t="e">
        <f>+VLOOKUP($AJ112,Data_Validation!$A:$D,3,0)</f>
        <v>#N/A</v>
      </c>
      <c r="AQ112" s="487" t="e">
        <f>+VLOOKUP($AJ112,Data_Validation!$A:$D,4,0)</f>
        <v>#N/A</v>
      </c>
      <c r="AR112" s="487" t="s">
        <v>299</v>
      </c>
      <c r="AS112" s="487" t="e">
        <f>+VLOOKUP($AJ112,Data_Validation!$A:$E,5,0)</f>
        <v>#N/A</v>
      </c>
      <c r="AT112" s="904">
        <f t="shared" si="6"/>
        <v>0</v>
      </c>
      <c r="AU112" s="488">
        <f t="shared" si="6"/>
        <v>0</v>
      </c>
      <c r="AV112" s="899" t="str">
        <f>IFERROR(INDEX(V112:AG112,1,MATCH(Parametres!$B$3,V$1:AG$1,0)-1)*IF(OR(C112="L",C112="S",C112="I"),-1,1),"")</f>
        <v/>
      </c>
      <c r="AW112" s="899" t="e">
        <f t="shared" si="7"/>
        <v>#N/A</v>
      </c>
      <c r="AX112" s="899" t="e">
        <f>INDEX(V112:AG112,1,MATCH(Parametres!$B$3,V$1:AG$1,0))*IF(OR(C112="L",C112="S",C112="I"),-1,1)</f>
        <v>#N/A</v>
      </c>
      <c r="AY112" s="487" t="s">
        <v>337</v>
      </c>
      <c r="AZ112" s="487" t="e">
        <f>+VLOOKUP($AJ112,Data_Validation!$A:$E,5,0)</f>
        <v>#N/A</v>
      </c>
    </row>
    <row r="113" spans="36:52" ht="15.75" customHeight="1">
      <c r="AJ113" s="899">
        <f t="shared" si="4"/>
        <v>0</v>
      </c>
      <c r="AK113" s="899">
        <f t="shared" si="4"/>
        <v>0</v>
      </c>
      <c r="AL113" s="905" t="str">
        <f>IFERROR(INDEX(G113:R113,1,MATCH(Parametres!$B$3,G$1:R$1,0)-1)*IF(OR(F113="L",F113="S",F113="I"),-1,1),"")</f>
        <v/>
      </c>
      <c r="AM113" s="905" t="e">
        <f t="shared" si="5"/>
        <v>#N/A</v>
      </c>
      <c r="AN113" s="905" t="e">
        <f>INDEX(G113:R113,1,MATCH(Parametres!$B$3,G$1:R$1,0))*IF(OR(F113="L",F113="S",F113="I"),-1,1)</f>
        <v>#N/A</v>
      </c>
      <c r="AO113" s="487" t="e">
        <f>+VLOOKUP($AJ113,Data_Validation!$A:$D,1,0)</f>
        <v>#N/A</v>
      </c>
      <c r="AP113" s="487" t="e">
        <f>+VLOOKUP($AJ113,Data_Validation!$A:$D,3,0)</f>
        <v>#N/A</v>
      </c>
      <c r="AQ113" s="487" t="e">
        <f>+VLOOKUP($AJ113,Data_Validation!$A:$D,4,0)</f>
        <v>#N/A</v>
      </c>
      <c r="AR113" s="487" t="s">
        <v>299</v>
      </c>
      <c r="AS113" s="487" t="e">
        <f>+VLOOKUP($AJ113,Data_Validation!$A:$E,5,0)</f>
        <v>#N/A</v>
      </c>
      <c r="AT113" s="904">
        <f t="shared" si="6"/>
        <v>0</v>
      </c>
      <c r="AU113" s="488">
        <f t="shared" si="6"/>
        <v>0</v>
      </c>
      <c r="AV113" s="899" t="str">
        <f>IFERROR(INDEX(V113:AG113,1,MATCH(Parametres!$B$3,V$1:AG$1,0)-1)*IF(OR(C113="L",C113="S",C113="I"),-1,1),"")</f>
        <v/>
      </c>
      <c r="AW113" s="899" t="e">
        <f t="shared" si="7"/>
        <v>#N/A</v>
      </c>
      <c r="AX113" s="899" t="e">
        <f>INDEX(V113:AG113,1,MATCH(Parametres!$B$3,V$1:AG$1,0))*IF(OR(C113="L",C113="S",C113="I"),-1,1)</f>
        <v>#N/A</v>
      </c>
      <c r="AY113" s="487" t="s">
        <v>337</v>
      </c>
      <c r="AZ113" s="487" t="e">
        <f>+VLOOKUP($AJ113,Data_Validation!$A:$E,5,0)</f>
        <v>#N/A</v>
      </c>
    </row>
    <row r="114" spans="36:52" ht="15" customHeight="1">
      <c r="AJ114" s="899">
        <f t="shared" si="4"/>
        <v>0</v>
      </c>
      <c r="AK114" s="899">
        <f t="shared" si="4"/>
        <v>0</v>
      </c>
      <c r="AL114" s="905" t="str">
        <f>IFERROR(INDEX(G114:R114,1,MATCH(Parametres!$B$3,G$1:R$1,0)-1)*IF(OR(F114="L",F114="S",F114="I"),-1,1),"")</f>
        <v/>
      </c>
      <c r="AM114" s="905" t="e">
        <f t="shared" si="5"/>
        <v>#N/A</v>
      </c>
      <c r="AN114" s="905" t="e">
        <f>INDEX(G114:R114,1,MATCH(Parametres!$B$3,G$1:R$1,0))*IF(OR(F114="L",F114="S",F114="I"),-1,1)</f>
        <v>#N/A</v>
      </c>
      <c r="AO114" s="487" t="e">
        <f>+VLOOKUP($AJ114,Data_Validation!$A:$D,1,0)</f>
        <v>#N/A</v>
      </c>
      <c r="AP114" s="487" t="e">
        <f>+VLOOKUP($AJ114,Data_Validation!$A:$D,3,0)</f>
        <v>#N/A</v>
      </c>
      <c r="AQ114" s="487" t="e">
        <f>+VLOOKUP($AJ114,Data_Validation!$A:$D,4,0)</f>
        <v>#N/A</v>
      </c>
      <c r="AR114" s="487" t="s">
        <v>299</v>
      </c>
      <c r="AS114" s="487" t="e">
        <f>+VLOOKUP($AJ114,Data_Validation!$A:$E,5,0)</f>
        <v>#N/A</v>
      </c>
      <c r="AT114" s="904">
        <f t="shared" si="6"/>
        <v>0</v>
      </c>
      <c r="AU114" s="488">
        <f t="shared" si="6"/>
        <v>0</v>
      </c>
      <c r="AV114" s="899" t="str">
        <f>IFERROR(INDEX(V114:AG114,1,MATCH(Parametres!$B$3,V$1:AG$1,0)-1)*IF(OR(C114="L",C114="S",C114="I"),-1,1),"")</f>
        <v/>
      </c>
      <c r="AW114" s="899" t="e">
        <f t="shared" si="7"/>
        <v>#N/A</v>
      </c>
      <c r="AX114" s="899" t="e">
        <f>INDEX(V114:AG114,1,MATCH(Parametres!$B$3,V$1:AG$1,0))*IF(OR(C114="L",C114="S",C114="I"),-1,1)</f>
        <v>#N/A</v>
      </c>
      <c r="AY114" s="487" t="s">
        <v>337</v>
      </c>
      <c r="AZ114" s="487" t="e">
        <f>+VLOOKUP($AJ114,Data_Validation!$A:$E,5,0)</f>
        <v>#N/A</v>
      </c>
    </row>
    <row r="115" spans="36:52" ht="15" customHeight="1">
      <c r="AJ115" s="899">
        <f t="shared" si="4"/>
        <v>0</v>
      </c>
      <c r="AK115" s="899">
        <f t="shared" si="4"/>
        <v>0</v>
      </c>
      <c r="AL115" s="905" t="str">
        <f>IFERROR(INDEX(G115:R115,1,MATCH(Parametres!$B$3,G$1:R$1,0)-1)*IF(OR(F115="L",F115="S",F115="I"),-1,1),"")</f>
        <v/>
      </c>
      <c r="AM115" s="905" t="e">
        <f t="shared" si="5"/>
        <v>#N/A</v>
      </c>
      <c r="AN115" s="905" t="e">
        <f>INDEX(G115:R115,1,MATCH(Parametres!$B$3,G$1:R$1,0))*IF(OR(F115="L",F115="S",F115="I"),-1,1)</f>
        <v>#N/A</v>
      </c>
      <c r="AO115" s="487" t="e">
        <f>+VLOOKUP($AJ115,Data_Validation!$A:$D,1,0)</f>
        <v>#N/A</v>
      </c>
      <c r="AP115" s="487" t="e">
        <f>+VLOOKUP($AJ115,Data_Validation!$A:$D,3,0)</f>
        <v>#N/A</v>
      </c>
      <c r="AQ115" s="487" t="e">
        <f>+VLOOKUP($AJ115,Data_Validation!$A:$D,4,0)</f>
        <v>#N/A</v>
      </c>
      <c r="AR115" s="487" t="s">
        <v>299</v>
      </c>
      <c r="AS115" s="487" t="e">
        <f>+VLOOKUP($AJ115,Data_Validation!$A:$E,5,0)</f>
        <v>#N/A</v>
      </c>
      <c r="AT115" s="904">
        <f t="shared" si="6"/>
        <v>0</v>
      </c>
      <c r="AU115" s="488">
        <f t="shared" si="6"/>
        <v>0</v>
      </c>
      <c r="AV115" s="899" t="str">
        <f>IFERROR(INDEX(V115:AG115,1,MATCH(Parametres!$B$3,V$1:AG$1,0)-1)*IF(OR(C115="L",C115="S",C115="I"),-1,1),"")</f>
        <v/>
      </c>
      <c r="AW115" s="899" t="e">
        <f t="shared" si="7"/>
        <v>#N/A</v>
      </c>
      <c r="AX115" s="899" t="e">
        <f>INDEX(V115:AG115,1,MATCH(Parametres!$B$3,V$1:AG$1,0))*IF(OR(C115="L",C115="S",C115="I"),-1,1)</f>
        <v>#N/A</v>
      </c>
      <c r="AY115" s="487" t="s">
        <v>337</v>
      </c>
      <c r="AZ115" s="487" t="e">
        <f>+VLOOKUP($AJ115,Data_Validation!$A:$E,5,0)</f>
        <v>#N/A</v>
      </c>
    </row>
    <row r="116" spans="36:52" ht="15" customHeight="1">
      <c r="AJ116" s="899">
        <f t="shared" si="4"/>
        <v>0</v>
      </c>
      <c r="AK116" s="899">
        <f t="shared" si="4"/>
        <v>0</v>
      </c>
      <c r="AL116" s="905" t="str">
        <f>IFERROR(INDEX(G116:R116,1,MATCH(Parametres!$B$3,G$1:R$1,0)-1)*IF(OR(F116="L",F116="S",F116="I"),-1,1),"")</f>
        <v/>
      </c>
      <c r="AM116" s="905" t="e">
        <f t="shared" si="5"/>
        <v>#N/A</v>
      </c>
      <c r="AN116" s="905" t="e">
        <f>INDEX(G116:R116,1,MATCH(Parametres!$B$3,G$1:R$1,0))*IF(OR(F116="L",F116="S",F116="I"),-1,1)</f>
        <v>#N/A</v>
      </c>
      <c r="AO116" s="487" t="e">
        <f>+VLOOKUP($AJ116,Data_Validation!$A:$D,1,0)</f>
        <v>#N/A</v>
      </c>
      <c r="AP116" s="487" t="e">
        <f>+VLOOKUP($AJ116,Data_Validation!$A:$D,3,0)</f>
        <v>#N/A</v>
      </c>
      <c r="AQ116" s="487" t="e">
        <f>+VLOOKUP($AJ116,Data_Validation!$A:$D,4,0)</f>
        <v>#N/A</v>
      </c>
      <c r="AR116" s="487" t="s">
        <v>299</v>
      </c>
      <c r="AS116" s="487" t="e">
        <f>+VLOOKUP($AJ116,Data_Validation!$A:$E,5,0)</f>
        <v>#N/A</v>
      </c>
      <c r="AT116" s="904">
        <f t="shared" si="6"/>
        <v>0</v>
      </c>
      <c r="AU116" s="488">
        <f t="shared" si="6"/>
        <v>0</v>
      </c>
      <c r="AV116" s="899" t="str">
        <f>IFERROR(INDEX(V116:AG116,1,MATCH(Parametres!$B$3,V$1:AG$1,0)-1)*IF(OR(C116="L",C116="S",C116="I"),-1,1),"")</f>
        <v/>
      </c>
      <c r="AW116" s="899" t="e">
        <f t="shared" si="7"/>
        <v>#N/A</v>
      </c>
      <c r="AX116" s="899" t="e">
        <f>INDEX(V116:AG116,1,MATCH(Parametres!$B$3,V$1:AG$1,0))*IF(OR(C116="L",C116="S",C116="I"),-1,1)</f>
        <v>#N/A</v>
      </c>
      <c r="AY116" s="487" t="s">
        <v>337</v>
      </c>
      <c r="AZ116" s="487" t="e">
        <f>+VLOOKUP($AJ116,Data_Validation!$A:$E,5,0)</f>
        <v>#N/A</v>
      </c>
    </row>
    <row r="117" spans="36:52" ht="15.75" customHeight="1">
      <c r="AJ117" s="899">
        <f t="shared" si="4"/>
        <v>0</v>
      </c>
      <c r="AK117" s="899">
        <f t="shared" si="4"/>
        <v>0</v>
      </c>
      <c r="AL117" s="905" t="str">
        <f>IFERROR(INDEX(G117:R117,1,MATCH(Parametres!$B$3,G$1:R$1,0)-1)*IF(OR(F117="L",F117="S",F117="I"),-1,1),"")</f>
        <v/>
      </c>
      <c r="AM117" s="905" t="e">
        <f t="shared" si="5"/>
        <v>#N/A</v>
      </c>
      <c r="AN117" s="905" t="e">
        <f>INDEX(G117:R117,1,MATCH(Parametres!$B$3,G$1:R$1,0))*IF(OR(F117="L",F117="S",F117="I"),-1,1)</f>
        <v>#N/A</v>
      </c>
      <c r="AO117" s="487" t="e">
        <f>+VLOOKUP($AJ117,Data_Validation!$A:$D,1,0)</f>
        <v>#N/A</v>
      </c>
      <c r="AP117" s="487" t="e">
        <f>+VLOOKUP($AJ117,Data_Validation!$A:$D,3,0)</f>
        <v>#N/A</v>
      </c>
      <c r="AQ117" s="487" t="e">
        <f>+VLOOKUP($AJ117,Data_Validation!$A:$D,4,0)</f>
        <v>#N/A</v>
      </c>
      <c r="AR117" s="487" t="s">
        <v>299</v>
      </c>
      <c r="AS117" s="487" t="e">
        <f>+VLOOKUP($AJ117,Data_Validation!$A:$E,5,0)</f>
        <v>#N/A</v>
      </c>
      <c r="AT117" s="904">
        <f t="shared" si="6"/>
        <v>0</v>
      </c>
      <c r="AU117" s="488">
        <f t="shared" si="6"/>
        <v>0</v>
      </c>
      <c r="AV117" s="899" t="str">
        <f>IFERROR(INDEX(V117:AG117,1,MATCH(Parametres!$B$3,V$1:AG$1,0)-1)*IF(OR(C117="L",C117="S",C117="I"),-1,1),"")</f>
        <v/>
      </c>
      <c r="AW117" s="899" t="e">
        <f t="shared" si="7"/>
        <v>#N/A</v>
      </c>
      <c r="AX117" s="899" t="e">
        <f>INDEX(V117:AG117,1,MATCH(Parametres!$B$3,V$1:AG$1,0))*IF(OR(C117="L",C117="S",C117="I"),-1,1)</f>
        <v>#N/A</v>
      </c>
      <c r="AY117" s="487" t="s">
        <v>337</v>
      </c>
      <c r="AZ117" s="487" t="e">
        <f>+VLOOKUP($AJ117,Data_Validation!$A:$E,5,0)</f>
        <v>#N/A</v>
      </c>
    </row>
    <row r="118" spans="36:52" ht="15" customHeight="1">
      <c r="AJ118" s="899">
        <f t="shared" si="4"/>
        <v>0</v>
      </c>
      <c r="AK118" s="899">
        <f t="shared" si="4"/>
        <v>0</v>
      </c>
      <c r="AL118" s="905" t="str">
        <f>IFERROR(INDEX(G118:R118,1,MATCH(Parametres!$B$3,G$1:R$1,0)-1)*IF(OR(F118="L",F118="S",F118="I"),-1,1),"")</f>
        <v/>
      </c>
      <c r="AM118" s="905" t="e">
        <f t="shared" si="5"/>
        <v>#N/A</v>
      </c>
      <c r="AN118" s="905" t="e">
        <f>INDEX(G118:R118,1,MATCH(Parametres!$B$3,G$1:R$1,0))*IF(OR(F118="L",F118="S",F118="I"),-1,1)</f>
        <v>#N/A</v>
      </c>
      <c r="AO118" s="487" t="e">
        <f>+VLOOKUP($AJ118,Data_Validation!$A:$D,1,0)</f>
        <v>#N/A</v>
      </c>
      <c r="AP118" s="487" t="e">
        <f>+VLOOKUP($AJ118,Data_Validation!$A:$D,3,0)</f>
        <v>#N/A</v>
      </c>
      <c r="AQ118" s="487" t="e">
        <f>+VLOOKUP($AJ118,Data_Validation!$A:$D,4,0)</f>
        <v>#N/A</v>
      </c>
      <c r="AR118" s="487" t="s">
        <v>299</v>
      </c>
      <c r="AS118" s="487" t="e">
        <f>+VLOOKUP($AJ118,Data_Validation!$A:$E,5,0)</f>
        <v>#N/A</v>
      </c>
      <c r="AT118" s="904">
        <f t="shared" si="6"/>
        <v>0</v>
      </c>
      <c r="AU118" s="488">
        <f t="shared" si="6"/>
        <v>0</v>
      </c>
      <c r="AV118" s="899" t="str">
        <f>IFERROR(INDEX(V118:AG118,1,MATCH(Parametres!$B$3,V$1:AG$1,0)-1)*IF(OR(C118="L",C118="S",C118="I"),-1,1),"")</f>
        <v/>
      </c>
      <c r="AW118" s="899" t="e">
        <f t="shared" si="7"/>
        <v>#N/A</v>
      </c>
      <c r="AX118" s="899" t="e">
        <f>INDEX(V118:AG118,1,MATCH(Parametres!$B$3,V$1:AG$1,0))*IF(OR(C118="L",C118="S",C118="I"),-1,1)</f>
        <v>#N/A</v>
      </c>
      <c r="AY118" s="487" t="s">
        <v>337</v>
      </c>
      <c r="AZ118" s="487" t="e">
        <f>+VLOOKUP($AJ118,Data_Validation!$A:$E,5,0)</f>
        <v>#N/A</v>
      </c>
    </row>
    <row r="119" spans="36:52" ht="15" customHeight="1">
      <c r="AJ119" s="899">
        <f t="shared" si="4"/>
        <v>0</v>
      </c>
      <c r="AK119" s="899">
        <f t="shared" si="4"/>
        <v>0</v>
      </c>
      <c r="AL119" s="905" t="str">
        <f>IFERROR(INDEX(G119:R119,1,MATCH(Parametres!$B$3,G$1:R$1,0)-1)*IF(OR(F119="L",F119="S",F119="I"),-1,1),"")</f>
        <v/>
      </c>
      <c r="AM119" s="905" t="e">
        <f t="shared" si="5"/>
        <v>#N/A</v>
      </c>
      <c r="AN119" s="905" t="e">
        <f>INDEX(G119:R119,1,MATCH(Parametres!$B$3,G$1:R$1,0))*IF(OR(F119="L",F119="S",F119="I"),-1,1)</f>
        <v>#N/A</v>
      </c>
      <c r="AO119" s="487" t="e">
        <f>+VLOOKUP($AJ119,Data_Validation!$A:$D,1,0)</f>
        <v>#N/A</v>
      </c>
      <c r="AP119" s="487" t="e">
        <f>+VLOOKUP($AJ119,Data_Validation!$A:$D,3,0)</f>
        <v>#N/A</v>
      </c>
      <c r="AQ119" s="487" t="e">
        <f>+VLOOKUP($AJ119,Data_Validation!$A:$D,4,0)</f>
        <v>#N/A</v>
      </c>
      <c r="AR119" s="487" t="s">
        <v>299</v>
      </c>
      <c r="AS119" s="487" t="e">
        <f>+VLOOKUP($AJ119,Data_Validation!$A:$E,5,0)</f>
        <v>#N/A</v>
      </c>
      <c r="AT119" s="904">
        <f t="shared" si="6"/>
        <v>0</v>
      </c>
      <c r="AU119" s="488">
        <f t="shared" si="6"/>
        <v>0</v>
      </c>
      <c r="AV119" s="899" t="str">
        <f>IFERROR(INDEX(V119:AG119,1,MATCH(Parametres!$B$3,V$1:AG$1,0)-1)*IF(OR(C119="L",C119="S",C119="I"),-1,1),"")</f>
        <v/>
      </c>
      <c r="AW119" s="899" t="e">
        <f t="shared" si="7"/>
        <v>#N/A</v>
      </c>
      <c r="AX119" s="899" t="e">
        <f>INDEX(V119:AG119,1,MATCH(Parametres!$B$3,V$1:AG$1,0))*IF(OR(C119="L",C119="S",C119="I"),-1,1)</f>
        <v>#N/A</v>
      </c>
      <c r="AY119" s="487" t="s">
        <v>337</v>
      </c>
      <c r="AZ119" s="487" t="e">
        <f>+VLOOKUP($AJ119,Data_Validation!$A:$E,5,0)</f>
        <v>#N/A</v>
      </c>
    </row>
    <row r="120" spans="36:52" ht="15" customHeight="1">
      <c r="AJ120" s="899">
        <f t="shared" si="4"/>
        <v>0</v>
      </c>
      <c r="AK120" s="899">
        <f t="shared" si="4"/>
        <v>0</v>
      </c>
      <c r="AL120" s="905" t="str">
        <f>IFERROR(INDEX(G120:R120,1,MATCH(Parametres!$B$3,G$1:R$1,0)-1)*IF(OR(F120="L",F120="S",F120="I"),-1,1),"")</f>
        <v/>
      </c>
      <c r="AM120" s="905" t="e">
        <f t="shared" si="5"/>
        <v>#N/A</v>
      </c>
      <c r="AN120" s="905" t="e">
        <f>INDEX(G120:R120,1,MATCH(Parametres!$B$3,G$1:R$1,0))*IF(OR(F120="L",F120="S",F120="I"),-1,1)</f>
        <v>#N/A</v>
      </c>
      <c r="AO120" s="487" t="e">
        <f>+VLOOKUP($AJ120,Data_Validation!$A:$D,1,0)</f>
        <v>#N/A</v>
      </c>
      <c r="AP120" s="487" t="e">
        <f>+VLOOKUP($AJ120,Data_Validation!$A:$D,3,0)</f>
        <v>#N/A</v>
      </c>
      <c r="AQ120" s="487" t="e">
        <f>+VLOOKUP($AJ120,Data_Validation!$A:$D,4,0)</f>
        <v>#N/A</v>
      </c>
      <c r="AR120" s="487" t="s">
        <v>299</v>
      </c>
      <c r="AS120" s="487" t="e">
        <f>+VLOOKUP($AJ120,Data_Validation!$A:$E,5,0)</f>
        <v>#N/A</v>
      </c>
      <c r="AT120" s="904">
        <f t="shared" si="6"/>
        <v>0</v>
      </c>
      <c r="AU120" s="488">
        <f t="shared" si="6"/>
        <v>0</v>
      </c>
      <c r="AV120" s="899" t="str">
        <f>IFERROR(INDEX(V120:AG120,1,MATCH(Parametres!$B$3,V$1:AG$1,0)-1)*IF(OR(C120="L",C120="S",C120="I"),-1,1),"")</f>
        <v/>
      </c>
      <c r="AW120" s="899" t="e">
        <f t="shared" si="7"/>
        <v>#N/A</v>
      </c>
      <c r="AX120" s="899" t="e">
        <f>INDEX(V120:AG120,1,MATCH(Parametres!$B$3,V$1:AG$1,0))*IF(OR(C120="L",C120="S",C120="I"),-1,1)</f>
        <v>#N/A</v>
      </c>
      <c r="AY120" s="487" t="s">
        <v>337</v>
      </c>
      <c r="AZ120" s="487" t="e">
        <f>+VLOOKUP($AJ120,Data_Validation!$A:$E,5,0)</f>
        <v>#N/A</v>
      </c>
    </row>
    <row r="121" spans="36:52" ht="15" customHeight="1">
      <c r="AJ121" s="899">
        <f t="shared" si="4"/>
        <v>0</v>
      </c>
      <c r="AK121" s="899">
        <f t="shared" si="4"/>
        <v>0</v>
      </c>
      <c r="AL121" s="905" t="str">
        <f>IFERROR(INDEX(G121:R121,1,MATCH(Parametres!$B$3,G$1:R$1,0)-1)*IF(OR(F121="L",F121="S",F121="I"),-1,1),"")</f>
        <v/>
      </c>
      <c r="AM121" s="905" t="e">
        <f t="shared" si="5"/>
        <v>#N/A</v>
      </c>
      <c r="AN121" s="905" t="e">
        <f>INDEX(G121:R121,1,MATCH(Parametres!$B$3,G$1:R$1,0))*IF(OR(F121="L",F121="S",F121="I"),-1,1)</f>
        <v>#N/A</v>
      </c>
      <c r="AO121" s="487" t="e">
        <f>+VLOOKUP($AJ121,Data_Validation!$A:$D,1,0)</f>
        <v>#N/A</v>
      </c>
      <c r="AP121" s="487" t="e">
        <f>+VLOOKUP($AJ121,Data_Validation!$A:$D,3,0)</f>
        <v>#N/A</v>
      </c>
      <c r="AQ121" s="487" t="e">
        <f>+VLOOKUP($AJ121,Data_Validation!$A:$D,4,0)</f>
        <v>#N/A</v>
      </c>
      <c r="AR121" s="487" t="s">
        <v>299</v>
      </c>
      <c r="AS121" s="487" t="e">
        <f>+VLOOKUP($AJ121,Data_Validation!$A:$E,5,0)</f>
        <v>#N/A</v>
      </c>
      <c r="AT121" s="904">
        <f t="shared" si="6"/>
        <v>0</v>
      </c>
      <c r="AU121" s="488">
        <f t="shared" si="6"/>
        <v>0</v>
      </c>
      <c r="AV121" s="899" t="str">
        <f>IFERROR(INDEX(V121:AG121,1,MATCH(Parametres!$B$3,V$1:AG$1,0)-1)*IF(OR(C121="L",C121="S",C121="I"),-1,1),"")</f>
        <v/>
      </c>
      <c r="AW121" s="899" t="e">
        <f t="shared" si="7"/>
        <v>#N/A</v>
      </c>
      <c r="AX121" s="899" t="e">
        <f>INDEX(V121:AG121,1,MATCH(Parametres!$B$3,V$1:AG$1,0))*IF(OR(C121="L",C121="S",C121="I"),-1,1)</f>
        <v>#N/A</v>
      </c>
      <c r="AY121" s="487" t="s">
        <v>337</v>
      </c>
      <c r="AZ121" s="487" t="e">
        <f>+VLOOKUP($AJ121,Data_Validation!$A:$E,5,0)</f>
        <v>#N/A</v>
      </c>
    </row>
    <row r="122" spans="36:52" ht="15" customHeight="1">
      <c r="AJ122" s="899">
        <f t="shared" si="4"/>
        <v>0</v>
      </c>
      <c r="AK122" s="899">
        <f t="shared" si="4"/>
        <v>0</v>
      </c>
      <c r="AL122" s="905" t="str">
        <f>IFERROR(INDEX(G122:R122,1,MATCH(Parametres!$B$3,G$1:R$1,0)-1)*IF(OR(F122="L",F122="S",F122="I"),-1,1),"")</f>
        <v/>
      </c>
      <c r="AM122" s="905" t="e">
        <f t="shared" si="5"/>
        <v>#N/A</v>
      </c>
      <c r="AN122" s="905" t="e">
        <f>INDEX(G122:R122,1,MATCH(Parametres!$B$3,G$1:R$1,0))*IF(OR(F122="L",F122="S",F122="I"),-1,1)</f>
        <v>#N/A</v>
      </c>
      <c r="AO122" s="487" t="e">
        <f>+VLOOKUP($AJ122,Data_Validation!$A:$D,1,0)</f>
        <v>#N/A</v>
      </c>
      <c r="AP122" s="487" t="e">
        <f>+VLOOKUP($AJ122,Data_Validation!$A:$D,3,0)</f>
        <v>#N/A</v>
      </c>
      <c r="AQ122" s="487" t="e">
        <f>+VLOOKUP($AJ122,Data_Validation!$A:$D,4,0)</f>
        <v>#N/A</v>
      </c>
      <c r="AR122" s="487" t="s">
        <v>299</v>
      </c>
      <c r="AS122" s="487" t="e">
        <f>+VLOOKUP($AJ122,Data_Validation!$A:$E,5,0)</f>
        <v>#N/A</v>
      </c>
      <c r="AT122" s="904">
        <f t="shared" si="6"/>
        <v>0</v>
      </c>
      <c r="AU122" s="488">
        <f t="shared" si="6"/>
        <v>0</v>
      </c>
      <c r="AV122" s="899" t="str">
        <f>IFERROR(INDEX(V122:AG122,1,MATCH(Parametres!$B$3,V$1:AG$1,0)-1)*IF(OR(C122="L",C122="S",C122="I"),-1,1),"")</f>
        <v/>
      </c>
      <c r="AW122" s="899" t="e">
        <f t="shared" si="7"/>
        <v>#N/A</v>
      </c>
      <c r="AX122" s="899" t="e">
        <f>INDEX(V122:AG122,1,MATCH(Parametres!$B$3,V$1:AG$1,0))*IF(OR(C122="L",C122="S",C122="I"),-1,1)</f>
        <v>#N/A</v>
      </c>
      <c r="AY122" s="487" t="s">
        <v>337</v>
      </c>
      <c r="AZ122" s="487" t="e">
        <f>+VLOOKUP($AJ122,Data_Validation!$A:$E,5,0)</f>
        <v>#N/A</v>
      </c>
    </row>
    <row r="123" spans="36:52" ht="15.75" customHeight="1">
      <c r="AJ123" s="899">
        <f t="shared" si="4"/>
        <v>0</v>
      </c>
      <c r="AK123" s="899">
        <f t="shared" si="4"/>
        <v>0</v>
      </c>
      <c r="AL123" s="905" t="str">
        <f>IFERROR(INDEX(G123:R123,1,MATCH(Parametres!$B$3,G$1:R$1,0)-1)*IF(OR(F123="L",F123="S",F123="I"),-1,1),"")</f>
        <v/>
      </c>
      <c r="AM123" s="905" t="e">
        <f t="shared" si="5"/>
        <v>#N/A</v>
      </c>
      <c r="AN123" s="905" t="e">
        <f>INDEX(G123:R123,1,MATCH(Parametres!$B$3,G$1:R$1,0))*IF(OR(F123="L",F123="S",F123="I"),-1,1)</f>
        <v>#N/A</v>
      </c>
      <c r="AO123" s="487" t="e">
        <f>+VLOOKUP($AJ123,Data_Validation!$A:$D,1,0)</f>
        <v>#N/A</v>
      </c>
      <c r="AP123" s="487" t="e">
        <f>+VLOOKUP($AJ123,Data_Validation!$A:$D,3,0)</f>
        <v>#N/A</v>
      </c>
      <c r="AQ123" s="487" t="e">
        <f>+VLOOKUP($AJ123,Data_Validation!$A:$D,4,0)</f>
        <v>#N/A</v>
      </c>
      <c r="AR123" s="487" t="s">
        <v>299</v>
      </c>
      <c r="AS123" s="487" t="e">
        <f>+VLOOKUP($AJ123,Data_Validation!$A:$E,5,0)</f>
        <v>#N/A</v>
      </c>
      <c r="AT123" s="904">
        <f t="shared" si="6"/>
        <v>0</v>
      </c>
      <c r="AU123" s="488">
        <f t="shared" si="6"/>
        <v>0</v>
      </c>
      <c r="AV123" s="899" t="str">
        <f>IFERROR(INDEX(V123:AG123,1,MATCH(Parametres!$B$3,V$1:AG$1,0)-1)*IF(OR(C123="L",C123="S",C123="I"),-1,1),"")</f>
        <v/>
      </c>
      <c r="AW123" s="899" t="e">
        <f t="shared" si="7"/>
        <v>#N/A</v>
      </c>
      <c r="AX123" s="899" t="e">
        <f>INDEX(V123:AG123,1,MATCH(Parametres!$B$3,V$1:AG$1,0))*IF(OR(C123="L",C123="S",C123="I"),-1,1)</f>
        <v>#N/A</v>
      </c>
      <c r="AY123" s="487" t="s">
        <v>337</v>
      </c>
      <c r="AZ123" s="487" t="e">
        <f>+VLOOKUP($AJ123,Data_Validation!$A:$E,5,0)</f>
        <v>#N/A</v>
      </c>
    </row>
    <row r="124" spans="36:52" ht="15" customHeight="1">
      <c r="AJ124" s="899">
        <f t="shared" si="4"/>
        <v>0</v>
      </c>
      <c r="AK124" s="899">
        <f t="shared" si="4"/>
        <v>0</v>
      </c>
      <c r="AL124" s="905" t="str">
        <f>IFERROR(INDEX(G124:R124,1,MATCH(Parametres!$B$3,G$1:R$1,0)-1)*IF(OR(F124="L",F124="S",F124="I"),-1,1),"")</f>
        <v/>
      </c>
      <c r="AM124" s="905" t="e">
        <f t="shared" si="5"/>
        <v>#N/A</v>
      </c>
      <c r="AN124" s="905" t="e">
        <f>INDEX(G124:R124,1,MATCH(Parametres!$B$3,G$1:R$1,0))*IF(OR(F124="L",F124="S",F124="I"),-1,1)</f>
        <v>#N/A</v>
      </c>
      <c r="AO124" s="487" t="e">
        <f>+VLOOKUP($AJ124,Data_Validation!$A:$D,1,0)</f>
        <v>#N/A</v>
      </c>
      <c r="AP124" s="487" t="e">
        <f>+VLOOKUP($AJ124,Data_Validation!$A:$D,3,0)</f>
        <v>#N/A</v>
      </c>
      <c r="AQ124" s="487" t="e">
        <f>+VLOOKUP($AJ124,Data_Validation!$A:$D,4,0)</f>
        <v>#N/A</v>
      </c>
      <c r="AR124" s="487" t="s">
        <v>299</v>
      </c>
      <c r="AS124" s="487" t="e">
        <f>+VLOOKUP($AJ124,Data_Validation!$A:$E,5,0)</f>
        <v>#N/A</v>
      </c>
      <c r="AT124" s="904">
        <f t="shared" si="6"/>
        <v>0</v>
      </c>
      <c r="AU124" s="488">
        <f t="shared" si="6"/>
        <v>0</v>
      </c>
      <c r="AV124" s="899" t="str">
        <f>IFERROR(INDEX(V124:AG124,1,MATCH(Parametres!$B$3,V$1:AG$1,0)-1)*IF(OR(C124="L",C124="S",C124="I"),-1,1),"")</f>
        <v/>
      </c>
      <c r="AW124" s="899" t="e">
        <f t="shared" si="7"/>
        <v>#N/A</v>
      </c>
      <c r="AX124" s="899" t="e">
        <f>INDEX(V124:AG124,1,MATCH(Parametres!$B$3,V$1:AG$1,0))*IF(OR(C124="L",C124="S",C124="I"),-1,1)</f>
        <v>#N/A</v>
      </c>
      <c r="AY124" s="487" t="s">
        <v>337</v>
      </c>
      <c r="AZ124" s="487" t="e">
        <f>+VLOOKUP($AJ124,Data_Validation!$A:$E,5,0)</f>
        <v>#N/A</v>
      </c>
    </row>
    <row r="125" spans="36:52" ht="15" customHeight="1">
      <c r="AJ125" s="899">
        <f t="shared" si="4"/>
        <v>0</v>
      </c>
      <c r="AK125" s="899">
        <f t="shared" si="4"/>
        <v>0</v>
      </c>
      <c r="AL125" s="905" t="str">
        <f>IFERROR(INDEX(G125:R125,1,MATCH(Parametres!$B$3,G$1:R$1,0)-1)*IF(OR(F125="L",F125="S",F125="I"),-1,1),"")</f>
        <v/>
      </c>
      <c r="AM125" s="905" t="e">
        <f t="shared" si="5"/>
        <v>#N/A</v>
      </c>
      <c r="AN125" s="905" t="e">
        <f>INDEX(G125:R125,1,MATCH(Parametres!$B$3,G$1:R$1,0))*IF(OR(F125="L",F125="S",F125="I"),-1,1)</f>
        <v>#N/A</v>
      </c>
      <c r="AO125" s="487" t="e">
        <f>+VLOOKUP($AJ125,Data_Validation!$A:$D,1,0)</f>
        <v>#N/A</v>
      </c>
      <c r="AP125" s="487" t="e">
        <f>+VLOOKUP($AJ125,Data_Validation!$A:$D,3,0)</f>
        <v>#N/A</v>
      </c>
      <c r="AQ125" s="487" t="e">
        <f>+VLOOKUP($AJ125,Data_Validation!$A:$D,4,0)</f>
        <v>#N/A</v>
      </c>
      <c r="AR125" s="487" t="s">
        <v>299</v>
      </c>
      <c r="AS125" s="487" t="e">
        <f>+VLOOKUP($AJ125,Data_Validation!$A:$E,5,0)</f>
        <v>#N/A</v>
      </c>
      <c r="AT125" s="904">
        <f t="shared" si="6"/>
        <v>0</v>
      </c>
      <c r="AU125" s="488">
        <f t="shared" si="6"/>
        <v>0</v>
      </c>
      <c r="AV125" s="899" t="str">
        <f>IFERROR(INDEX(V125:AG125,1,MATCH(Parametres!$B$3,V$1:AG$1,0)-1)*IF(OR(C125="L",C125="S",C125="I"),-1,1),"")</f>
        <v/>
      </c>
      <c r="AW125" s="899" t="e">
        <f t="shared" si="7"/>
        <v>#N/A</v>
      </c>
      <c r="AX125" s="899" t="e">
        <f>INDEX(V125:AG125,1,MATCH(Parametres!$B$3,V$1:AG$1,0))*IF(OR(C125="L",C125="S",C125="I"),-1,1)</f>
        <v>#N/A</v>
      </c>
      <c r="AY125" s="487" t="s">
        <v>337</v>
      </c>
      <c r="AZ125" s="487" t="e">
        <f>+VLOOKUP($AJ125,Data_Validation!$A:$E,5,0)</f>
        <v>#N/A</v>
      </c>
    </row>
    <row r="126" spans="36:52" ht="15" customHeight="1">
      <c r="AJ126" s="899">
        <f t="shared" si="4"/>
        <v>0</v>
      </c>
      <c r="AK126" s="899">
        <f t="shared" si="4"/>
        <v>0</v>
      </c>
      <c r="AL126" s="905" t="str">
        <f>IFERROR(INDEX(G126:R126,1,MATCH(Parametres!$B$3,G$1:R$1,0)-1)*IF(OR(F126="L",F126="S",F126="I"),-1,1),"")</f>
        <v/>
      </c>
      <c r="AM126" s="905" t="e">
        <f t="shared" si="5"/>
        <v>#N/A</v>
      </c>
      <c r="AN126" s="905" t="e">
        <f>INDEX(G126:R126,1,MATCH(Parametres!$B$3,G$1:R$1,0))*IF(OR(F126="L",F126="S",F126="I"),-1,1)</f>
        <v>#N/A</v>
      </c>
      <c r="AO126" s="487" t="e">
        <f>+VLOOKUP($AJ126,Data_Validation!$A:$D,1,0)</f>
        <v>#N/A</v>
      </c>
      <c r="AP126" s="487" t="e">
        <f>+VLOOKUP($AJ126,Data_Validation!$A:$D,3,0)</f>
        <v>#N/A</v>
      </c>
      <c r="AQ126" s="487" t="e">
        <f>+VLOOKUP($AJ126,Data_Validation!$A:$D,4,0)</f>
        <v>#N/A</v>
      </c>
      <c r="AR126" s="487" t="s">
        <v>299</v>
      </c>
      <c r="AS126" s="487" t="e">
        <f>+VLOOKUP($AJ126,Data_Validation!$A:$E,5,0)</f>
        <v>#N/A</v>
      </c>
      <c r="AT126" s="904">
        <f t="shared" si="6"/>
        <v>0</v>
      </c>
      <c r="AU126" s="488">
        <f t="shared" si="6"/>
        <v>0</v>
      </c>
      <c r="AV126" s="899" t="str">
        <f>IFERROR(INDEX(V126:AG126,1,MATCH(Parametres!$B$3,V$1:AG$1,0)-1)*IF(OR(C126="L",C126="S",C126="I"),-1,1),"")</f>
        <v/>
      </c>
      <c r="AW126" s="899" t="e">
        <f t="shared" si="7"/>
        <v>#N/A</v>
      </c>
      <c r="AX126" s="899" t="e">
        <f>INDEX(V126:AG126,1,MATCH(Parametres!$B$3,V$1:AG$1,0))*IF(OR(C126="L",C126="S",C126="I"),-1,1)</f>
        <v>#N/A</v>
      </c>
      <c r="AY126" s="487" t="s">
        <v>337</v>
      </c>
      <c r="AZ126" s="487" t="e">
        <f>+VLOOKUP($AJ126,Data_Validation!$A:$E,5,0)</f>
        <v>#N/A</v>
      </c>
    </row>
    <row r="127" spans="36:52" ht="15" customHeight="1">
      <c r="AJ127" s="899">
        <f t="shared" si="4"/>
        <v>0</v>
      </c>
      <c r="AK127" s="899">
        <f t="shared" si="4"/>
        <v>0</v>
      </c>
      <c r="AL127" s="905" t="str">
        <f>IFERROR(INDEX(G127:R127,1,MATCH(Parametres!$B$3,G$1:R$1,0)-1)*IF(OR(F127="L",F127="S",F127="I"),-1,1),"")</f>
        <v/>
      </c>
      <c r="AM127" s="905" t="e">
        <f t="shared" si="5"/>
        <v>#N/A</v>
      </c>
      <c r="AN127" s="905" t="e">
        <f>INDEX(G127:R127,1,MATCH(Parametres!$B$3,G$1:R$1,0))*IF(OR(F127="L",F127="S",F127="I"),-1,1)</f>
        <v>#N/A</v>
      </c>
      <c r="AO127" s="487" t="e">
        <f>+VLOOKUP($AJ127,Data_Validation!$A:$D,1,0)</f>
        <v>#N/A</v>
      </c>
      <c r="AP127" s="487" t="e">
        <f>+VLOOKUP($AJ127,Data_Validation!$A:$D,3,0)</f>
        <v>#N/A</v>
      </c>
      <c r="AQ127" s="487" t="e">
        <f>+VLOOKUP($AJ127,Data_Validation!$A:$D,4,0)</f>
        <v>#N/A</v>
      </c>
      <c r="AR127" s="487" t="s">
        <v>299</v>
      </c>
      <c r="AS127" s="487" t="e">
        <f>+VLOOKUP($AJ127,Data_Validation!$A:$E,5,0)</f>
        <v>#N/A</v>
      </c>
      <c r="AT127" s="904">
        <f t="shared" si="6"/>
        <v>0</v>
      </c>
      <c r="AU127" s="488">
        <f t="shared" si="6"/>
        <v>0</v>
      </c>
      <c r="AV127" s="899" t="str">
        <f>IFERROR(INDEX(V127:AG127,1,MATCH(Parametres!$B$3,V$1:AG$1,0)-1)*IF(OR(C127="L",C127="S",C127="I"),-1,1),"")</f>
        <v/>
      </c>
      <c r="AW127" s="899" t="e">
        <f t="shared" si="7"/>
        <v>#N/A</v>
      </c>
      <c r="AX127" s="899" t="e">
        <f>INDEX(V127:AG127,1,MATCH(Parametres!$B$3,V$1:AG$1,0))*IF(OR(C127="L",C127="S",C127="I"),-1,1)</f>
        <v>#N/A</v>
      </c>
      <c r="AY127" s="487" t="s">
        <v>337</v>
      </c>
      <c r="AZ127" s="487" t="e">
        <f>+VLOOKUP($AJ127,Data_Validation!$A:$E,5,0)</f>
        <v>#N/A</v>
      </c>
    </row>
    <row r="128" spans="36:52" ht="15" customHeight="1">
      <c r="AJ128" s="899">
        <f t="shared" si="4"/>
        <v>0</v>
      </c>
      <c r="AK128" s="899">
        <f t="shared" si="4"/>
        <v>0</v>
      </c>
      <c r="AL128" s="905" t="str">
        <f>IFERROR(INDEX(G128:R128,1,MATCH(Parametres!$B$3,G$1:R$1,0)-1)*IF(OR(F128="L",F128="S",F128="I"),-1,1),"")</f>
        <v/>
      </c>
      <c r="AM128" s="905" t="e">
        <f t="shared" si="5"/>
        <v>#N/A</v>
      </c>
      <c r="AN128" s="905" t="e">
        <f>INDEX(G128:R128,1,MATCH(Parametres!$B$3,G$1:R$1,0))*IF(OR(F128="L",F128="S",F128="I"),-1,1)</f>
        <v>#N/A</v>
      </c>
      <c r="AO128" s="487" t="e">
        <f>+VLOOKUP($AJ128,Data_Validation!$A:$D,1,0)</f>
        <v>#N/A</v>
      </c>
      <c r="AP128" s="487" t="e">
        <f>+VLOOKUP($AJ128,Data_Validation!$A:$D,3,0)</f>
        <v>#N/A</v>
      </c>
      <c r="AQ128" s="487" t="e">
        <f>+VLOOKUP($AJ128,Data_Validation!$A:$D,4,0)</f>
        <v>#N/A</v>
      </c>
      <c r="AR128" s="487" t="s">
        <v>299</v>
      </c>
      <c r="AS128" s="487" t="e">
        <f>+VLOOKUP($AJ128,Data_Validation!$A:$E,5,0)</f>
        <v>#N/A</v>
      </c>
      <c r="AT128" s="904">
        <f t="shared" si="6"/>
        <v>0</v>
      </c>
      <c r="AU128" s="488">
        <f t="shared" si="6"/>
        <v>0</v>
      </c>
      <c r="AV128" s="899" t="str">
        <f>IFERROR(INDEX(V128:AG128,1,MATCH(Parametres!$B$3,V$1:AG$1,0)-1)*IF(OR(C128="L",C128="S",C128="I"),-1,1),"")</f>
        <v/>
      </c>
      <c r="AW128" s="899" t="e">
        <f t="shared" si="7"/>
        <v>#N/A</v>
      </c>
      <c r="AX128" s="899" t="e">
        <f>INDEX(V128:AG128,1,MATCH(Parametres!$B$3,V$1:AG$1,0))*IF(OR(C128="L",C128="S",C128="I"),-1,1)</f>
        <v>#N/A</v>
      </c>
      <c r="AY128" s="487" t="s">
        <v>337</v>
      </c>
      <c r="AZ128" s="487" t="e">
        <f>+VLOOKUP($AJ128,Data_Validation!$A:$E,5,0)</f>
        <v>#N/A</v>
      </c>
    </row>
    <row r="129" spans="36:52" ht="15" customHeight="1">
      <c r="AJ129" s="899">
        <f t="shared" si="4"/>
        <v>0</v>
      </c>
      <c r="AK129" s="899">
        <f t="shared" si="4"/>
        <v>0</v>
      </c>
      <c r="AL129" s="905" t="str">
        <f>IFERROR(INDEX(G129:R129,1,MATCH(Parametres!$B$3,G$1:R$1,0)-1)*IF(OR(F129="L",F129="S",F129="I"),-1,1),"")</f>
        <v/>
      </c>
      <c r="AM129" s="905" t="e">
        <f t="shared" si="5"/>
        <v>#N/A</v>
      </c>
      <c r="AN129" s="905" t="e">
        <f>INDEX(G129:R129,1,MATCH(Parametres!$B$3,G$1:R$1,0))*IF(OR(F129="L",F129="S",F129="I"),-1,1)</f>
        <v>#N/A</v>
      </c>
      <c r="AO129" s="487" t="e">
        <f>+VLOOKUP($AJ129,Data_Validation!$A:$D,1,0)</f>
        <v>#N/A</v>
      </c>
      <c r="AP129" s="487" t="e">
        <f>+VLOOKUP($AJ129,Data_Validation!$A:$D,3,0)</f>
        <v>#N/A</v>
      </c>
      <c r="AQ129" s="487" t="e">
        <f>+VLOOKUP($AJ129,Data_Validation!$A:$D,4,0)</f>
        <v>#N/A</v>
      </c>
      <c r="AR129" s="487" t="s">
        <v>299</v>
      </c>
      <c r="AS129" s="487" t="e">
        <f>+VLOOKUP($AJ129,Data_Validation!$A:$E,5,0)</f>
        <v>#N/A</v>
      </c>
      <c r="AT129" s="904">
        <f t="shared" si="6"/>
        <v>0</v>
      </c>
      <c r="AU129" s="488">
        <f t="shared" si="6"/>
        <v>0</v>
      </c>
      <c r="AV129" s="899" t="str">
        <f>IFERROR(INDEX(V129:AG129,1,MATCH(Parametres!$B$3,V$1:AG$1,0)-1)*IF(OR(C129="L",C129="S",C129="I"),-1,1),"")</f>
        <v/>
      </c>
      <c r="AW129" s="899" t="e">
        <f t="shared" si="7"/>
        <v>#N/A</v>
      </c>
      <c r="AX129" s="899" t="e">
        <f>INDEX(V129:AG129,1,MATCH(Parametres!$B$3,V$1:AG$1,0))*IF(OR(C129="L",C129="S",C129="I"),-1,1)</f>
        <v>#N/A</v>
      </c>
      <c r="AY129" s="487" t="s">
        <v>337</v>
      </c>
      <c r="AZ129" s="487" t="e">
        <f>+VLOOKUP($AJ129,Data_Validation!$A:$E,5,0)</f>
        <v>#N/A</v>
      </c>
    </row>
    <row r="130" spans="36:52" ht="15" customHeight="1">
      <c r="AJ130" s="899">
        <f t="shared" si="4"/>
        <v>0</v>
      </c>
      <c r="AK130" s="899">
        <f t="shared" si="4"/>
        <v>0</v>
      </c>
      <c r="AL130" s="905" t="str">
        <f>IFERROR(INDEX(G130:R130,1,MATCH(Parametres!$B$3,G$1:R$1,0)-1)*IF(OR(F130="L",F130="S",F130="I"),-1,1),"")</f>
        <v/>
      </c>
      <c r="AM130" s="905" t="e">
        <f t="shared" si="5"/>
        <v>#N/A</v>
      </c>
      <c r="AN130" s="905" t="e">
        <f>INDEX(G130:R130,1,MATCH(Parametres!$B$3,G$1:R$1,0))*IF(OR(F130="L",F130="S",F130="I"),-1,1)</f>
        <v>#N/A</v>
      </c>
      <c r="AO130" s="487" t="e">
        <f>+VLOOKUP($AJ130,Data_Validation!$A:$D,1,0)</f>
        <v>#N/A</v>
      </c>
      <c r="AP130" s="487" t="e">
        <f>+VLOOKUP($AJ130,Data_Validation!$A:$D,3,0)</f>
        <v>#N/A</v>
      </c>
      <c r="AQ130" s="487" t="e">
        <f>+VLOOKUP($AJ130,Data_Validation!$A:$D,4,0)</f>
        <v>#N/A</v>
      </c>
      <c r="AR130" s="487" t="s">
        <v>299</v>
      </c>
      <c r="AS130" s="487" t="e">
        <f>+VLOOKUP($AJ130,Data_Validation!$A:$E,5,0)</f>
        <v>#N/A</v>
      </c>
      <c r="AT130" s="904">
        <f t="shared" si="6"/>
        <v>0</v>
      </c>
      <c r="AU130" s="488">
        <f t="shared" si="6"/>
        <v>0</v>
      </c>
      <c r="AV130" s="899" t="str">
        <f>IFERROR(INDEX(V130:AG130,1,MATCH(Parametres!$B$3,V$1:AG$1,0)-1)*IF(OR(C130="L",C130="S",C130="I"),-1,1),"")</f>
        <v/>
      </c>
      <c r="AW130" s="899" t="e">
        <f t="shared" si="7"/>
        <v>#N/A</v>
      </c>
      <c r="AX130" s="899" t="e">
        <f>INDEX(V130:AG130,1,MATCH(Parametres!$B$3,V$1:AG$1,0))*IF(OR(C130="L",C130="S",C130="I"),-1,1)</f>
        <v>#N/A</v>
      </c>
      <c r="AY130" s="487" t="s">
        <v>337</v>
      </c>
      <c r="AZ130" s="487" t="e">
        <f>+VLOOKUP($AJ130,Data_Validation!$A:$E,5,0)</f>
        <v>#N/A</v>
      </c>
    </row>
    <row r="131" spans="36:52" ht="15.75" customHeight="1">
      <c r="AJ131" s="899">
        <f t="shared" si="4"/>
        <v>0</v>
      </c>
      <c r="AK131" s="899">
        <f t="shared" si="4"/>
        <v>0</v>
      </c>
      <c r="AL131" s="905" t="str">
        <f>IFERROR(INDEX(G131:R131,1,MATCH(Parametres!$B$3,G$1:R$1,0)-1)*IF(OR(F131="L",F131="S",F131="I"),-1,1),"")</f>
        <v/>
      </c>
      <c r="AM131" s="905" t="e">
        <f t="shared" si="5"/>
        <v>#N/A</v>
      </c>
      <c r="AN131" s="905" t="e">
        <f>INDEX(G131:R131,1,MATCH(Parametres!$B$3,G$1:R$1,0))*IF(OR(F131="L",F131="S",F131="I"),-1,1)</f>
        <v>#N/A</v>
      </c>
      <c r="AO131" s="487" t="e">
        <f>+VLOOKUP($AJ131,Data_Validation!$A:$D,1,0)</f>
        <v>#N/A</v>
      </c>
      <c r="AP131" s="487" t="e">
        <f>+VLOOKUP($AJ131,Data_Validation!$A:$D,3,0)</f>
        <v>#N/A</v>
      </c>
      <c r="AQ131" s="487" t="e">
        <f>+VLOOKUP($AJ131,Data_Validation!$A:$D,4,0)</f>
        <v>#N/A</v>
      </c>
      <c r="AR131" s="487" t="s">
        <v>299</v>
      </c>
      <c r="AS131" s="487" t="e">
        <f>+VLOOKUP($AJ131,Data_Validation!$A:$E,5,0)</f>
        <v>#N/A</v>
      </c>
      <c r="AT131" s="904">
        <f t="shared" si="6"/>
        <v>0</v>
      </c>
      <c r="AU131" s="488">
        <f t="shared" si="6"/>
        <v>0</v>
      </c>
      <c r="AV131" s="899" t="str">
        <f>IFERROR(INDEX(V131:AG131,1,MATCH(Parametres!$B$3,V$1:AG$1,0)-1)*IF(OR(C131="L",C131="S",C131="I"),-1,1),"")</f>
        <v/>
      </c>
      <c r="AW131" s="899" t="e">
        <f t="shared" si="7"/>
        <v>#N/A</v>
      </c>
      <c r="AX131" s="899" t="e">
        <f>INDEX(V131:AG131,1,MATCH(Parametres!$B$3,V$1:AG$1,0))*IF(OR(C131="L",C131="S",C131="I"),-1,1)</f>
        <v>#N/A</v>
      </c>
      <c r="AY131" s="487" t="s">
        <v>337</v>
      </c>
      <c r="AZ131" s="487" t="e">
        <f>+VLOOKUP($AJ131,Data_Validation!$A:$E,5,0)</f>
        <v>#N/A</v>
      </c>
    </row>
    <row r="132" spans="36:52" ht="15" customHeight="1">
      <c r="AJ132" s="899">
        <f t="shared" ref="AJ132:AK195" si="8">C132</f>
        <v>0</v>
      </c>
      <c r="AK132" s="899">
        <f t="shared" si="8"/>
        <v>0</v>
      </c>
      <c r="AL132" s="905" t="str">
        <f>IFERROR(INDEX(G132:R132,1,MATCH(Parametres!$B$3,G$1:R$1,0)-1)*IF(OR(F132="L",F132="S",F132="I"),-1,1),"")</f>
        <v/>
      </c>
      <c r="AM132" s="905" t="e">
        <f t="shared" ref="AM132:AM195" si="9">AN132-AL132</f>
        <v>#N/A</v>
      </c>
      <c r="AN132" s="905" t="e">
        <f>INDEX(G132:R132,1,MATCH(Parametres!$B$3,G$1:R$1,0))*IF(OR(F132="L",F132="S",F132="I"),-1,1)</f>
        <v>#N/A</v>
      </c>
      <c r="AO132" s="487" t="e">
        <f>+VLOOKUP($AJ132,Data_Validation!$A:$D,1,0)</f>
        <v>#N/A</v>
      </c>
      <c r="AP132" s="487" t="e">
        <f>+VLOOKUP($AJ132,Data_Validation!$A:$D,3,0)</f>
        <v>#N/A</v>
      </c>
      <c r="AQ132" s="487" t="e">
        <f>+VLOOKUP($AJ132,Data_Validation!$A:$D,4,0)</f>
        <v>#N/A</v>
      </c>
      <c r="AR132" s="487" t="s">
        <v>299</v>
      </c>
      <c r="AS132" s="487" t="e">
        <f>+VLOOKUP($AJ132,Data_Validation!$A:$E,5,0)</f>
        <v>#N/A</v>
      </c>
      <c r="AT132" s="904">
        <f t="shared" ref="AT132:AU195" si="10">C132</f>
        <v>0</v>
      </c>
      <c r="AU132" s="488">
        <f t="shared" si="10"/>
        <v>0</v>
      </c>
      <c r="AV132" s="899" t="str">
        <f>IFERROR(INDEX(V132:AG132,1,MATCH(Parametres!$B$3,V$1:AG$1,0)-1)*IF(OR(C132="L",C132="S",C132="I"),-1,1),"")</f>
        <v/>
      </c>
      <c r="AW132" s="899" t="e">
        <f t="shared" ref="AW132:AW195" si="11">AX132-AV132</f>
        <v>#N/A</v>
      </c>
      <c r="AX132" s="899" t="e">
        <f>INDEX(V132:AG132,1,MATCH(Parametres!$B$3,V$1:AG$1,0))*IF(OR(C132="L",C132="S",C132="I"),-1,1)</f>
        <v>#N/A</v>
      </c>
      <c r="AY132" s="487" t="s">
        <v>337</v>
      </c>
      <c r="AZ132" s="487" t="e">
        <f>+VLOOKUP($AJ132,Data_Validation!$A:$E,5,0)</f>
        <v>#N/A</v>
      </c>
    </row>
    <row r="133" spans="36:52" ht="15" customHeight="1">
      <c r="AJ133" s="899">
        <f t="shared" si="8"/>
        <v>0</v>
      </c>
      <c r="AK133" s="899">
        <f t="shared" si="8"/>
        <v>0</v>
      </c>
      <c r="AL133" s="905" t="str">
        <f>IFERROR(INDEX(G133:R133,1,MATCH(Parametres!$B$3,G$1:R$1,0)-1)*IF(OR(F133="L",F133="S",F133="I"),-1,1),"")</f>
        <v/>
      </c>
      <c r="AM133" s="905" t="e">
        <f t="shared" si="9"/>
        <v>#N/A</v>
      </c>
      <c r="AN133" s="905" t="e">
        <f>INDEX(G133:R133,1,MATCH(Parametres!$B$3,G$1:R$1,0))*IF(OR(F133="L",F133="S",F133="I"),-1,1)</f>
        <v>#N/A</v>
      </c>
      <c r="AO133" s="487" t="e">
        <f>+VLOOKUP($AJ133,Data_Validation!$A:$D,1,0)</f>
        <v>#N/A</v>
      </c>
      <c r="AP133" s="487" t="e">
        <f>+VLOOKUP($AJ133,Data_Validation!$A:$D,3,0)</f>
        <v>#N/A</v>
      </c>
      <c r="AQ133" s="487" t="e">
        <f>+VLOOKUP($AJ133,Data_Validation!$A:$D,4,0)</f>
        <v>#N/A</v>
      </c>
      <c r="AR133" s="487" t="s">
        <v>299</v>
      </c>
      <c r="AS133" s="487" t="e">
        <f>+VLOOKUP($AJ133,Data_Validation!$A:$E,5,0)</f>
        <v>#N/A</v>
      </c>
      <c r="AT133" s="904">
        <f t="shared" si="10"/>
        <v>0</v>
      </c>
      <c r="AU133" s="488">
        <f t="shared" si="10"/>
        <v>0</v>
      </c>
      <c r="AV133" s="899" t="str">
        <f>IFERROR(INDEX(V133:AG133,1,MATCH(Parametres!$B$3,V$1:AG$1,0)-1)*IF(OR(C133="L",C133="S",C133="I"),-1,1),"")</f>
        <v/>
      </c>
      <c r="AW133" s="899" t="e">
        <f t="shared" si="11"/>
        <v>#N/A</v>
      </c>
      <c r="AX133" s="899" t="e">
        <f>INDEX(V133:AG133,1,MATCH(Parametres!$B$3,V$1:AG$1,0))*IF(OR(C133="L",C133="S",C133="I"),-1,1)</f>
        <v>#N/A</v>
      </c>
      <c r="AY133" s="487" t="s">
        <v>337</v>
      </c>
      <c r="AZ133" s="487" t="e">
        <f>+VLOOKUP($AJ133,Data_Validation!$A:$E,5,0)</f>
        <v>#N/A</v>
      </c>
    </row>
    <row r="134" spans="36:52" ht="15" customHeight="1">
      <c r="AJ134" s="899">
        <f t="shared" si="8"/>
        <v>0</v>
      </c>
      <c r="AK134" s="899">
        <f t="shared" si="8"/>
        <v>0</v>
      </c>
      <c r="AL134" s="905" t="str">
        <f>IFERROR(INDEX(G134:R134,1,MATCH(Parametres!$B$3,G$1:R$1,0)-1)*IF(OR(F134="L",F134="S",F134="I"),-1,1),"")</f>
        <v/>
      </c>
      <c r="AM134" s="905" t="e">
        <f t="shared" si="9"/>
        <v>#N/A</v>
      </c>
      <c r="AN134" s="905" t="e">
        <f>INDEX(G134:R134,1,MATCH(Parametres!$B$3,G$1:R$1,0))*IF(OR(F134="L",F134="S",F134="I"),-1,1)</f>
        <v>#N/A</v>
      </c>
      <c r="AO134" s="487" t="e">
        <f>+VLOOKUP($AJ134,Data_Validation!$A:$D,1,0)</f>
        <v>#N/A</v>
      </c>
      <c r="AP134" s="487" t="e">
        <f>+VLOOKUP($AJ134,Data_Validation!$A:$D,3,0)</f>
        <v>#N/A</v>
      </c>
      <c r="AQ134" s="487" t="e">
        <f>+VLOOKUP($AJ134,Data_Validation!$A:$D,4,0)</f>
        <v>#N/A</v>
      </c>
      <c r="AR134" s="487" t="s">
        <v>299</v>
      </c>
      <c r="AS134" s="487" t="e">
        <f>+VLOOKUP($AJ134,Data_Validation!$A:$E,5,0)</f>
        <v>#N/A</v>
      </c>
      <c r="AT134" s="904">
        <f t="shared" si="10"/>
        <v>0</v>
      </c>
      <c r="AU134" s="488">
        <f t="shared" si="10"/>
        <v>0</v>
      </c>
      <c r="AV134" s="899" t="str">
        <f>IFERROR(INDEX(V134:AG134,1,MATCH(Parametres!$B$3,V$1:AG$1,0)-1)*IF(OR(C134="L",C134="S",C134="I"),-1,1),"")</f>
        <v/>
      </c>
      <c r="AW134" s="899" t="e">
        <f t="shared" si="11"/>
        <v>#N/A</v>
      </c>
      <c r="AX134" s="899" t="e">
        <f>INDEX(V134:AG134,1,MATCH(Parametres!$B$3,V$1:AG$1,0))*IF(OR(C134="L",C134="S",C134="I"),-1,1)</f>
        <v>#N/A</v>
      </c>
      <c r="AY134" s="487" t="s">
        <v>337</v>
      </c>
      <c r="AZ134" s="487" t="e">
        <f>+VLOOKUP($AJ134,Data_Validation!$A:$E,5,0)</f>
        <v>#N/A</v>
      </c>
    </row>
    <row r="135" spans="36:52" ht="15.75" customHeight="1">
      <c r="AJ135" s="899">
        <f t="shared" si="8"/>
        <v>0</v>
      </c>
      <c r="AK135" s="899">
        <f t="shared" si="8"/>
        <v>0</v>
      </c>
      <c r="AL135" s="905" t="str">
        <f>IFERROR(INDEX(G135:R135,1,MATCH(Parametres!$B$3,G$1:R$1,0)-1)*IF(OR(F135="L",F135="S",F135="I"),-1,1),"")</f>
        <v/>
      </c>
      <c r="AM135" s="905" t="e">
        <f t="shared" si="9"/>
        <v>#N/A</v>
      </c>
      <c r="AN135" s="905" t="e">
        <f>INDEX(G135:R135,1,MATCH(Parametres!$B$3,G$1:R$1,0))*IF(OR(F135="L",F135="S",F135="I"),-1,1)</f>
        <v>#N/A</v>
      </c>
      <c r="AO135" s="487" t="e">
        <f>+VLOOKUP($AJ135,Data_Validation!$A:$D,1,0)</f>
        <v>#N/A</v>
      </c>
      <c r="AP135" s="487" t="e">
        <f>+VLOOKUP($AJ135,Data_Validation!$A:$D,3,0)</f>
        <v>#N/A</v>
      </c>
      <c r="AQ135" s="487" t="e">
        <f>+VLOOKUP($AJ135,Data_Validation!$A:$D,4,0)</f>
        <v>#N/A</v>
      </c>
      <c r="AR135" s="487" t="s">
        <v>299</v>
      </c>
      <c r="AS135" s="487" t="e">
        <f>+VLOOKUP($AJ135,Data_Validation!$A:$E,5,0)</f>
        <v>#N/A</v>
      </c>
      <c r="AT135" s="904">
        <f t="shared" si="10"/>
        <v>0</v>
      </c>
      <c r="AU135" s="488">
        <f t="shared" si="10"/>
        <v>0</v>
      </c>
      <c r="AV135" s="899" t="str">
        <f>IFERROR(INDEX(V135:AG135,1,MATCH(Parametres!$B$3,V$1:AG$1,0)-1)*IF(OR(C135="L",C135="S",C135="I"),-1,1),"")</f>
        <v/>
      </c>
      <c r="AW135" s="899" t="e">
        <f t="shared" si="11"/>
        <v>#N/A</v>
      </c>
      <c r="AX135" s="899" t="e">
        <f>INDEX(V135:AG135,1,MATCH(Parametres!$B$3,V$1:AG$1,0))*IF(OR(C135="L",C135="S",C135="I"),-1,1)</f>
        <v>#N/A</v>
      </c>
      <c r="AY135" s="487" t="s">
        <v>337</v>
      </c>
      <c r="AZ135" s="487" t="e">
        <f>+VLOOKUP($AJ135,Data_Validation!$A:$E,5,0)</f>
        <v>#N/A</v>
      </c>
    </row>
    <row r="136" spans="36:52" ht="15" customHeight="1">
      <c r="AJ136" s="899">
        <f t="shared" si="8"/>
        <v>0</v>
      </c>
      <c r="AK136" s="899">
        <f t="shared" si="8"/>
        <v>0</v>
      </c>
      <c r="AL136" s="905" t="str">
        <f>IFERROR(INDEX(G136:R136,1,MATCH(Parametres!$B$3,G$1:R$1,0)-1)*IF(OR(F136="L",F136="S",F136="I"),-1,1),"")</f>
        <v/>
      </c>
      <c r="AM136" s="905" t="e">
        <f t="shared" si="9"/>
        <v>#N/A</v>
      </c>
      <c r="AN136" s="905" t="e">
        <f>INDEX(G136:R136,1,MATCH(Parametres!$B$3,G$1:R$1,0))*IF(OR(F136="L",F136="S",F136="I"),-1,1)</f>
        <v>#N/A</v>
      </c>
      <c r="AO136" s="487" t="e">
        <f>+VLOOKUP($AJ136,Data_Validation!$A:$D,1,0)</f>
        <v>#N/A</v>
      </c>
      <c r="AP136" s="487" t="e">
        <f>+VLOOKUP($AJ136,Data_Validation!$A:$D,3,0)</f>
        <v>#N/A</v>
      </c>
      <c r="AQ136" s="487" t="e">
        <f>+VLOOKUP($AJ136,Data_Validation!$A:$D,4,0)</f>
        <v>#N/A</v>
      </c>
      <c r="AR136" s="487" t="s">
        <v>299</v>
      </c>
      <c r="AS136" s="487" t="e">
        <f>+VLOOKUP($AJ136,Data_Validation!$A:$E,5,0)</f>
        <v>#N/A</v>
      </c>
      <c r="AT136" s="904">
        <f t="shared" si="10"/>
        <v>0</v>
      </c>
      <c r="AU136" s="488">
        <f t="shared" si="10"/>
        <v>0</v>
      </c>
      <c r="AV136" s="899" t="str">
        <f>IFERROR(INDEX(V136:AG136,1,MATCH(Parametres!$B$3,V$1:AG$1,0)-1)*IF(OR(C136="L",C136="S",C136="I"),-1,1),"")</f>
        <v/>
      </c>
      <c r="AW136" s="899" t="e">
        <f t="shared" si="11"/>
        <v>#N/A</v>
      </c>
      <c r="AX136" s="899" t="e">
        <f>INDEX(V136:AG136,1,MATCH(Parametres!$B$3,V$1:AG$1,0))*IF(OR(C136="L",C136="S",C136="I"),-1,1)</f>
        <v>#N/A</v>
      </c>
      <c r="AY136" s="487" t="s">
        <v>337</v>
      </c>
      <c r="AZ136" s="487" t="e">
        <f>+VLOOKUP($AJ136,Data_Validation!$A:$E,5,0)</f>
        <v>#N/A</v>
      </c>
    </row>
    <row r="137" spans="36:52" ht="15" customHeight="1">
      <c r="AJ137" s="899">
        <f t="shared" si="8"/>
        <v>0</v>
      </c>
      <c r="AK137" s="899">
        <f t="shared" si="8"/>
        <v>0</v>
      </c>
      <c r="AL137" s="905" t="str">
        <f>IFERROR(INDEX(G137:R137,1,MATCH(Parametres!$B$3,G$1:R$1,0)-1)*IF(OR(F137="L",F137="S",F137="I"),-1,1),"")</f>
        <v/>
      </c>
      <c r="AM137" s="905" t="e">
        <f t="shared" si="9"/>
        <v>#N/A</v>
      </c>
      <c r="AN137" s="905" t="e">
        <f>INDEX(G137:R137,1,MATCH(Parametres!$B$3,G$1:R$1,0))*IF(OR(F137="L",F137="S",F137="I"),-1,1)</f>
        <v>#N/A</v>
      </c>
      <c r="AO137" s="487" t="e">
        <f>+VLOOKUP($AJ137,Data_Validation!$A:$D,1,0)</f>
        <v>#N/A</v>
      </c>
      <c r="AP137" s="487" t="e">
        <f>+VLOOKUP($AJ137,Data_Validation!$A:$D,3,0)</f>
        <v>#N/A</v>
      </c>
      <c r="AQ137" s="487" t="e">
        <f>+VLOOKUP($AJ137,Data_Validation!$A:$D,4,0)</f>
        <v>#N/A</v>
      </c>
      <c r="AR137" s="487" t="s">
        <v>299</v>
      </c>
      <c r="AS137" s="487" t="e">
        <f>+VLOOKUP($AJ137,Data_Validation!$A:$E,5,0)</f>
        <v>#N/A</v>
      </c>
      <c r="AT137" s="904">
        <f t="shared" si="10"/>
        <v>0</v>
      </c>
      <c r="AU137" s="488">
        <f t="shared" si="10"/>
        <v>0</v>
      </c>
      <c r="AV137" s="899" t="str">
        <f>IFERROR(INDEX(V137:AG137,1,MATCH(Parametres!$B$3,V$1:AG$1,0)-1)*IF(OR(C137="L",C137="S",C137="I"),-1,1),"")</f>
        <v/>
      </c>
      <c r="AW137" s="899" t="e">
        <f t="shared" si="11"/>
        <v>#N/A</v>
      </c>
      <c r="AX137" s="899" t="e">
        <f>INDEX(V137:AG137,1,MATCH(Parametres!$B$3,V$1:AG$1,0))*IF(OR(C137="L",C137="S",C137="I"),-1,1)</f>
        <v>#N/A</v>
      </c>
      <c r="AY137" s="487" t="s">
        <v>337</v>
      </c>
      <c r="AZ137" s="487" t="e">
        <f>+VLOOKUP($AJ137,Data_Validation!$A:$E,5,0)</f>
        <v>#N/A</v>
      </c>
    </row>
    <row r="138" spans="36:52" ht="15" customHeight="1">
      <c r="AJ138" s="899">
        <f t="shared" si="8"/>
        <v>0</v>
      </c>
      <c r="AK138" s="899">
        <f t="shared" si="8"/>
        <v>0</v>
      </c>
      <c r="AL138" s="905" t="str">
        <f>IFERROR(INDEX(G138:R138,1,MATCH(Parametres!$B$3,G$1:R$1,0)-1)*IF(OR(F138="L",F138="S",F138="I"),-1,1),"")</f>
        <v/>
      </c>
      <c r="AM138" s="905" t="e">
        <f t="shared" si="9"/>
        <v>#N/A</v>
      </c>
      <c r="AN138" s="905" t="e">
        <f>INDEX(G138:R138,1,MATCH(Parametres!$B$3,G$1:R$1,0))*IF(OR(F138="L",F138="S",F138="I"),-1,1)</f>
        <v>#N/A</v>
      </c>
      <c r="AO138" s="487" t="e">
        <f>+VLOOKUP($AJ138,Data_Validation!$A:$D,1,0)</f>
        <v>#N/A</v>
      </c>
      <c r="AP138" s="487" t="e">
        <f>+VLOOKUP($AJ138,Data_Validation!$A:$D,3,0)</f>
        <v>#N/A</v>
      </c>
      <c r="AQ138" s="487" t="e">
        <f>+VLOOKUP($AJ138,Data_Validation!$A:$D,4,0)</f>
        <v>#N/A</v>
      </c>
      <c r="AR138" s="487" t="s">
        <v>299</v>
      </c>
      <c r="AS138" s="487" t="e">
        <f>+VLOOKUP($AJ138,Data_Validation!$A:$E,5,0)</f>
        <v>#N/A</v>
      </c>
      <c r="AT138" s="904">
        <f t="shared" si="10"/>
        <v>0</v>
      </c>
      <c r="AU138" s="488">
        <f t="shared" si="10"/>
        <v>0</v>
      </c>
      <c r="AV138" s="899" t="str">
        <f>IFERROR(INDEX(V138:AG138,1,MATCH(Parametres!$B$3,V$1:AG$1,0)-1)*IF(OR(C138="L",C138="S",C138="I"),-1,1),"")</f>
        <v/>
      </c>
      <c r="AW138" s="899" t="e">
        <f t="shared" si="11"/>
        <v>#N/A</v>
      </c>
      <c r="AX138" s="899" t="e">
        <f>INDEX(V138:AG138,1,MATCH(Parametres!$B$3,V$1:AG$1,0))*IF(OR(C138="L",C138="S",C138="I"),-1,1)</f>
        <v>#N/A</v>
      </c>
      <c r="AY138" s="487" t="s">
        <v>337</v>
      </c>
      <c r="AZ138" s="487" t="e">
        <f>+VLOOKUP($AJ138,Data_Validation!$A:$E,5,0)</f>
        <v>#N/A</v>
      </c>
    </row>
    <row r="139" spans="36:52" ht="15.75" customHeight="1">
      <c r="AJ139" s="899">
        <f t="shared" si="8"/>
        <v>0</v>
      </c>
      <c r="AK139" s="899">
        <f t="shared" si="8"/>
        <v>0</v>
      </c>
      <c r="AL139" s="905" t="str">
        <f>IFERROR(INDEX(G139:R139,1,MATCH(Parametres!$B$3,G$1:R$1,0)-1)*IF(OR(F139="L",F139="S",F139="I"),-1,1),"")</f>
        <v/>
      </c>
      <c r="AM139" s="905" t="e">
        <f t="shared" si="9"/>
        <v>#N/A</v>
      </c>
      <c r="AN139" s="905" t="e">
        <f>INDEX(G139:R139,1,MATCH(Parametres!$B$3,G$1:R$1,0))*IF(OR(F139="L",F139="S",F139="I"),-1,1)</f>
        <v>#N/A</v>
      </c>
      <c r="AO139" s="487" t="e">
        <f>+VLOOKUP($AJ139,Data_Validation!$A:$D,1,0)</f>
        <v>#N/A</v>
      </c>
      <c r="AP139" s="487" t="e">
        <f>+VLOOKUP($AJ139,Data_Validation!$A:$D,3,0)</f>
        <v>#N/A</v>
      </c>
      <c r="AQ139" s="487" t="e">
        <f>+VLOOKUP($AJ139,Data_Validation!$A:$D,4,0)</f>
        <v>#N/A</v>
      </c>
      <c r="AR139" s="487" t="s">
        <v>299</v>
      </c>
      <c r="AS139" s="487" t="e">
        <f>+VLOOKUP($AJ139,Data_Validation!$A:$E,5,0)</f>
        <v>#N/A</v>
      </c>
      <c r="AT139" s="904">
        <f t="shared" si="10"/>
        <v>0</v>
      </c>
      <c r="AU139" s="488">
        <f t="shared" si="10"/>
        <v>0</v>
      </c>
      <c r="AV139" s="899" t="str">
        <f>IFERROR(INDEX(V139:AG139,1,MATCH(Parametres!$B$3,V$1:AG$1,0)-1)*IF(OR(C139="L",C139="S",C139="I"),-1,1),"")</f>
        <v/>
      </c>
      <c r="AW139" s="899" t="e">
        <f t="shared" si="11"/>
        <v>#N/A</v>
      </c>
      <c r="AX139" s="899" t="e">
        <f>INDEX(V139:AG139,1,MATCH(Parametres!$B$3,V$1:AG$1,0))*IF(OR(C139="L",C139="S",C139="I"),-1,1)</f>
        <v>#N/A</v>
      </c>
      <c r="AY139" s="487" t="s">
        <v>337</v>
      </c>
      <c r="AZ139" s="487" t="e">
        <f>+VLOOKUP($AJ139,Data_Validation!$A:$E,5,0)</f>
        <v>#N/A</v>
      </c>
    </row>
    <row r="140" spans="36:52" ht="15" customHeight="1">
      <c r="AJ140" s="899">
        <f t="shared" si="8"/>
        <v>0</v>
      </c>
      <c r="AK140" s="899">
        <f t="shared" si="8"/>
        <v>0</v>
      </c>
      <c r="AL140" s="905" t="str">
        <f>IFERROR(INDEX(G140:R140,1,MATCH(Parametres!$B$3,G$1:R$1,0)-1)*IF(OR(F140="L",F140="S",F140="I"),-1,1),"")</f>
        <v/>
      </c>
      <c r="AM140" s="905" t="e">
        <f t="shared" si="9"/>
        <v>#N/A</v>
      </c>
      <c r="AN140" s="905" t="e">
        <f>INDEX(G140:R140,1,MATCH(Parametres!$B$3,G$1:R$1,0))*IF(OR(F140="L",F140="S",F140="I"),-1,1)</f>
        <v>#N/A</v>
      </c>
      <c r="AO140" s="487" t="e">
        <f>+VLOOKUP($AJ140,Data_Validation!$A:$D,1,0)</f>
        <v>#N/A</v>
      </c>
      <c r="AP140" s="487" t="e">
        <f>+VLOOKUP($AJ140,Data_Validation!$A:$D,3,0)</f>
        <v>#N/A</v>
      </c>
      <c r="AQ140" s="487" t="e">
        <f>+VLOOKUP($AJ140,Data_Validation!$A:$D,4,0)</f>
        <v>#N/A</v>
      </c>
      <c r="AR140" s="487" t="s">
        <v>299</v>
      </c>
      <c r="AS140" s="487" t="e">
        <f>+VLOOKUP($AJ140,Data_Validation!$A:$E,5,0)</f>
        <v>#N/A</v>
      </c>
      <c r="AT140" s="904">
        <f t="shared" si="10"/>
        <v>0</v>
      </c>
      <c r="AU140" s="488">
        <f t="shared" si="10"/>
        <v>0</v>
      </c>
      <c r="AV140" s="899" t="str">
        <f>IFERROR(INDEX(V140:AG140,1,MATCH(Parametres!$B$3,V$1:AG$1,0)-1)*IF(OR(C140="L",C140="S",C140="I"),-1,1),"")</f>
        <v/>
      </c>
      <c r="AW140" s="899" t="e">
        <f t="shared" si="11"/>
        <v>#N/A</v>
      </c>
      <c r="AX140" s="899" t="e">
        <f>INDEX(V140:AG140,1,MATCH(Parametres!$B$3,V$1:AG$1,0))*IF(OR(C140="L",C140="S",C140="I"),-1,1)</f>
        <v>#N/A</v>
      </c>
      <c r="AY140" s="487" t="s">
        <v>337</v>
      </c>
      <c r="AZ140" s="487" t="e">
        <f>+VLOOKUP($AJ140,Data_Validation!$A:$E,5,0)</f>
        <v>#N/A</v>
      </c>
    </row>
    <row r="141" spans="36:52" ht="15" customHeight="1">
      <c r="AJ141" s="899">
        <f t="shared" si="8"/>
        <v>0</v>
      </c>
      <c r="AK141" s="899">
        <f t="shared" si="8"/>
        <v>0</v>
      </c>
      <c r="AL141" s="905" t="str">
        <f>IFERROR(INDEX(G141:R141,1,MATCH(Parametres!$B$3,G$1:R$1,0)-1)*IF(OR(F141="L",F141="S",F141="I"),-1,1),"")</f>
        <v/>
      </c>
      <c r="AM141" s="905" t="e">
        <f t="shared" si="9"/>
        <v>#N/A</v>
      </c>
      <c r="AN141" s="905" t="e">
        <f>INDEX(G141:R141,1,MATCH(Parametres!$B$3,G$1:R$1,0))*IF(OR(F141="L",F141="S",F141="I"),-1,1)</f>
        <v>#N/A</v>
      </c>
      <c r="AO141" s="487" t="e">
        <f>+VLOOKUP($AJ141,Data_Validation!$A:$D,1,0)</f>
        <v>#N/A</v>
      </c>
      <c r="AP141" s="487" t="e">
        <f>+VLOOKUP($AJ141,Data_Validation!$A:$D,3,0)</f>
        <v>#N/A</v>
      </c>
      <c r="AQ141" s="487" t="e">
        <f>+VLOOKUP($AJ141,Data_Validation!$A:$D,4,0)</f>
        <v>#N/A</v>
      </c>
      <c r="AR141" s="487" t="s">
        <v>299</v>
      </c>
      <c r="AS141" s="487" t="e">
        <f>+VLOOKUP($AJ141,Data_Validation!$A:$E,5,0)</f>
        <v>#N/A</v>
      </c>
      <c r="AT141" s="904">
        <f t="shared" si="10"/>
        <v>0</v>
      </c>
      <c r="AU141" s="488">
        <f t="shared" si="10"/>
        <v>0</v>
      </c>
      <c r="AV141" s="899" t="str">
        <f>IFERROR(INDEX(V141:AG141,1,MATCH(Parametres!$B$3,V$1:AG$1,0)-1)*IF(OR(C141="L",C141="S",C141="I"),-1,1),"")</f>
        <v/>
      </c>
      <c r="AW141" s="899" t="e">
        <f t="shared" si="11"/>
        <v>#N/A</v>
      </c>
      <c r="AX141" s="899" t="e">
        <f>INDEX(V141:AG141,1,MATCH(Parametres!$B$3,V$1:AG$1,0))*IF(OR(C141="L",C141="S",C141="I"),-1,1)</f>
        <v>#N/A</v>
      </c>
      <c r="AY141" s="487" t="s">
        <v>337</v>
      </c>
      <c r="AZ141" s="487" t="e">
        <f>+VLOOKUP($AJ141,Data_Validation!$A:$E,5,0)</f>
        <v>#N/A</v>
      </c>
    </row>
    <row r="142" spans="36:52" ht="15" customHeight="1">
      <c r="AJ142" s="899">
        <f t="shared" si="8"/>
        <v>0</v>
      </c>
      <c r="AK142" s="899">
        <f t="shared" si="8"/>
        <v>0</v>
      </c>
      <c r="AL142" s="905" t="str">
        <f>IFERROR(INDEX(G142:R142,1,MATCH(Parametres!$B$3,G$1:R$1,0)-1)*IF(OR(F142="L",F142="S",F142="I"),-1,1),"")</f>
        <v/>
      </c>
      <c r="AM142" s="905" t="e">
        <f t="shared" si="9"/>
        <v>#N/A</v>
      </c>
      <c r="AN142" s="905" t="e">
        <f>INDEX(G142:R142,1,MATCH(Parametres!$B$3,G$1:R$1,0))*IF(OR(F142="L",F142="S",F142="I"),-1,1)</f>
        <v>#N/A</v>
      </c>
      <c r="AO142" s="487" t="e">
        <f>+VLOOKUP($AJ142,Data_Validation!$A:$D,1,0)</f>
        <v>#N/A</v>
      </c>
      <c r="AP142" s="487" t="e">
        <f>+VLOOKUP($AJ142,Data_Validation!$A:$D,3,0)</f>
        <v>#N/A</v>
      </c>
      <c r="AQ142" s="487" t="e">
        <f>+VLOOKUP($AJ142,Data_Validation!$A:$D,4,0)</f>
        <v>#N/A</v>
      </c>
      <c r="AR142" s="487" t="s">
        <v>299</v>
      </c>
      <c r="AS142" s="487" t="e">
        <f>+VLOOKUP($AJ142,Data_Validation!$A:$E,5,0)</f>
        <v>#N/A</v>
      </c>
      <c r="AT142" s="904">
        <f t="shared" si="10"/>
        <v>0</v>
      </c>
      <c r="AU142" s="488">
        <f t="shared" si="10"/>
        <v>0</v>
      </c>
      <c r="AV142" s="899" t="str">
        <f>IFERROR(INDEX(V142:AG142,1,MATCH(Parametres!$B$3,V$1:AG$1,0)-1)*IF(OR(C142="L",C142="S",C142="I"),-1,1),"")</f>
        <v/>
      </c>
      <c r="AW142" s="899" t="e">
        <f t="shared" si="11"/>
        <v>#N/A</v>
      </c>
      <c r="AX142" s="899" t="e">
        <f>INDEX(V142:AG142,1,MATCH(Parametres!$B$3,V$1:AG$1,0))*IF(OR(C142="L",C142="S",C142="I"),-1,1)</f>
        <v>#N/A</v>
      </c>
      <c r="AY142" s="487" t="s">
        <v>337</v>
      </c>
      <c r="AZ142" s="487" t="e">
        <f>+VLOOKUP($AJ142,Data_Validation!$A:$E,5,0)</f>
        <v>#N/A</v>
      </c>
    </row>
    <row r="143" spans="36:52" ht="15.75" customHeight="1">
      <c r="AJ143" s="899">
        <f t="shared" si="8"/>
        <v>0</v>
      </c>
      <c r="AK143" s="899">
        <f t="shared" si="8"/>
        <v>0</v>
      </c>
      <c r="AL143" s="905" t="str">
        <f>IFERROR(INDEX(G143:R143,1,MATCH(Parametres!$B$3,G$1:R$1,0)-1)*IF(OR(F143="L",F143="S",F143="I"),-1,1),"")</f>
        <v/>
      </c>
      <c r="AM143" s="905" t="e">
        <f t="shared" si="9"/>
        <v>#N/A</v>
      </c>
      <c r="AN143" s="905" t="e">
        <f>INDEX(G143:R143,1,MATCH(Parametres!$B$3,G$1:R$1,0))*IF(OR(F143="L",F143="S",F143="I"),-1,1)</f>
        <v>#N/A</v>
      </c>
      <c r="AO143" s="487" t="e">
        <f>+VLOOKUP($AJ143,Data_Validation!$A:$D,1,0)</f>
        <v>#N/A</v>
      </c>
      <c r="AP143" s="487" t="e">
        <f>+VLOOKUP($AJ143,Data_Validation!$A:$D,3,0)</f>
        <v>#N/A</v>
      </c>
      <c r="AQ143" s="487" t="e">
        <f>+VLOOKUP($AJ143,Data_Validation!$A:$D,4,0)</f>
        <v>#N/A</v>
      </c>
      <c r="AR143" s="487" t="s">
        <v>299</v>
      </c>
      <c r="AS143" s="487" t="e">
        <f>+VLOOKUP($AJ143,Data_Validation!$A:$E,5,0)</f>
        <v>#N/A</v>
      </c>
      <c r="AT143" s="904">
        <f t="shared" si="10"/>
        <v>0</v>
      </c>
      <c r="AU143" s="488">
        <f t="shared" si="10"/>
        <v>0</v>
      </c>
      <c r="AV143" s="899" t="str">
        <f>IFERROR(INDEX(V143:AG143,1,MATCH(Parametres!$B$3,V$1:AG$1,0)-1)*IF(OR(C143="L",C143="S",C143="I"),-1,1),"")</f>
        <v/>
      </c>
      <c r="AW143" s="899" t="e">
        <f t="shared" si="11"/>
        <v>#N/A</v>
      </c>
      <c r="AX143" s="899" t="e">
        <f>INDEX(V143:AG143,1,MATCH(Parametres!$B$3,V$1:AG$1,0))*IF(OR(C143="L",C143="S",C143="I"),-1,1)</f>
        <v>#N/A</v>
      </c>
      <c r="AY143" s="487" t="s">
        <v>337</v>
      </c>
      <c r="AZ143" s="487" t="e">
        <f>+VLOOKUP($AJ143,Data_Validation!$A:$E,5,0)</f>
        <v>#N/A</v>
      </c>
    </row>
    <row r="144" spans="36:52" ht="15" customHeight="1">
      <c r="AJ144" s="899">
        <f t="shared" si="8"/>
        <v>0</v>
      </c>
      <c r="AK144" s="899">
        <f t="shared" si="8"/>
        <v>0</v>
      </c>
      <c r="AL144" s="905" t="str">
        <f>IFERROR(INDEX(G144:R144,1,MATCH(Parametres!$B$3,G$1:R$1,0)-1)*IF(OR(F144="L",F144="S",F144="I"),-1,1),"")</f>
        <v/>
      </c>
      <c r="AM144" s="905" t="e">
        <f t="shared" si="9"/>
        <v>#N/A</v>
      </c>
      <c r="AN144" s="905" t="e">
        <f>INDEX(G144:R144,1,MATCH(Parametres!$B$3,G$1:R$1,0))*IF(OR(F144="L",F144="S",F144="I"),-1,1)</f>
        <v>#N/A</v>
      </c>
      <c r="AO144" s="487" t="e">
        <f>+VLOOKUP($AJ144,Data_Validation!$A:$D,1,0)</f>
        <v>#N/A</v>
      </c>
      <c r="AP144" s="487" t="e">
        <f>+VLOOKUP($AJ144,Data_Validation!$A:$D,3,0)</f>
        <v>#N/A</v>
      </c>
      <c r="AQ144" s="487" t="e">
        <f>+VLOOKUP($AJ144,Data_Validation!$A:$D,4,0)</f>
        <v>#N/A</v>
      </c>
      <c r="AR144" s="487" t="s">
        <v>299</v>
      </c>
      <c r="AS144" s="487" t="e">
        <f>+VLOOKUP($AJ144,Data_Validation!$A:$E,5,0)</f>
        <v>#N/A</v>
      </c>
      <c r="AT144" s="904">
        <f t="shared" si="10"/>
        <v>0</v>
      </c>
      <c r="AU144" s="488">
        <f t="shared" si="10"/>
        <v>0</v>
      </c>
      <c r="AV144" s="899" t="str">
        <f>IFERROR(INDEX(V144:AG144,1,MATCH(Parametres!$B$3,V$1:AG$1,0)-1)*IF(OR(C144="L",C144="S",C144="I"),-1,1),"")</f>
        <v/>
      </c>
      <c r="AW144" s="899" t="e">
        <f t="shared" si="11"/>
        <v>#N/A</v>
      </c>
      <c r="AX144" s="899" t="e">
        <f>INDEX(V144:AG144,1,MATCH(Parametres!$B$3,V$1:AG$1,0))*IF(OR(C144="L",C144="S",C144="I"),-1,1)</f>
        <v>#N/A</v>
      </c>
      <c r="AY144" s="487" t="s">
        <v>337</v>
      </c>
      <c r="AZ144" s="487" t="e">
        <f>+VLOOKUP($AJ144,Data_Validation!$A:$E,5,0)</f>
        <v>#N/A</v>
      </c>
    </row>
    <row r="145" spans="36:52" ht="15" customHeight="1">
      <c r="AJ145" s="899">
        <f t="shared" si="8"/>
        <v>0</v>
      </c>
      <c r="AK145" s="899">
        <f t="shared" si="8"/>
        <v>0</v>
      </c>
      <c r="AL145" s="905" t="str">
        <f>IFERROR(INDEX(G145:R145,1,MATCH(Parametres!$B$3,G$1:R$1,0)-1)*IF(OR(F145="L",F145="S",F145="I"),-1,1),"")</f>
        <v/>
      </c>
      <c r="AM145" s="905" t="e">
        <f t="shared" si="9"/>
        <v>#N/A</v>
      </c>
      <c r="AN145" s="905" t="e">
        <f>INDEX(G145:R145,1,MATCH(Parametres!$B$3,G$1:R$1,0))*IF(OR(F145="L",F145="S",F145="I"),-1,1)</f>
        <v>#N/A</v>
      </c>
      <c r="AO145" s="487" t="e">
        <f>+VLOOKUP($AJ145,Data_Validation!$A:$D,1,0)</f>
        <v>#N/A</v>
      </c>
      <c r="AP145" s="487" t="e">
        <f>+VLOOKUP($AJ145,Data_Validation!$A:$D,3,0)</f>
        <v>#N/A</v>
      </c>
      <c r="AQ145" s="487" t="e">
        <f>+VLOOKUP($AJ145,Data_Validation!$A:$D,4,0)</f>
        <v>#N/A</v>
      </c>
      <c r="AR145" s="487" t="s">
        <v>299</v>
      </c>
      <c r="AS145" s="487" t="e">
        <f>+VLOOKUP($AJ145,Data_Validation!$A:$E,5,0)</f>
        <v>#N/A</v>
      </c>
      <c r="AT145" s="904">
        <f t="shared" si="10"/>
        <v>0</v>
      </c>
      <c r="AU145" s="488">
        <f t="shared" si="10"/>
        <v>0</v>
      </c>
      <c r="AV145" s="899" t="str">
        <f>IFERROR(INDEX(V145:AG145,1,MATCH(Parametres!$B$3,V$1:AG$1,0)-1)*IF(OR(C145="L",C145="S",C145="I"),-1,1),"")</f>
        <v/>
      </c>
      <c r="AW145" s="899" t="e">
        <f t="shared" si="11"/>
        <v>#N/A</v>
      </c>
      <c r="AX145" s="899" t="e">
        <f>INDEX(V145:AG145,1,MATCH(Parametres!$B$3,V$1:AG$1,0))*IF(OR(C145="L",C145="S",C145="I"),-1,1)</f>
        <v>#N/A</v>
      </c>
      <c r="AY145" s="487" t="s">
        <v>337</v>
      </c>
      <c r="AZ145" s="487" t="e">
        <f>+VLOOKUP($AJ145,Data_Validation!$A:$E,5,0)</f>
        <v>#N/A</v>
      </c>
    </row>
    <row r="146" spans="36:52" ht="15" customHeight="1">
      <c r="AJ146" s="899">
        <f t="shared" si="8"/>
        <v>0</v>
      </c>
      <c r="AK146" s="899">
        <f t="shared" si="8"/>
        <v>0</v>
      </c>
      <c r="AL146" s="905" t="str">
        <f>IFERROR(INDEX(G146:R146,1,MATCH(Parametres!$B$3,G$1:R$1,0)-1)*IF(OR(F146="L",F146="S",F146="I"),-1,1),"")</f>
        <v/>
      </c>
      <c r="AM146" s="905" t="e">
        <f t="shared" si="9"/>
        <v>#N/A</v>
      </c>
      <c r="AN146" s="905" t="e">
        <f>INDEX(G146:R146,1,MATCH(Parametres!$B$3,G$1:R$1,0))*IF(OR(F146="L",F146="S",F146="I"),-1,1)</f>
        <v>#N/A</v>
      </c>
      <c r="AO146" s="487" t="e">
        <f>+VLOOKUP($AJ146,Data_Validation!$A:$D,1,0)</f>
        <v>#N/A</v>
      </c>
      <c r="AP146" s="487" t="e">
        <f>+VLOOKUP($AJ146,Data_Validation!$A:$D,3,0)</f>
        <v>#N/A</v>
      </c>
      <c r="AQ146" s="487" t="e">
        <f>+VLOOKUP($AJ146,Data_Validation!$A:$D,4,0)</f>
        <v>#N/A</v>
      </c>
      <c r="AR146" s="487" t="s">
        <v>299</v>
      </c>
      <c r="AS146" s="487" t="e">
        <f>+VLOOKUP($AJ146,Data_Validation!$A:$E,5,0)</f>
        <v>#N/A</v>
      </c>
      <c r="AT146" s="904">
        <f t="shared" si="10"/>
        <v>0</v>
      </c>
      <c r="AU146" s="488">
        <f t="shared" si="10"/>
        <v>0</v>
      </c>
      <c r="AV146" s="899" t="str">
        <f>IFERROR(INDEX(V146:AG146,1,MATCH(Parametres!$B$3,V$1:AG$1,0)-1)*IF(OR(C146="L",C146="S",C146="I"),-1,1),"")</f>
        <v/>
      </c>
      <c r="AW146" s="899" t="e">
        <f t="shared" si="11"/>
        <v>#N/A</v>
      </c>
      <c r="AX146" s="899" t="e">
        <f>INDEX(V146:AG146,1,MATCH(Parametres!$B$3,V$1:AG$1,0))*IF(OR(C146="L",C146="S",C146="I"),-1,1)</f>
        <v>#N/A</v>
      </c>
      <c r="AY146" s="487" t="s">
        <v>337</v>
      </c>
      <c r="AZ146" s="487" t="e">
        <f>+VLOOKUP($AJ146,Data_Validation!$A:$E,5,0)</f>
        <v>#N/A</v>
      </c>
    </row>
    <row r="147" spans="36:52" ht="15" customHeight="1">
      <c r="AJ147" s="899">
        <f t="shared" si="8"/>
        <v>0</v>
      </c>
      <c r="AK147" s="899">
        <f t="shared" si="8"/>
        <v>0</v>
      </c>
      <c r="AL147" s="905" t="str">
        <f>IFERROR(INDEX(G147:R147,1,MATCH(Parametres!$B$3,G$1:R$1,0)-1)*IF(OR(F147="L",F147="S",F147="I"),-1,1),"")</f>
        <v/>
      </c>
      <c r="AM147" s="905" t="e">
        <f t="shared" si="9"/>
        <v>#N/A</v>
      </c>
      <c r="AN147" s="905" t="e">
        <f>INDEX(G147:R147,1,MATCH(Parametres!$B$3,G$1:R$1,0))*IF(OR(F147="L",F147="S",F147="I"),-1,1)</f>
        <v>#N/A</v>
      </c>
      <c r="AO147" s="487" t="e">
        <f>+VLOOKUP($AJ147,Data_Validation!$A:$D,1,0)</f>
        <v>#N/A</v>
      </c>
      <c r="AP147" s="487" t="e">
        <f>+VLOOKUP($AJ147,Data_Validation!$A:$D,3,0)</f>
        <v>#N/A</v>
      </c>
      <c r="AQ147" s="487" t="e">
        <f>+VLOOKUP($AJ147,Data_Validation!$A:$D,4,0)</f>
        <v>#N/A</v>
      </c>
      <c r="AR147" s="487" t="s">
        <v>299</v>
      </c>
      <c r="AS147" s="487" t="e">
        <f>+VLOOKUP($AJ147,Data_Validation!$A:$E,5,0)</f>
        <v>#N/A</v>
      </c>
      <c r="AT147" s="904">
        <f t="shared" si="10"/>
        <v>0</v>
      </c>
      <c r="AU147" s="488">
        <f t="shared" si="10"/>
        <v>0</v>
      </c>
      <c r="AV147" s="899" t="str">
        <f>IFERROR(INDEX(V147:AG147,1,MATCH(Parametres!$B$3,V$1:AG$1,0)-1)*IF(OR(C147="L",C147="S",C147="I"),-1,1),"")</f>
        <v/>
      </c>
      <c r="AW147" s="899" t="e">
        <f t="shared" si="11"/>
        <v>#N/A</v>
      </c>
      <c r="AX147" s="899" t="e">
        <f>INDEX(V147:AG147,1,MATCH(Parametres!$B$3,V$1:AG$1,0))*IF(OR(C147="L",C147="S",C147="I"),-1,1)</f>
        <v>#N/A</v>
      </c>
      <c r="AY147" s="487" t="s">
        <v>337</v>
      </c>
      <c r="AZ147" s="487" t="e">
        <f>+VLOOKUP($AJ147,Data_Validation!$A:$E,5,0)</f>
        <v>#N/A</v>
      </c>
    </row>
    <row r="148" spans="36:52" ht="15" customHeight="1">
      <c r="AJ148" s="899">
        <f t="shared" si="8"/>
        <v>0</v>
      </c>
      <c r="AK148" s="899">
        <f t="shared" si="8"/>
        <v>0</v>
      </c>
      <c r="AL148" s="905" t="str">
        <f>IFERROR(INDEX(G148:R148,1,MATCH(Parametres!$B$3,G$1:R$1,0)-1)*IF(OR(F148="L",F148="S",F148="I"),-1,1),"")</f>
        <v/>
      </c>
      <c r="AM148" s="905" t="e">
        <f t="shared" si="9"/>
        <v>#N/A</v>
      </c>
      <c r="AN148" s="905" t="e">
        <f>INDEX(G148:R148,1,MATCH(Parametres!$B$3,G$1:R$1,0))*IF(OR(F148="L",F148="S",F148="I"),-1,1)</f>
        <v>#N/A</v>
      </c>
      <c r="AO148" s="487" t="e">
        <f>+VLOOKUP($AJ148,Data_Validation!$A:$D,1,0)</f>
        <v>#N/A</v>
      </c>
      <c r="AP148" s="487" t="e">
        <f>+VLOOKUP($AJ148,Data_Validation!$A:$D,3,0)</f>
        <v>#N/A</v>
      </c>
      <c r="AQ148" s="487" t="e">
        <f>+VLOOKUP($AJ148,Data_Validation!$A:$D,4,0)</f>
        <v>#N/A</v>
      </c>
      <c r="AR148" s="487" t="s">
        <v>299</v>
      </c>
      <c r="AS148" s="487" t="e">
        <f>+VLOOKUP($AJ148,Data_Validation!$A:$E,5,0)</f>
        <v>#N/A</v>
      </c>
      <c r="AT148" s="904">
        <f t="shared" si="10"/>
        <v>0</v>
      </c>
      <c r="AU148" s="488">
        <f t="shared" si="10"/>
        <v>0</v>
      </c>
      <c r="AV148" s="899" t="str">
        <f>IFERROR(INDEX(V148:AG148,1,MATCH(Parametres!$B$3,V$1:AG$1,0)-1)*IF(OR(C148="L",C148="S",C148="I"),-1,1),"")</f>
        <v/>
      </c>
      <c r="AW148" s="899" t="e">
        <f t="shared" si="11"/>
        <v>#N/A</v>
      </c>
      <c r="AX148" s="899" t="e">
        <f>INDEX(V148:AG148,1,MATCH(Parametres!$B$3,V$1:AG$1,0))*IF(OR(C148="L",C148="S",C148="I"),-1,1)</f>
        <v>#N/A</v>
      </c>
      <c r="AY148" s="487" t="s">
        <v>337</v>
      </c>
      <c r="AZ148" s="487" t="e">
        <f>+VLOOKUP($AJ148,Data_Validation!$A:$E,5,0)</f>
        <v>#N/A</v>
      </c>
    </row>
    <row r="149" spans="36:52" ht="15" customHeight="1">
      <c r="AJ149" s="899">
        <f t="shared" si="8"/>
        <v>0</v>
      </c>
      <c r="AK149" s="899">
        <f t="shared" si="8"/>
        <v>0</v>
      </c>
      <c r="AL149" s="905" t="str">
        <f>IFERROR(INDEX(G149:R149,1,MATCH(Parametres!$B$3,G$1:R$1,0)-1)*IF(OR(F149="L",F149="S",F149="I"),-1,1),"")</f>
        <v/>
      </c>
      <c r="AM149" s="905" t="e">
        <f t="shared" si="9"/>
        <v>#N/A</v>
      </c>
      <c r="AN149" s="905" t="e">
        <f>INDEX(G149:R149,1,MATCH(Parametres!$B$3,G$1:R$1,0))*IF(OR(F149="L",F149="S",F149="I"),-1,1)</f>
        <v>#N/A</v>
      </c>
      <c r="AO149" s="487" t="e">
        <f>+VLOOKUP($AJ149,Data_Validation!$A:$D,1,0)</f>
        <v>#N/A</v>
      </c>
      <c r="AP149" s="487" t="e">
        <f>+VLOOKUP($AJ149,Data_Validation!$A:$D,3,0)</f>
        <v>#N/A</v>
      </c>
      <c r="AQ149" s="487" t="e">
        <f>+VLOOKUP($AJ149,Data_Validation!$A:$D,4,0)</f>
        <v>#N/A</v>
      </c>
      <c r="AR149" s="487" t="s">
        <v>299</v>
      </c>
      <c r="AS149" s="487" t="e">
        <f>+VLOOKUP($AJ149,Data_Validation!$A:$E,5,0)</f>
        <v>#N/A</v>
      </c>
      <c r="AT149" s="904">
        <f t="shared" si="10"/>
        <v>0</v>
      </c>
      <c r="AU149" s="488">
        <f t="shared" si="10"/>
        <v>0</v>
      </c>
      <c r="AV149" s="899" t="str">
        <f>IFERROR(INDEX(V149:AG149,1,MATCH(Parametres!$B$3,V$1:AG$1,0)-1)*IF(OR(C149="L",C149="S",C149="I"),-1,1),"")</f>
        <v/>
      </c>
      <c r="AW149" s="899" t="e">
        <f t="shared" si="11"/>
        <v>#N/A</v>
      </c>
      <c r="AX149" s="899" t="e">
        <f>INDEX(V149:AG149,1,MATCH(Parametres!$B$3,V$1:AG$1,0))*IF(OR(C149="L",C149="S",C149="I"),-1,1)</f>
        <v>#N/A</v>
      </c>
      <c r="AY149" s="487" t="s">
        <v>337</v>
      </c>
      <c r="AZ149" s="487" t="e">
        <f>+VLOOKUP($AJ149,Data_Validation!$A:$E,5,0)</f>
        <v>#N/A</v>
      </c>
    </row>
    <row r="150" spans="36:52" ht="15" customHeight="1">
      <c r="AJ150" s="899">
        <f t="shared" si="8"/>
        <v>0</v>
      </c>
      <c r="AK150" s="899">
        <f t="shared" si="8"/>
        <v>0</v>
      </c>
      <c r="AL150" s="905" t="str">
        <f>IFERROR(INDEX(G150:R150,1,MATCH(Parametres!$B$3,G$1:R$1,0)-1)*IF(OR(F150="L",F150="S",F150="I"),-1,1),"")</f>
        <v/>
      </c>
      <c r="AM150" s="905" t="e">
        <f t="shared" si="9"/>
        <v>#N/A</v>
      </c>
      <c r="AN150" s="905" t="e">
        <f>INDEX(G150:R150,1,MATCH(Parametres!$B$3,G$1:R$1,0))*IF(OR(F150="L",F150="S",F150="I"),-1,1)</f>
        <v>#N/A</v>
      </c>
      <c r="AO150" s="487" t="e">
        <f>+VLOOKUP($AJ150,Data_Validation!$A:$D,1,0)</f>
        <v>#N/A</v>
      </c>
      <c r="AP150" s="487" t="e">
        <f>+VLOOKUP($AJ150,Data_Validation!$A:$D,3,0)</f>
        <v>#N/A</v>
      </c>
      <c r="AQ150" s="487" t="e">
        <f>+VLOOKUP($AJ150,Data_Validation!$A:$D,4,0)</f>
        <v>#N/A</v>
      </c>
      <c r="AR150" s="487" t="s">
        <v>299</v>
      </c>
      <c r="AS150" s="487" t="e">
        <f>+VLOOKUP($AJ150,Data_Validation!$A:$E,5,0)</f>
        <v>#N/A</v>
      </c>
      <c r="AT150" s="904">
        <f t="shared" si="10"/>
        <v>0</v>
      </c>
      <c r="AU150" s="488">
        <f t="shared" si="10"/>
        <v>0</v>
      </c>
      <c r="AV150" s="899" t="str">
        <f>IFERROR(INDEX(V150:AG150,1,MATCH(Parametres!$B$3,V$1:AG$1,0)-1)*IF(OR(C150="L",C150="S",C150="I"),-1,1),"")</f>
        <v/>
      </c>
      <c r="AW150" s="899" t="e">
        <f t="shared" si="11"/>
        <v>#N/A</v>
      </c>
      <c r="AX150" s="899" t="e">
        <f>INDEX(V150:AG150,1,MATCH(Parametres!$B$3,V$1:AG$1,0))*IF(OR(C150="L",C150="S",C150="I"),-1,1)</f>
        <v>#N/A</v>
      </c>
      <c r="AY150" s="487" t="s">
        <v>337</v>
      </c>
      <c r="AZ150" s="487" t="e">
        <f>+VLOOKUP($AJ150,Data_Validation!$A:$E,5,0)</f>
        <v>#N/A</v>
      </c>
    </row>
    <row r="151" spans="36:52" ht="15.75" customHeight="1">
      <c r="AJ151" s="899">
        <f t="shared" si="8"/>
        <v>0</v>
      </c>
      <c r="AK151" s="899">
        <f t="shared" si="8"/>
        <v>0</v>
      </c>
      <c r="AL151" s="905" t="str">
        <f>IFERROR(INDEX(G151:R151,1,MATCH(Parametres!$B$3,G$1:R$1,0)-1)*IF(OR(F151="L",F151="S",F151="I"),-1,1),"")</f>
        <v/>
      </c>
      <c r="AM151" s="905" t="e">
        <f t="shared" si="9"/>
        <v>#N/A</v>
      </c>
      <c r="AN151" s="905" t="e">
        <f>INDEX(G151:R151,1,MATCH(Parametres!$B$3,G$1:R$1,0))*IF(OR(F151="L",F151="S",F151="I"),-1,1)</f>
        <v>#N/A</v>
      </c>
      <c r="AO151" s="487" t="e">
        <f>+VLOOKUP($AJ151,Data_Validation!$A:$D,1,0)</f>
        <v>#N/A</v>
      </c>
      <c r="AP151" s="487" t="e">
        <f>+VLOOKUP($AJ151,Data_Validation!$A:$D,3,0)</f>
        <v>#N/A</v>
      </c>
      <c r="AQ151" s="487" t="e">
        <f>+VLOOKUP($AJ151,Data_Validation!$A:$D,4,0)</f>
        <v>#N/A</v>
      </c>
      <c r="AR151" s="487" t="s">
        <v>299</v>
      </c>
      <c r="AS151" s="487" t="e">
        <f>+VLOOKUP($AJ151,Data_Validation!$A:$E,5,0)</f>
        <v>#N/A</v>
      </c>
      <c r="AT151" s="904">
        <f t="shared" si="10"/>
        <v>0</v>
      </c>
      <c r="AU151" s="488">
        <f t="shared" si="10"/>
        <v>0</v>
      </c>
      <c r="AV151" s="899" t="str">
        <f>IFERROR(INDEX(V151:AG151,1,MATCH(Parametres!$B$3,V$1:AG$1,0)-1)*IF(OR(C151="L",C151="S",C151="I"),-1,1),"")</f>
        <v/>
      </c>
      <c r="AW151" s="899" t="e">
        <f t="shared" si="11"/>
        <v>#N/A</v>
      </c>
      <c r="AX151" s="899" t="e">
        <f>INDEX(V151:AG151,1,MATCH(Parametres!$B$3,V$1:AG$1,0))*IF(OR(C151="L",C151="S",C151="I"),-1,1)</f>
        <v>#N/A</v>
      </c>
      <c r="AY151" s="487" t="s">
        <v>337</v>
      </c>
      <c r="AZ151" s="487" t="e">
        <f>+VLOOKUP($AJ151,Data_Validation!$A:$E,5,0)</f>
        <v>#N/A</v>
      </c>
    </row>
    <row r="152" spans="36:52" ht="15" customHeight="1">
      <c r="AJ152" s="899">
        <f t="shared" si="8"/>
        <v>0</v>
      </c>
      <c r="AK152" s="899">
        <f t="shared" si="8"/>
        <v>0</v>
      </c>
      <c r="AL152" s="905" t="str">
        <f>IFERROR(INDEX(G152:R152,1,MATCH(Parametres!$B$3,G$1:R$1,0)-1)*IF(OR(F152="L",F152="S",F152="I"),-1,1),"")</f>
        <v/>
      </c>
      <c r="AM152" s="905" t="e">
        <f t="shared" si="9"/>
        <v>#N/A</v>
      </c>
      <c r="AN152" s="905" t="e">
        <f>INDEX(G152:R152,1,MATCH(Parametres!$B$3,G$1:R$1,0))*IF(OR(F152="L",F152="S",F152="I"),-1,1)</f>
        <v>#N/A</v>
      </c>
      <c r="AO152" s="487" t="e">
        <f>+VLOOKUP($AJ152,Data_Validation!$A:$D,1,0)</f>
        <v>#N/A</v>
      </c>
      <c r="AP152" s="487" t="e">
        <f>+VLOOKUP($AJ152,Data_Validation!$A:$D,3,0)</f>
        <v>#N/A</v>
      </c>
      <c r="AQ152" s="487" t="e">
        <f>+VLOOKUP($AJ152,Data_Validation!$A:$D,4,0)</f>
        <v>#N/A</v>
      </c>
      <c r="AR152" s="487" t="s">
        <v>299</v>
      </c>
      <c r="AS152" s="487" t="e">
        <f>+VLOOKUP($AJ152,Data_Validation!$A:$E,5,0)</f>
        <v>#N/A</v>
      </c>
      <c r="AT152" s="904">
        <f t="shared" si="10"/>
        <v>0</v>
      </c>
      <c r="AU152" s="488">
        <f t="shared" si="10"/>
        <v>0</v>
      </c>
      <c r="AV152" s="899" t="str">
        <f>IFERROR(INDEX(V152:AG152,1,MATCH(Parametres!$B$3,V$1:AG$1,0)-1)*IF(OR(C152="L",C152="S",C152="I"),-1,1),"")</f>
        <v/>
      </c>
      <c r="AW152" s="899" t="e">
        <f t="shared" si="11"/>
        <v>#N/A</v>
      </c>
      <c r="AX152" s="899" t="e">
        <f>INDEX(V152:AG152,1,MATCH(Parametres!$B$3,V$1:AG$1,0))*IF(OR(C152="L",C152="S",C152="I"),-1,1)</f>
        <v>#N/A</v>
      </c>
      <c r="AY152" s="487" t="s">
        <v>337</v>
      </c>
      <c r="AZ152" s="487" t="e">
        <f>+VLOOKUP($AJ152,Data_Validation!$A:$E,5,0)</f>
        <v>#N/A</v>
      </c>
    </row>
    <row r="153" spans="36:52" ht="15" customHeight="1">
      <c r="AJ153" s="899">
        <f t="shared" si="8"/>
        <v>0</v>
      </c>
      <c r="AK153" s="899">
        <f t="shared" si="8"/>
        <v>0</v>
      </c>
      <c r="AL153" s="905" t="str">
        <f>IFERROR(INDEX(G153:R153,1,MATCH(Parametres!$B$3,G$1:R$1,0)-1)*IF(OR(F153="L",F153="S",F153="I"),-1,1),"")</f>
        <v/>
      </c>
      <c r="AM153" s="905" t="e">
        <f t="shared" si="9"/>
        <v>#N/A</v>
      </c>
      <c r="AN153" s="905" t="e">
        <f>INDEX(G153:R153,1,MATCH(Parametres!$B$3,G$1:R$1,0))*IF(OR(F153="L",F153="S",F153="I"),-1,1)</f>
        <v>#N/A</v>
      </c>
      <c r="AO153" s="487" t="e">
        <f>+VLOOKUP($AJ153,Data_Validation!$A:$D,1,0)</f>
        <v>#N/A</v>
      </c>
      <c r="AP153" s="487" t="e">
        <f>+VLOOKUP($AJ153,Data_Validation!$A:$D,3,0)</f>
        <v>#N/A</v>
      </c>
      <c r="AQ153" s="487" t="e">
        <f>+VLOOKUP($AJ153,Data_Validation!$A:$D,4,0)</f>
        <v>#N/A</v>
      </c>
      <c r="AR153" s="487" t="s">
        <v>299</v>
      </c>
      <c r="AS153" s="487" t="e">
        <f>+VLOOKUP($AJ153,Data_Validation!$A:$E,5,0)</f>
        <v>#N/A</v>
      </c>
      <c r="AT153" s="904">
        <f t="shared" si="10"/>
        <v>0</v>
      </c>
      <c r="AU153" s="488">
        <f t="shared" si="10"/>
        <v>0</v>
      </c>
      <c r="AV153" s="899" t="str">
        <f>IFERROR(INDEX(V153:AG153,1,MATCH(Parametres!$B$3,V$1:AG$1,0)-1)*IF(OR(C153="L",C153="S",C153="I"),-1,1),"")</f>
        <v/>
      </c>
      <c r="AW153" s="899" t="e">
        <f t="shared" si="11"/>
        <v>#N/A</v>
      </c>
      <c r="AX153" s="899" t="e">
        <f>INDEX(V153:AG153,1,MATCH(Parametres!$B$3,V$1:AG$1,0))*IF(OR(C153="L",C153="S",C153="I"),-1,1)</f>
        <v>#N/A</v>
      </c>
      <c r="AY153" s="487" t="s">
        <v>337</v>
      </c>
      <c r="AZ153" s="487" t="e">
        <f>+VLOOKUP($AJ153,Data_Validation!$A:$E,5,0)</f>
        <v>#N/A</v>
      </c>
    </row>
    <row r="154" spans="36:52" ht="15" customHeight="1">
      <c r="AJ154" s="899">
        <f t="shared" si="8"/>
        <v>0</v>
      </c>
      <c r="AK154" s="899">
        <f t="shared" si="8"/>
        <v>0</v>
      </c>
      <c r="AL154" s="905" t="str">
        <f>IFERROR(INDEX(G154:R154,1,MATCH(Parametres!$B$3,G$1:R$1,0)-1)*IF(OR(F154="L",F154="S",F154="I"),-1,1),"")</f>
        <v/>
      </c>
      <c r="AM154" s="905" t="e">
        <f t="shared" si="9"/>
        <v>#N/A</v>
      </c>
      <c r="AN154" s="905" t="e">
        <f>INDEX(G154:R154,1,MATCH(Parametres!$B$3,G$1:R$1,0))*IF(OR(F154="L",F154="S",F154="I"),-1,1)</f>
        <v>#N/A</v>
      </c>
      <c r="AO154" s="487" t="e">
        <f>+VLOOKUP($AJ154,Data_Validation!$A:$D,1,0)</f>
        <v>#N/A</v>
      </c>
      <c r="AP154" s="487" t="e">
        <f>+VLOOKUP($AJ154,Data_Validation!$A:$D,3,0)</f>
        <v>#N/A</v>
      </c>
      <c r="AQ154" s="487" t="e">
        <f>+VLOOKUP($AJ154,Data_Validation!$A:$D,4,0)</f>
        <v>#N/A</v>
      </c>
      <c r="AR154" s="487" t="s">
        <v>299</v>
      </c>
      <c r="AS154" s="487" t="e">
        <f>+VLOOKUP($AJ154,Data_Validation!$A:$E,5,0)</f>
        <v>#N/A</v>
      </c>
      <c r="AT154" s="904">
        <f t="shared" si="10"/>
        <v>0</v>
      </c>
      <c r="AU154" s="488">
        <f t="shared" si="10"/>
        <v>0</v>
      </c>
      <c r="AV154" s="899" t="str">
        <f>IFERROR(INDEX(V154:AG154,1,MATCH(Parametres!$B$3,V$1:AG$1,0)-1)*IF(OR(C154="L",C154="S",C154="I"),-1,1),"")</f>
        <v/>
      </c>
      <c r="AW154" s="899" t="e">
        <f t="shared" si="11"/>
        <v>#N/A</v>
      </c>
      <c r="AX154" s="899" t="e">
        <f>INDEX(V154:AG154,1,MATCH(Parametres!$B$3,V$1:AG$1,0))*IF(OR(C154="L",C154="S",C154="I"),-1,1)</f>
        <v>#N/A</v>
      </c>
      <c r="AY154" s="487" t="s">
        <v>337</v>
      </c>
      <c r="AZ154" s="487" t="e">
        <f>+VLOOKUP($AJ154,Data_Validation!$A:$E,5,0)</f>
        <v>#N/A</v>
      </c>
    </row>
    <row r="155" spans="36:52" ht="15.75" customHeight="1">
      <c r="AJ155" s="899">
        <f t="shared" si="8"/>
        <v>0</v>
      </c>
      <c r="AK155" s="899">
        <f t="shared" si="8"/>
        <v>0</v>
      </c>
      <c r="AL155" s="905" t="str">
        <f>IFERROR(INDEX(G155:R155,1,MATCH(Parametres!$B$3,G$1:R$1,0)-1)*IF(OR(F155="L",F155="S",F155="I"),-1,1),"")</f>
        <v/>
      </c>
      <c r="AM155" s="905" t="e">
        <f t="shared" si="9"/>
        <v>#N/A</v>
      </c>
      <c r="AN155" s="905" t="e">
        <f>INDEX(G155:R155,1,MATCH(Parametres!$B$3,G$1:R$1,0))*IF(OR(F155="L",F155="S",F155="I"),-1,1)</f>
        <v>#N/A</v>
      </c>
      <c r="AO155" s="487" t="e">
        <f>+VLOOKUP($AJ155,Data_Validation!$A:$D,1,0)</f>
        <v>#N/A</v>
      </c>
      <c r="AP155" s="487" t="e">
        <f>+VLOOKUP($AJ155,Data_Validation!$A:$D,3,0)</f>
        <v>#N/A</v>
      </c>
      <c r="AQ155" s="487" t="e">
        <f>+VLOOKUP($AJ155,Data_Validation!$A:$D,4,0)</f>
        <v>#N/A</v>
      </c>
      <c r="AR155" s="487" t="s">
        <v>299</v>
      </c>
      <c r="AS155" s="487" t="e">
        <f>+VLOOKUP($AJ155,Data_Validation!$A:$E,5,0)</f>
        <v>#N/A</v>
      </c>
      <c r="AT155" s="904">
        <f t="shared" si="10"/>
        <v>0</v>
      </c>
      <c r="AU155" s="488">
        <f t="shared" si="10"/>
        <v>0</v>
      </c>
      <c r="AV155" s="899" t="str">
        <f>IFERROR(INDEX(V155:AG155,1,MATCH(Parametres!$B$3,V$1:AG$1,0)-1)*IF(OR(C155="L",C155="S",C155="I"),-1,1),"")</f>
        <v/>
      </c>
      <c r="AW155" s="899" t="e">
        <f t="shared" si="11"/>
        <v>#N/A</v>
      </c>
      <c r="AX155" s="899" t="e">
        <f>INDEX(V155:AG155,1,MATCH(Parametres!$B$3,V$1:AG$1,0))*IF(OR(C155="L",C155="S",C155="I"),-1,1)</f>
        <v>#N/A</v>
      </c>
      <c r="AY155" s="487" t="s">
        <v>337</v>
      </c>
      <c r="AZ155" s="487" t="e">
        <f>+VLOOKUP($AJ155,Data_Validation!$A:$E,5,0)</f>
        <v>#N/A</v>
      </c>
    </row>
    <row r="156" spans="36:52" ht="15" customHeight="1">
      <c r="AJ156" s="899">
        <f t="shared" si="8"/>
        <v>0</v>
      </c>
      <c r="AK156" s="899">
        <f t="shared" si="8"/>
        <v>0</v>
      </c>
      <c r="AL156" s="905" t="str">
        <f>IFERROR(INDEX(G156:R156,1,MATCH(Parametres!$B$3,G$1:R$1,0)-1)*IF(OR(F156="L",F156="S",F156="I"),-1,1),"")</f>
        <v/>
      </c>
      <c r="AM156" s="905" t="e">
        <f t="shared" si="9"/>
        <v>#N/A</v>
      </c>
      <c r="AN156" s="905" t="e">
        <f>INDEX(G156:R156,1,MATCH(Parametres!$B$3,G$1:R$1,0))*IF(OR(F156="L",F156="S",F156="I"),-1,1)</f>
        <v>#N/A</v>
      </c>
      <c r="AO156" s="487" t="e">
        <f>+VLOOKUP($AJ156,Data_Validation!$A:$D,1,0)</f>
        <v>#N/A</v>
      </c>
      <c r="AP156" s="487" t="e">
        <f>+VLOOKUP($AJ156,Data_Validation!$A:$D,3,0)</f>
        <v>#N/A</v>
      </c>
      <c r="AQ156" s="487" t="e">
        <f>+VLOOKUP($AJ156,Data_Validation!$A:$D,4,0)</f>
        <v>#N/A</v>
      </c>
      <c r="AR156" s="487" t="s">
        <v>299</v>
      </c>
      <c r="AS156" s="487" t="e">
        <f>+VLOOKUP($AJ156,Data_Validation!$A:$E,5,0)</f>
        <v>#N/A</v>
      </c>
      <c r="AT156" s="904">
        <f t="shared" si="10"/>
        <v>0</v>
      </c>
      <c r="AU156" s="488">
        <f t="shared" si="10"/>
        <v>0</v>
      </c>
      <c r="AV156" s="899" t="str">
        <f>IFERROR(INDEX(V156:AG156,1,MATCH(Parametres!$B$3,V$1:AG$1,0)-1)*IF(OR(C156="L",C156="S",C156="I"),-1,1),"")</f>
        <v/>
      </c>
      <c r="AW156" s="899" t="e">
        <f t="shared" si="11"/>
        <v>#N/A</v>
      </c>
      <c r="AX156" s="899" t="e">
        <f>INDEX(V156:AG156,1,MATCH(Parametres!$B$3,V$1:AG$1,0))*IF(OR(C156="L",C156="S",C156="I"),-1,1)</f>
        <v>#N/A</v>
      </c>
      <c r="AY156" s="487" t="s">
        <v>337</v>
      </c>
      <c r="AZ156" s="487" t="e">
        <f>+VLOOKUP($AJ156,Data_Validation!$A:$E,5,0)</f>
        <v>#N/A</v>
      </c>
    </row>
    <row r="157" spans="36:52" ht="15" customHeight="1">
      <c r="AJ157" s="899">
        <f t="shared" si="8"/>
        <v>0</v>
      </c>
      <c r="AK157" s="899">
        <f t="shared" si="8"/>
        <v>0</v>
      </c>
      <c r="AL157" s="905" t="str">
        <f>IFERROR(INDEX(G157:R157,1,MATCH(Parametres!$B$3,G$1:R$1,0)-1)*IF(OR(F157="L",F157="S",F157="I"),-1,1),"")</f>
        <v/>
      </c>
      <c r="AM157" s="905" t="e">
        <f t="shared" si="9"/>
        <v>#N/A</v>
      </c>
      <c r="AN157" s="905" t="e">
        <f>INDEX(G157:R157,1,MATCH(Parametres!$B$3,G$1:R$1,0))*IF(OR(F157="L",F157="S",F157="I"),-1,1)</f>
        <v>#N/A</v>
      </c>
      <c r="AO157" s="487" t="e">
        <f>+VLOOKUP($AJ157,Data_Validation!$A:$D,1,0)</f>
        <v>#N/A</v>
      </c>
      <c r="AP157" s="487" t="e">
        <f>+VLOOKUP($AJ157,Data_Validation!$A:$D,3,0)</f>
        <v>#N/A</v>
      </c>
      <c r="AQ157" s="487" t="e">
        <f>+VLOOKUP($AJ157,Data_Validation!$A:$D,4,0)</f>
        <v>#N/A</v>
      </c>
      <c r="AR157" s="487" t="s">
        <v>299</v>
      </c>
      <c r="AS157" s="487" t="e">
        <f>+VLOOKUP($AJ157,Data_Validation!$A:$E,5,0)</f>
        <v>#N/A</v>
      </c>
      <c r="AT157" s="904">
        <f t="shared" si="10"/>
        <v>0</v>
      </c>
      <c r="AU157" s="488">
        <f t="shared" si="10"/>
        <v>0</v>
      </c>
      <c r="AV157" s="899" t="str">
        <f>IFERROR(INDEX(V157:AG157,1,MATCH(Parametres!$B$3,V$1:AG$1,0)-1)*IF(OR(C157="L",C157="S",C157="I"),-1,1),"")</f>
        <v/>
      </c>
      <c r="AW157" s="899" t="e">
        <f t="shared" si="11"/>
        <v>#N/A</v>
      </c>
      <c r="AX157" s="899" t="e">
        <f>INDEX(V157:AG157,1,MATCH(Parametres!$B$3,V$1:AG$1,0))*IF(OR(C157="L",C157="S",C157="I"),-1,1)</f>
        <v>#N/A</v>
      </c>
      <c r="AY157" s="487" t="s">
        <v>337</v>
      </c>
      <c r="AZ157" s="487" t="e">
        <f>+VLOOKUP($AJ157,Data_Validation!$A:$E,5,0)</f>
        <v>#N/A</v>
      </c>
    </row>
    <row r="158" spans="36:52" ht="15" customHeight="1">
      <c r="AJ158" s="899">
        <f t="shared" si="8"/>
        <v>0</v>
      </c>
      <c r="AK158" s="899">
        <f t="shared" si="8"/>
        <v>0</v>
      </c>
      <c r="AL158" s="905" t="str">
        <f>IFERROR(INDEX(G158:R158,1,MATCH(Parametres!$B$3,G$1:R$1,0)-1)*IF(OR(F158="L",F158="S",F158="I"),-1,1),"")</f>
        <v/>
      </c>
      <c r="AM158" s="905" t="e">
        <f t="shared" si="9"/>
        <v>#N/A</v>
      </c>
      <c r="AN158" s="905" t="e">
        <f>INDEX(G158:R158,1,MATCH(Parametres!$B$3,G$1:R$1,0))*IF(OR(F158="L",F158="S",F158="I"),-1,1)</f>
        <v>#N/A</v>
      </c>
      <c r="AO158" s="487" t="e">
        <f>+VLOOKUP($AJ158,Data_Validation!$A:$D,1,0)</f>
        <v>#N/A</v>
      </c>
      <c r="AP158" s="487" t="e">
        <f>+VLOOKUP($AJ158,Data_Validation!$A:$D,3,0)</f>
        <v>#N/A</v>
      </c>
      <c r="AQ158" s="487" t="e">
        <f>+VLOOKUP($AJ158,Data_Validation!$A:$D,4,0)</f>
        <v>#N/A</v>
      </c>
      <c r="AR158" s="487" t="s">
        <v>299</v>
      </c>
      <c r="AS158" s="487" t="e">
        <f>+VLOOKUP($AJ158,Data_Validation!$A:$E,5,0)</f>
        <v>#N/A</v>
      </c>
      <c r="AT158" s="904">
        <f t="shared" si="10"/>
        <v>0</v>
      </c>
      <c r="AU158" s="488">
        <f t="shared" si="10"/>
        <v>0</v>
      </c>
      <c r="AV158" s="899" t="str">
        <f>IFERROR(INDEX(V158:AG158,1,MATCH(Parametres!$B$3,V$1:AG$1,0)-1)*IF(OR(C158="L",C158="S",C158="I"),-1,1),"")</f>
        <v/>
      </c>
      <c r="AW158" s="899" t="e">
        <f t="shared" si="11"/>
        <v>#N/A</v>
      </c>
      <c r="AX158" s="899" t="e">
        <f>INDEX(V158:AG158,1,MATCH(Parametres!$B$3,V$1:AG$1,0))*IF(OR(C158="L",C158="S",C158="I"),-1,1)</f>
        <v>#N/A</v>
      </c>
      <c r="AY158" s="487" t="s">
        <v>337</v>
      </c>
      <c r="AZ158" s="487" t="e">
        <f>+VLOOKUP($AJ158,Data_Validation!$A:$E,5,0)</f>
        <v>#N/A</v>
      </c>
    </row>
    <row r="159" spans="36:52" ht="15.75" customHeight="1">
      <c r="AJ159" s="899">
        <f t="shared" si="8"/>
        <v>0</v>
      </c>
      <c r="AK159" s="899">
        <f t="shared" si="8"/>
        <v>0</v>
      </c>
      <c r="AL159" s="905" t="str">
        <f>IFERROR(INDEX(G159:R159,1,MATCH(Parametres!$B$3,G$1:R$1,0)-1)*IF(OR(F159="L",F159="S",F159="I"),-1,1),"")</f>
        <v/>
      </c>
      <c r="AM159" s="905" t="e">
        <f t="shared" si="9"/>
        <v>#N/A</v>
      </c>
      <c r="AN159" s="905" t="e">
        <f>INDEX(G159:R159,1,MATCH(Parametres!$B$3,G$1:R$1,0))*IF(OR(F159="L",F159="S",F159="I"),-1,1)</f>
        <v>#N/A</v>
      </c>
      <c r="AO159" s="487" t="e">
        <f>+VLOOKUP($AJ159,Data_Validation!$A:$D,1,0)</f>
        <v>#N/A</v>
      </c>
      <c r="AP159" s="487" t="e">
        <f>+VLOOKUP($AJ159,Data_Validation!$A:$D,3,0)</f>
        <v>#N/A</v>
      </c>
      <c r="AQ159" s="487" t="e">
        <f>+VLOOKUP($AJ159,Data_Validation!$A:$D,4,0)</f>
        <v>#N/A</v>
      </c>
      <c r="AR159" s="487" t="s">
        <v>299</v>
      </c>
      <c r="AS159" s="487" t="e">
        <f>+VLOOKUP($AJ159,Data_Validation!$A:$E,5,0)</f>
        <v>#N/A</v>
      </c>
      <c r="AT159" s="904">
        <f t="shared" si="10"/>
        <v>0</v>
      </c>
      <c r="AU159" s="488">
        <f t="shared" si="10"/>
        <v>0</v>
      </c>
      <c r="AV159" s="899" t="str">
        <f>IFERROR(INDEX(V159:AG159,1,MATCH(Parametres!$B$3,V$1:AG$1,0)-1)*IF(OR(C159="L",C159="S",C159="I"),-1,1),"")</f>
        <v/>
      </c>
      <c r="AW159" s="899" t="e">
        <f t="shared" si="11"/>
        <v>#N/A</v>
      </c>
      <c r="AX159" s="899" t="e">
        <f>INDEX(V159:AG159,1,MATCH(Parametres!$B$3,V$1:AG$1,0))*IF(OR(C159="L",C159="S",C159="I"),-1,1)</f>
        <v>#N/A</v>
      </c>
      <c r="AY159" s="487" t="s">
        <v>337</v>
      </c>
      <c r="AZ159" s="487" t="e">
        <f>+VLOOKUP($AJ159,Data_Validation!$A:$E,5,0)</f>
        <v>#N/A</v>
      </c>
    </row>
    <row r="160" spans="36:52" ht="15" customHeight="1">
      <c r="AJ160" s="899">
        <f t="shared" si="8"/>
        <v>0</v>
      </c>
      <c r="AK160" s="899">
        <f t="shared" si="8"/>
        <v>0</v>
      </c>
      <c r="AL160" s="905" t="str">
        <f>IFERROR(INDEX(G160:R160,1,MATCH(Parametres!$B$3,G$1:R$1,0)-1)*IF(OR(F160="L",F160="S",F160="I"),-1,1),"")</f>
        <v/>
      </c>
      <c r="AM160" s="905" t="e">
        <f t="shared" si="9"/>
        <v>#N/A</v>
      </c>
      <c r="AN160" s="905" t="e">
        <f>INDEX(G160:R160,1,MATCH(Parametres!$B$3,G$1:R$1,0))*IF(OR(F160="L",F160="S",F160="I"),-1,1)</f>
        <v>#N/A</v>
      </c>
      <c r="AO160" s="487" t="e">
        <f>+VLOOKUP($AJ160,Data_Validation!$A:$D,1,0)</f>
        <v>#N/A</v>
      </c>
      <c r="AP160" s="487" t="e">
        <f>+VLOOKUP($AJ160,Data_Validation!$A:$D,3,0)</f>
        <v>#N/A</v>
      </c>
      <c r="AQ160" s="487" t="e">
        <f>+VLOOKUP($AJ160,Data_Validation!$A:$D,4,0)</f>
        <v>#N/A</v>
      </c>
      <c r="AR160" s="487" t="s">
        <v>299</v>
      </c>
      <c r="AS160" s="487" t="e">
        <f>+VLOOKUP($AJ160,Data_Validation!$A:$E,5,0)</f>
        <v>#N/A</v>
      </c>
      <c r="AT160" s="904">
        <f t="shared" si="10"/>
        <v>0</v>
      </c>
      <c r="AU160" s="488">
        <f t="shared" si="10"/>
        <v>0</v>
      </c>
      <c r="AV160" s="899" t="str">
        <f>IFERROR(INDEX(V160:AG160,1,MATCH(Parametres!$B$3,V$1:AG$1,0)-1)*IF(OR(C160="L",C160="S",C160="I"),-1,1),"")</f>
        <v/>
      </c>
      <c r="AW160" s="899" t="e">
        <f t="shared" si="11"/>
        <v>#N/A</v>
      </c>
      <c r="AX160" s="899" t="e">
        <f>INDEX(V160:AG160,1,MATCH(Parametres!$B$3,V$1:AG$1,0))*IF(OR(C160="L",C160="S",C160="I"),-1,1)</f>
        <v>#N/A</v>
      </c>
      <c r="AY160" s="487" t="s">
        <v>337</v>
      </c>
      <c r="AZ160" s="487" t="e">
        <f>+VLOOKUP($AJ160,Data_Validation!$A:$E,5,0)</f>
        <v>#N/A</v>
      </c>
    </row>
    <row r="161" spans="36:52" ht="15" customHeight="1">
      <c r="AJ161" s="899">
        <f t="shared" si="8"/>
        <v>0</v>
      </c>
      <c r="AK161" s="899">
        <f t="shared" si="8"/>
        <v>0</v>
      </c>
      <c r="AL161" s="905" t="str">
        <f>IFERROR(INDEX(G161:R161,1,MATCH(Parametres!$B$3,G$1:R$1,0)-1)*IF(OR(F161="L",F161="S",F161="I"),-1,1),"")</f>
        <v/>
      </c>
      <c r="AM161" s="905" t="e">
        <f t="shared" si="9"/>
        <v>#N/A</v>
      </c>
      <c r="AN161" s="905" t="e">
        <f>INDEX(G161:R161,1,MATCH(Parametres!$B$3,G$1:R$1,0))*IF(OR(F161="L",F161="S",F161="I"),-1,1)</f>
        <v>#N/A</v>
      </c>
      <c r="AO161" s="487" t="e">
        <f>+VLOOKUP($AJ161,Data_Validation!$A:$D,1,0)</f>
        <v>#N/A</v>
      </c>
      <c r="AP161" s="487" t="e">
        <f>+VLOOKUP($AJ161,Data_Validation!$A:$D,3,0)</f>
        <v>#N/A</v>
      </c>
      <c r="AQ161" s="487" t="e">
        <f>+VLOOKUP($AJ161,Data_Validation!$A:$D,4,0)</f>
        <v>#N/A</v>
      </c>
      <c r="AR161" s="487" t="s">
        <v>299</v>
      </c>
      <c r="AS161" s="487" t="e">
        <f>+VLOOKUP($AJ161,Data_Validation!$A:$E,5,0)</f>
        <v>#N/A</v>
      </c>
      <c r="AT161" s="904">
        <f t="shared" si="10"/>
        <v>0</v>
      </c>
      <c r="AU161" s="488">
        <f t="shared" si="10"/>
        <v>0</v>
      </c>
      <c r="AV161" s="899" t="str">
        <f>IFERROR(INDEX(V161:AG161,1,MATCH(Parametres!$B$3,V$1:AG$1,0)-1)*IF(OR(C161="L",C161="S",C161="I"),-1,1),"")</f>
        <v/>
      </c>
      <c r="AW161" s="899" t="e">
        <f t="shared" si="11"/>
        <v>#N/A</v>
      </c>
      <c r="AX161" s="899" t="e">
        <f>INDEX(V161:AG161,1,MATCH(Parametres!$B$3,V$1:AG$1,0))*IF(OR(C161="L",C161="S",C161="I"),-1,1)</f>
        <v>#N/A</v>
      </c>
      <c r="AY161" s="487" t="s">
        <v>337</v>
      </c>
      <c r="AZ161" s="487" t="e">
        <f>+VLOOKUP($AJ161,Data_Validation!$A:$E,5,0)</f>
        <v>#N/A</v>
      </c>
    </row>
    <row r="162" spans="36:52" ht="15" customHeight="1">
      <c r="AJ162" s="899">
        <f t="shared" si="8"/>
        <v>0</v>
      </c>
      <c r="AK162" s="899">
        <f t="shared" si="8"/>
        <v>0</v>
      </c>
      <c r="AL162" s="905" t="str">
        <f>IFERROR(INDEX(G162:R162,1,MATCH(Parametres!$B$3,G$1:R$1,0)-1)*IF(OR(F162="L",F162="S",F162="I"),-1,1),"")</f>
        <v/>
      </c>
      <c r="AM162" s="905" t="e">
        <f t="shared" si="9"/>
        <v>#N/A</v>
      </c>
      <c r="AN162" s="905" t="e">
        <f>INDEX(G162:R162,1,MATCH(Parametres!$B$3,G$1:R$1,0))*IF(OR(F162="L",F162="S",F162="I"),-1,1)</f>
        <v>#N/A</v>
      </c>
      <c r="AO162" s="487" t="e">
        <f>+VLOOKUP($AJ162,Data_Validation!$A:$D,1,0)</f>
        <v>#N/A</v>
      </c>
      <c r="AP162" s="487" t="e">
        <f>+VLOOKUP($AJ162,Data_Validation!$A:$D,3,0)</f>
        <v>#N/A</v>
      </c>
      <c r="AQ162" s="487" t="e">
        <f>+VLOOKUP($AJ162,Data_Validation!$A:$D,4,0)</f>
        <v>#N/A</v>
      </c>
      <c r="AR162" s="487" t="s">
        <v>299</v>
      </c>
      <c r="AS162" s="487" t="e">
        <f>+VLOOKUP($AJ162,Data_Validation!$A:$E,5,0)</f>
        <v>#N/A</v>
      </c>
      <c r="AT162" s="904">
        <f t="shared" si="10"/>
        <v>0</v>
      </c>
      <c r="AU162" s="488">
        <f t="shared" si="10"/>
        <v>0</v>
      </c>
      <c r="AV162" s="899" t="str">
        <f>IFERROR(INDEX(V162:AG162,1,MATCH(Parametres!$B$3,V$1:AG$1,0)-1)*IF(OR(C162="L",C162="S",C162="I"),-1,1),"")</f>
        <v/>
      </c>
      <c r="AW162" s="899" t="e">
        <f t="shared" si="11"/>
        <v>#N/A</v>
      </c>
      <c r="AX162" s="899" t="e">
        <f>INDEX(V162:AG162,1,MATCH(Parametres!$B$3,V$1:AG$1,0))*IF(OR(C162="L",C162="S",C162="I"),-1,1)</f>
        <v>#N/A</v>
      </c>
      <c r="AY162" s="487" t="s">
        <v>337</v>
      </c>
      <c r="AZ162" s="487" t="e">
        <f>+VLOOKUP($AJ162,Data_Validation!$A:$E,5,0)</f>
        <v>#N/A</v>
      </c>
    </row>
    <row r="163" spans="36:52" ht="15.75" customHeight="1">
      <c r="AJ163" s="899">
        <f t="shared" si="8"/>
        <v>0</v>
      </c>
      <c r="AK163" s="899">
        <f t="shared" si="8"/>
        <v>0</v>
      </c>
      <c r="AL163" s="905" t="str">
        <f>IFERROR(INDEX(G163:R163,1,MATCH(Parametres!$B$3,G$1:R$1,0)-1)*IF(OR(F163="L",F163="S",F163="I"),-1,1),"")</f>
        <v/>
      </c>
      <c r="AM163" s="905" t="e">
        <f t="shared" si="9"/>
        <v>#N/A</v>
      </c>
      <c r="AN163" s="905" t="e">
        <f>INDEX(G163:R163,1,MATCH(Parametres!$B$3,G$1:R$1,0))*IF(OR(F163="L",F163="S",F163="I"),-1,1)</f>
        <v>#N/A</v>
      </c>
      <c r="AO163" s="487" t="e">
        <f>+VLOOKUP($AJ163,Data_Validation!$A:$D,1,0)</f>
        <v>#N/A</v>
      </c>
      <c r="AP163" s="487" t="e">
        <f>+VLOOKUP($AJ163,Data_Validation!$A:$D,3,0)</f>
        <v>#N/A</v>
      </c>
      <c r="AQ163" s="487" t="e">
        <f>+VLOOKUP($AJ163,Data_Validation!$A:$D,4,0)</f>
        <v>#N/A</v>
      </c>
      <c r="AR163" s="487" t="s">
        <v>299</v>
      </c>
      <c r="AS163" s="487" t="e">
        <f>+VLOOKUP($AJ163,Data_Validation!$A:$E,5,0)</f>
        <v>#N/A</v>
      </c>
      <c r="AT163" s="904">
        <f t="shared" si="10"/>
        <v>0</v>
      </c>
      <c r="AU163" s="488">
        <f t="shared" si="10"/>
        <v>0</v>
      </c>
      <c r="AV163" s="899" t="str">
        <f>IFERROR(INDEX(V163:AG163,1,MATCH(Parametres!$B$3,V$1:AG$1,0)-1)*IF(OR(C163="L",C163="S",C163="I"),-1,1),"")</f>
        <v/>
      </c>
      <c r="AW163" s="899" t="e">
        <f t="shared" si="11"/>
        <v>#N/A</v>
      </c>
      <c r="AX163" s="899" t="e">
        <f>INDEX(V163:AG163,1,MATCH(Parametres!$B$3,V$1:AG$1,0))*IF(OR(C163="L",C163="S",C163="I"),-1,1)</f>
        <v>#N/A</v>
      </c>
      <c r="AY163" s="487" t="s">
        <v>337</v>
      </c>
      <c r="AZ163" s="487" t="e">
        <f>+VLOOKUP($AJ163,Data_Validation!$A:$E,5,0)</f>
        <v>#N/A</v>
      </c>
    </row>
    <row r="164" spans="36:52" ht="15" customHeight="1">
      <c r="AJ164" s="899">
        <f t="shared" si="8"/>
        <v>0</v>
      </c>
      <c r="AK164" s="899">
        <f t="shared" si="8"/>
        <v>0</v>
      </c>
      <c r="AL164" s="905" t="str">
        <f>IFERROR(INDEX(G164:R164,1,MATCH(Parametres!$B$3,G$1:R$1,0)-1)*IF(OR(F164="L",F164="S",F164="I"),-1,1),"")</f>
        <v/>
      </c>
      <c r="AM164" s="905" t="e">
        <f t="shared" si="9"/>
        <v>#N/A</v>
      </c>
      <c r="AN164" s="905" t="e">
        <f>INDEX(G164:R164,1,MATCH(Parametres!$B$3,G$1:R$1,0))*IF(OR(F164="L",F164="S",F164="I"),-1,1)</f>
        <v>#N/A</v>
      </c>
      <c r="AO164" s="487" t="e">
        <f>+VLOOKUP($AJ164,Data_Validation!$A:$D,1,0)</f>
        <v>#N/A</v>
      </c>
      <c r="AP164" s="487" t="e">
        <f>+VLOOKUP($AJ164,Data_Validation!$A:$D,3,0)</f>
        <v>#N/A</v>
      </c>
      <c r="AQ164" s="487" t="e">
        <f>+VLOOKUP($AJ164,Data_Validation!$A:$D,4,0)</f>
        <v>#N/A</v>
      </c>
      <c r="AR164" s="487" t="s">
        <v>299</v>
      </c>
      <c r="AS164" s="487" t="e">
        <f>+VLOOKUP($AJ164,Data_Validation!$A:$E,5,0)</f>
        <v>#N/A</v>
      </c>
      <c r="AT164" s="904">
        <f t="shared" si="10"/>
        <v>0</v>
      </c>
      <c r="AU164" s="488">
        <f t="shared" si="10"/>
        <v>0</v>
      </c>
      <c r="AV164" s="899" t="str">
        <f>IFERROR(INDEX(V164:AG164,1,MATCH(Parametres!$B$3,V$1:AG$1,0)-1)*IF(OR(C164="L",C164="S",C164="I"),-1,1),"")</f>
        <v/>
      </c>
      <c r="AW164" s="899" t="e">
        <f t="shared" si="11"/>
        <v>#N/A</v>
      </c>
      <c r="AX164" s="899" t="e">
        <f>INDEX(V164:AG164,1,MATCH(Parametres!$B$3,V$1:AG$1,0))*IF(OR(C164="L",C164="S",C164="I"),-1,1)</f>
        <v>#N/A</v>
      </c>
      <c r="AY164" s="487" t="s">
        <v>337</v>
      </c>
      <c r="AZ164" s="487" t="e">
        <f>+VLOOKUP($AJ164,Data_Validation!$A:$E,5,0)</f>
        <v>#N/A</v>
      </c>
    </row>
    <row r="165" spans="36:52" ht="15" customHeight="1">
      <c r="AJ165" s="899">
        <f t="shared" si="8"/>
        <v>0</v>
      </c>
      <c r="AK165" s="899">
        <f t="shared" si="8"/>
        <v>0</v>
      </c>
      <c r="AL165" s="905" t="str">
        <f>IFERROR(INDEX(G165:R165,1,MATCH(Parametres!$B$3,G$1:R$1,0)-1)*IF(OR(F165="L",F165="S",F165="I"),-1,1),"")</f>
        <v/>
      </c>
      <c r="AM165" s="905" t="e">
        <f t="shared" si="9"/>
        <v>#N/A</v>
      </c>
      <c r="AN165" s="905" t="e">
        <f>INDEX(G165:R165,1,MATCH(Parametres!$B$3,G$1:R$1,0))*IF(OR(F165="L",F165="S",F165="I"),-1,1)</f>
        <v>#N/A</v>
      </c>
      <c r="AO165" s="487" t="e">
        <f>+VLOOKUP($AJ165,Data_Validation!$A:$D,1,0)</f>
        <v>#N/A</v>
      </c>
      <c r="AP165" s="487" t="e">
        <f>+VLOOKUP($AJ165,Data_Validation!$A:$D,3,0)</f>
        <v>#N/A</v>
      </c>
      <c r="AQ165" s="487" t="e">
        <f>+VLOOKUP($AJ165,Data_Validation!$A:$D,4,0)</f>
        <v>#N/A</v>
      </c>
      <c r="AR165" s="487" t="s">
        <v>299</v>
      </c>
      <c r="AS165" s="487" t="e">
        <f>+VLOOKUP($AJ165,Data_Validation!$A:$E,5,0)</f>
        <v>#N/A</v>
      </c>
      <c r="AT165" s="904">
        <f t="shared" si="10"/>
        <v>0</v>
      </c>
      <c r="AU165" s="488">
        <f t="shared" si="10"/>
        <v>0</v>
      </c>
      <c r="AV165" s="899" t="str">
        <f>IFERROR(INDEX(V165:AG165,1,MATCH(Parametres!$B$3,V$1:AG$1,0)-1)*IF(OR(C165="L",C165="S",C165="I"),-1,1),"")</f>
        <v/>
      </c>
      <c r="AW165" s="899" t="e">
        <f t="shared" si="11"/>
        <v>#N/A</v>
      </c>
      <c r="AX165" s="899" t="e">
        <f>INDEX(V165:AG165,1,MATCH(Parametres!$B$3,V$1:AG$1,0))*IF(OR(C165="L",C165="S",C165="I"),-1,1)</f>
        <v>#N/A</v>
      </c>
      <c r="AY165" s="487" t="s">
        <v>337</v>
      </c>
      <c r="AZ165" s="487" t="e">
        <f>+VLOOKUP($AJ165,Data_Validation!$A:$E,5,0)</f>
        <v>#N/A</v>
      </c>
    </row>
    <row r="166" spans="36:52" ht="15" customHeight="1">
      <c r="AJ166" s="899">
        <f t="shared" si="8"/>
        <v>0</v>
      </c>
      <c r="AK166" s="899">
        <f t="shared" si="8"/>
        <v>0</v>
      </c>
      <c r="AL166" s="905" t="str">
        <f>IFERROR(INDEX(G166:R166,1,MATCH(Parametres!$B$3,G$1:R$1,0)-1)*IF(OR(F166="L",F166="S",F166="I"),-1,1),"")</f>
        <v/>
      </c>
      <c r="AM166" s="905" t="e">
        <f t="shared" si="9"/>
        <v>#N/A</v>
      </c>
      <c r="AN166" s="905" t="e">
        <f>INDEX(G166:R166,1,MATCH(Parametres!$B$3,G$1:R$1,0))*IF(OR(F166="L",F166="S",F166="I"),-1,1)</f>
        <v>#N/A</v>
      </c>
      <c r="AO166" s="487" t="e">
        <f>+VLOOKUP($AJ166,Data_Validation!$A:$D,1,0)</f>
        <v>#N/A</v>
      </c>
      <c r="AP166" s="487" t="e">
        <f>+VLOOKUP($AJ166,Data_Validation!$A:$D,3,0)</f>
        <v>#N/A</v>
      </c>
      <c r="AQ166" s="487" t="e">
        <f>+VLOOKUP($AJ166,Data_Validation!$A:$D,4,0)</f>
        <v>#N/A</v>
      </c>
      <c r="AR166" s="487" t="s">
        <v>299</v>
      </c>
      <c r="AS166" s="487" t="e">
        <f>+VLOOKUP($AJ166,Data_Validation!$A:$E,5,0)</f>
        <v>#N/A</v>
      </c>
      <c r="AT166" s="904">
        <f t="shared" si="10"/>
        <v>0</v>
      </c>
      <c r="AU166" s="488">
        <f t="shared" si="10"/>
        <v>0</v>
      </c>
      <c r="AV166" s="899" t="str">
        <f>IFERROR(INDEX(V166:AG166,1,MATCH(Parametres!$B$3,V$1:AG$1,0)-1)*IF(OR(C166="L",C166="S",C166="I"),-1,1),"")</f>
        <v/>
      </c>
      <c r="AW166" s="899" t="e">
        <f t="shared" si="11"/>
        <v>#N/A</v>
      </c>
      <c r="AX166" s="899" t="e">
        <f>INDEX(V166:AG166,1,MATCH(Parametres!$B$3,V$1:AG$1,0))*IF(OR(C166="L",C166="S",C166="I"),-1,1)</f>
        <v>#N/A</v>
      </c>
      <c r="AY166" s="487" t="s">
        <v>337</v>
      </c>
      <c r="AZ166" s="487" t="e">
        <f>+VLOOKUP($AJ166,Data_Validation!$A:$E,5,0)</f>
        <v>#N/A</v>
      </c>
    </row>
    <row r="167" spans="36:52" ht="15" customHeight="1">
      <c r="AJ167" s="899">
        <f t="shared" si="8"/>
        <v>0</v>
      </c>
      <c r="AK167" s="899">
        <f t="shared" si="8"/>
        <v>0</v>
      </c>
      <c r="AL167" s="905" t="str">
        <f>IFERROR(INDEX(G167:R167,1,MATCH(Parametres!$B$3,G$1:R$1,0)-1)*IF(OR(F167="L",F167="S",F167="I"),-1,1),"")</f>
        <v/>
      </c>
      <c r="AM167" s="905" t="e">
        <f t="shared" si="9"/>
        <v>#N/A</v>
      </c>
      <c r="AN167" s="905" t="e">
        <f>INDEX(G167:R167,1,MATCH(Parametres!$B$3,G$1:R$1,0))*IF(OR(F167="L",F167="S",F167="I"),-1,1)</f>
        <v>#N/A</v>
      </c>
      <c r="AO167" s="487" t="e">
        <f>+VLOOKUP($AJ167,Data_Validation!$A:$D,1,0)</f>
        <v>#N/A</v>
      </c>
      <c r="AP167" s="487" t="e">
        <f>+VLOOKUP($AJ167,Data_Validation!$A:$D,3,0)</f>
        <v>#N/A</v>
      </c>
      <c r="AQ167" s="487" t="e">
        <f>+VLOOKUP($AJ167,Data_Validation!$A:$D,4,0)</f>
        <v>#N/A</v>
      </c>
      <c r="AR167" s="487" t="s">
        <v>299</v>
      </c>
      <c r="AS167" s="487" t="e">
        <f>+VLOOKUP($AJ167,Data_Validation!$A:$E,5,0)</f>
        <v>#N/A</v>
      </c>
      <c r="AT167" s="904">
        <f t="shared" si="10"/>
        <v>0</v>
      </c>
      <c r="AU167" s="488">
        <f t="shared" si="10"/>
        <v>0</v>
      </c>
      <c r="AV167" s="899" t="str">
        <f>IFERROR(INDEX(V167:AG167,1,MATCH(Parametres!$B$3,V$1:AG$1,0)-1)*IF(OR(C167="L",C167="S",C167="I"),-1,1),"")</f>
        <v/>
      </c>
      <c r="AW167" s="899" t="e">
        <f t="shared" si="11"/>
        <v>#N/A</v>
      </c>
      <c r="AX167" s="899" t="e">
        <f>INDEX(V167:AG167,1,MATCH(Parametres!$B$3,V$1:AG$1,0))*IF(OR(C167="L",C167="S",C167="I"),-1,1)</f>
        <v>#N/A</v>
      </c>
      <c r="AY167" s="487" t="s">
        <v>337</v>
      </c>
      <c r="AZ167" s="487" t="e">
        <f>+VLOOKUP($AJ167,Data_Validation!$A:$E,5,0)</f>
        <v>#N/A</v>
      </c>
    </row>
    <row r="168" spans="36:52" ht="15.75" customHeight="1">
      <c r="AJ168" s="899">
        <f t="shared" si="8"/>
        <v>0</v>
      </c>
      <c r="AK168" s="899">
        <f t="shared" si="8"/>
        <v>0</v>
      </c>
      <c r="AL168" s="905" t="str">
        <f>IFERROR(INDEX(G168:R168,1,MATCH(Parametres!$B$3,G$1:R$1,0)-1)*IF(OR(F168="L",F168="S",F168="I"),-1,1),"")</f>
        <v/>
      </c>
      <c r="AM168" s="905" t="e">
        <f t="shared" si="9"/>
        <v>#N/A</v>
      </c>
      <c r="AN168" s="905" t="e">
        <f>INDEX(G168:R168,1,MATCH(Parametres!$B$3,G$1:R$1,0))*IF(OR(F168="L",F168="S",F168="I"),-1,1)</f>
        <v>#N/A</v>
      </c>
      <c r="AO168" s="487" t="e">
        <f>+VLOOKUP($AJ168,Data_Validation!$A:$D,1,0)</f>
        <v>#N/A</v>
      </c>
      <c r="AP168" s="487" t="e">
        <f>+VLOOKUP($AJ168,Data_Validation!$A:$D,3,0)</f>
        <v>#N/A</v>
      </c>
      <c r="AQ168" s="487" t="e">
        <f>+VLOOKUP($AJ168,Data_Validation!$A:$D,4,0)</f>
        <v>#N/A</v>
      </c>
      <c r="AR168" s="487" t="s">
        <v>299</v>
      </c>
      <c r="AS168" s="487" t="e">
        <f>+VLOOKUP($AJ168,Data_Validation!$A:$E,5,0)</f>
        <v>#N/A</v>
      </c>
      <c r="AT168" s="904">
        <f t="shared" si="10"/>
        <v>0</v>
      </c>
      <c r="AU168" s="488">
        <f t="shared" si="10"/>
        <v>0</v>
      </c>
      <c r="AV168" s="899" t="str">
        <f>IFERROR(INDEX(V168:AG168,1,MATCH(Parametres!$B$3,V$1:AG$1,0)-1)*IF(OR(C168="L",C168="S",C168="I"),-1,1),"")</f>
        <v/>
      </c>
      <c r="AW168" s="899" t="e">
        <f t="shared" si="11"/>
        <v>#N/A</v>
      </c>
      <c r="AX168" s="899" t="e">
        <f>INDEX(V168:AG168,1,MATCH(Parametres!$B$3,V$1:AG$1,0))*IF(OR(C168="L",C168="S",C168="I"),-1,1)</f>
        <v>#N/A</v>
      </c>
      <c r="AY168" s="487" t="s">
        <v>337</v>
      </c>
      <c r="AZ168" s="487" t="e">
        <f>+VLOOKUP($AJ168,Data_Validation!$A:$E,5,0)</f>
        <v>#N/A</v>
      </c>
    </row>
    <row r="169" spans="36:52" ht="15" customHeight="1">
      <c r="AJ169" s="899">
        <f t="shared" si="8"/>
        <v>0</v>
      </c>
      <c r="AK169" s="899">
        <f t="shared" si="8"/>
        <v>0</v>
      </c>
      <c r="AL169" s="905" t="str">
        <f>IFERROR(INDEX(G169:R169,1,MATCH(Parametres!$B$3,G$1:R$1,0)-1)*IF(OR(F169="L",F169="S",F169="I"),-1,1),"")</f>
        <v/>
      </c>
      <c r="AM169" s="905" t="e">
        <f t="shared" si="9"/>
        <v>#N/A</v>
      </c>
      <c r="AN169" s="905" t="e">
        <f>INDEX(G169:R169,1,MATCH(Parametres!$B$3,G$1:R$1,0))*IF(OR(F169="L",F169="S",F169="I"),-1,1)</f>
        <v>#N/A</v>
      </c>
      <c r="AO169" s="487" t="e">
        <f>+VLOOKUP($AJ169,Data_Validation!$A:$D,1,0)</f>
        <v>#N/A</v>
      </c>
      <c r="AP169" s="487" t="e">
        <f>+VLOOKUP($AJ169,Data_Validation!$A:$D,3,0)</f>
        <v>#N/A</v>
      </c>
      <c r="AQ169" s="487" t="e">
        <f>+VLOOKUP($AJ169,Data_Validation!$A:$D,4,0)</f>
        <v>#N/A</v>
      </c>
      <c r="AR169" s="487" t="s">
        <v>299</v>
      </c>
      <c r="AS169" s="487" t="e">
        <f>+VLOOKUP($AJ169,Data_Validation!$A:$E,5,0)</f>
        <v>#N/A</v>
      </c>
      <c r="AT169" s="904">
        <f t="shared" si="10"/>
        <v>0</v>
      </c>
      <c r="AU169" s="488">
        <f t="shared" si="10"/>
        <v>0</v>
      </c>
      <c r="AV169" s="899" t="str">
        <f>IFERROR(INDEX(V169:AG169,1,MATCH(Parametres!$B$3,V$1:AG$1,0)-1)*IF(OR(C169="L",C169="S",C169="I"),-1,1),"")</f>
        <v/>
      </c>
      <c r="AW169" s="899" t="e">
        <f t="shared" si="11"/>
        <v>#N/A</v>
      </c>
      <c r="AX169" s="899" t="e">
        <f>INDEX(V169:AG169,1,MATCH(Parametres!$B$3,V$1:AG$1,0))*IF(OR(C169="L",C169="S",C169="I"),-1,1)</f>
        <v>#N/A</v>
      </c>
      <c r="AY169" s="487" t="s">
        <v>337</v>
      </c>
      <c r="AZ169" s="487" t="e">
        <f>+VLOOKUP($AJ169,Data_Validation!$A:$E,5,0)</f>
        <v>#N/A</v>
      </c>
    </row>
    <row r="170" spans="36:52" ht="15" customHeight="1">
      <c r="AJ170" s="899">
        <f t="shared" si="8"/>
        <v>0</v>
      </c>
      <c r="AK170" s="899">
        <f t="shared" si="8"/>
        <v>0</v>
      </c>
      <c r="AL170" s="905" t="str">
        <f>IFERROR(INDEX(G170:R170,1,MATCH(Parametres!$B$3,G$1:R$1,0)-1)*IF(OR(F170="L",F170="S",F170="I"),-1,1),"")</f>
        <v/>
      </c>
      <c r="AM170" s="905" t="e">
        <f t="shared" si="9"/>
        <v>#N/A</v>
      </c>
      <c r="AN170" s="905" t="e">
        <f>INDEX(G170:R170,1,MATCH(Parametres!$B$3,G$1:R$1,0))*IF(OR(F170="L",F170="S",F170="I"),-1,1)</f>
        <v>#N/A</v>
      </c>
      <c r="AO170" s="487" t="e">
        <f>+VLOOKUP($AJ170,Data_Validation!$A:$D,1,0)</f>
        <v>#N/A</v>
      </c>
      <c r="AP170" s="487" t="e">
        <f>+VLOOKUP($AJ170,Data_Validation!$A:$D,3,0)</f>
        <v>#N/A</v>
      </c>
      <c r="AQ170" s="487" t="e">
        <f>+VLOOKUP($AJ170,Data_Validation!$A:$D,4,0)</f>
        <v>#N/A</v>
      </c>
      <c r="AR170" s="487" t="s">
        <v>299</v>
      </c>
      <c r="AS170" s="487" t="e">
        <f>+VLOOKUP($AJ170,Data_Validation!$A:$E,5,0)</f>
        <v>#N/A</v>
      </c>
      <c r="AT170" s="904">
        <f t="shared" si="10"/>
        <v>0</v>
      </c>
      <c r="AU170" s="488">
        <f t="shared" si="10"/>
        <v>0</v>
      </c>
      <c r="AV170" s="899" t="str">
        <f>IFERROR(INDEX(V170:AG170,1,MATCH(Parametres!$B$3,V$1:AG$1,0)-1)*IF(OR(C170="L",C170="S",C170="I"),-1,1),"")</f>
        <v/>
      </c>
      <c r="AW170" s="899" t="e">
        <f t="shared" si="11"/>
        <v>#N/A</v>
      </c>
      <c r="AX170" s="899" t="e">
        <f>INDEX(V170:AG170,1,MATCH(Parametres!$B$3,V$1:AG$1,0))*IF(OR(C170="L",C170="S",C170="I"),-1,1)</f>
        <v>#N/A</v>
      </c>
      <c r="AY170" s="487" t="s">
        <v>337</v>
      </c>
      <c r="AZ170" s="487" t="e">
        <f>+VLOOKUP($AJ170,Data_Validation!$A:$E,5,0)</f>
        <v>#N/A</v>
      </c>
    </row>
    <row r="171" spans="36:52" ht="15" customHeight="1">
      <c r="AJ171" s="899">
        <f t="shared" si="8"/>
        <v>0</v>
      </c>
      <c r="AK171" s="899">
        <f t="shared" si="8"/>
        <v>0</v>
      </c>
      <c r="AL171" s="905" t="str">
        <f>IFERROR(INDEX(G171:R171,1,MATCH(Parametres!$B$3,G$1:R$1,0)-1)*IF(OR(F171="L",F171="S",F171="I"),-1,1),"")</f>
        <v/>
      </c>
      <c r="AM171" s="905" t="e">
        <f t="shared" si="9"/>
        <v>#N/A</v>
      </c>
      <c r="AN171" s="905" t="e">
        <f>INDEX(G171:R171,1,MATCH(Parametres!$B$3,G$1:R$1,0))*IF(OR(F171="L",F171="S",F171="I"),-1,1)</f>
        <v>#N/A</v>
      </c>
      <c r="AO171" s="487" t="e">
        <f>+VLOOKUP($AJ171,Data_Validation!$A:$D,1,0)</f>
        <v>#N/A</v>
      </c>
      <c r="AP171" s="487" t="e">
        <f>+VLOOKUP($AJ171,Data_Validation!$A:$D,3,0)</f>
        <v>#N/A</v>
      </c>
      <c r="AQ171" s="487" t="e">
        <f>+VLOOKUP($AJ171,Data_Validation!$A:$D,4,0)</f>
        <v>#N/A</v>
      </c>
      <c r="AR171" s="487" t="s">
        <v>299</v>
      </c>
      <c r="AS171" s="487" t="e">
        <f>+VLOOKUP($AJ171,Data_Validation!$A:$E,5,0)</f>
        <v>#N/A</v>
      </c>
      <c r="AT171" s="904">
        <f t="shared" si="10"/>
        <v>0</v>
      </c>
      <c r="AU171" s="488">
        <f t="shared" si="10"/>
        <v>0</v>
      </c>
      <c r="AV171" s="899" t="str">
        <f>IFERROR(INDEX(V171:AG171,1,MATCH(Parametres!$B$3,V$1:AG$1,0)-1)*IF(OR(C171="L",C171="S",C171="I"),-1,1),"")</f>
        <v/>
      </c>
      <c r="AW171" s="899" t="e">
        <f t="shared" si="11"/>
        <v>#N/A</v>
      </c>
      <c r="AX171" s="899" t="e">
        <f>INDEX(V171:AG171,1,MATCH(Parametres!$B$3,V$1:AG$1,0))*IF(OR(C171="L",C171="S",C171="I"),-1,1)</f>
        <v>#N/A</v>
      </c>
      <c r="AY171" s="487" t="s">
        <v>337</v>
      </c>
      <c r="AZ171" s="487" t="e">
        <f>+VLOOKUP($AJ171,Data_Validation!$A:$E,5,0)</f>
        <v>#N/A</v>
      </c>
    </row>
    <row r="172" spans="36:52" ht="15.75" customHeight="1">
      <c r="AJ172" s="899">
        <f t="shared" si="8"/>
        <v>0</v>
      </c>
      <c r="AK172" s="899">
        <f t="shared" si="8"/>
        <v>0</v>
      </c>
      <c r="AL172" s="905" t="str">
        <f>IFERROR(INDEX(G172:R172,1,MATCH(Parametres!$B$3,G$1:R$1,0)-1)*IF(OR(F172="L",F172="S",F172="I"),-1,1),"")</f>
        <v/>
      </c>
      <c r="AM172" s="905" t="e">
        <f t="shared" si="9"/>
        <v>#N/A</v>
      </c>
      <c r="AN172" s="905" t="e">
        <f>INDEX(G172:R172,1,MATCH(Parametres!$B$3,G$1:R$1,0))*IF(OR(F172="L",F172="S",F172="I"),-1,1)</f>
        <v>#N/A</v>
      </c>
      <c r="AO172" s="487" t="e">
        <f>+VLOOKUP($AJ172,Data_Validation!$A:$D,1,0)</f>
        <v>#N/A</v>
      </c>
      <c r="AP172" s="487" t="e">
        <f>+VLOOKUP($AJ172,Data_Validation!$A:$D,3,0)</f>
        <v>#N/A</v>
      </c>
      <c r="AQ172" s="487" t="e">
        <f>+VLOOKUP($AJ172,Data_Validation!$A:$D,4,0)</f>
        <v>#N/A</v>
      </c>
      <c r="AR172" s="487" t="s">
        <v>299</v>
      </c>
      <c r="AS172" s="487" t="e">
        <f>+VLOOKUP($AJ172,Data_Validation!$A:$E,5,0)</f>
        <v>#N/A</v>
      </c>
      <c r="AT172" s="904">
        <f t="shared" si="10"/>
        <v>0</v>
      </c>
      <c r="AU172" s="488">
        <f t="shared" si="10"/>
        <v>0</v>
      </c>
      <c r="AV172" s="899" t="str">
        <f>IFERROR(INDEX(V172:AG172,1,MATCH(Parametres!$B$3,V$1:AG$1,0)-1)*IF(OR(C172="L",C172="S",C172="I"),-1,1),"")</f>
        <v/>
      </c>
      <c r="AW172" s="899" t="e">
        <f t="shared" si="11"/>
        <v>#N/A</v>
      </c>
      <c r="AX172" s="899" t="e">
        <f>INDEX(V172:AG172,1,MATCH(Parametres!$B$3,V$1:AG$1,0))*IF(OR(C172="L",C172="S",C172="I"),-1,1)</f>
        <v>#N/A</v>
      </c>
      <c r="AY172" s="487" t="s">
        <v>337</v>
      </c>
      <c r="AZ172" s="487" t="e">
        <f>+VLOOKUP($AJ172,Data_Validation!$A:$E,5,0)</f>
        <v>#N/A</v>
      </c>
    </row>
    <row r="173" spans="36:52" ht="15" customHeight="1">
      <c r="AJ173" s="899">
        <f t="shared" si="8"/>
        <v>0</v>
      </c>
      <c r="AK173" s="899">
        <f t="shared" si="8"/>
        <v>0</v>
      </c>
      <c r="AL173" s="905" t="str">
        <f>IFERROR(INDEX(G173:R173,1,MATCH(Parametres!$B$3,G$1:R$1,0)-1)*IF(OR(F173="L",F173="S",F173="I"),-1,1),"")</f>
        <v/>
      </c>
      <c r="AM173" s="905" t="e">
        <f t="shared" si="9"/>
        <v>#N/A</v>
      </c>
      <c r="AN173" s="905" t="e">
        <f>INDEX(G173:R173,1,MATCH(Parametres!$B$3,G$1:R$1,0))*IF(OR(F173="L",F173="S",F173="I"),-1,1)</f>
        <v>#N/A</v>
      </c>
      <c r="AO173" s="487" t="e">
        <f>+VLOOKUP($AJ173,Data_Validation!$A:$D,1,0)</f>
        <v>#N/A</v>
      </c>
      <c r="AP173" s="487" t="e">
        <f>+VLOOKUP($AJ173,Data_Validation!$A:$D,3,0)</f>
        <v>#N/A</v>
      </c>
      <c r="AQ173" s="487" t="e">
        <f>+VLOOKUP($AJ173,Data_Validation!$A:$D,4,0)</f>
        <v>#N/A</v>
      </c>
      <c r="AR173" s="487" t="s">
        <v>299</v>
      </c>
      <c r="AS173" s="487" t="e">
        <f>+VLOOKUP($AJ173,Data_Validation!$A:$E,5,0)</f>
        <v>#N/A</v>
      </c>
      <c r="AT173" s="904">
        <f t="shared" si="10"/>
        <v>0</v>
      </c>
      <c r="AU173" s="488">
        <f t="shared" si="10"/>
        <v>0</v>
      </c>
      <c r="AV173" s="899" t="str">
        <f>IFERROR(INDEX(V173:AG173,1,MATCH(Parametres!$B$3,V$1:AG$1,0)-1)*IF(OR(C173="L",C173="S",C173="I"),-1,1),"")</f>
        <v/>
      </c>
      <c r="AW173" s="899" t="e">
        <f t="shared" si="11"/>
        <v>#N/A</v>
      </c>
      <c r="AX173" s="899" t="e">
        <f>INDEX(V173:AG173,1,MATCH(Parametres!$B$3,V$1:AG$1,0))*IF(OR(C173="L",C173="S",C173="I"),-1,1)</f>
        <v>#N/A</v>
      </c>
      <c r="AY173" s="487" t="s">
        <v>337</v>
      </c>
      <c r="AZ173" s="487" t="e">
        <f>+VLOOKUP($AJ173,Data_Validation!$A:$E,5,0)</f>
        <v>#N/A</v>
      </c>
    </row>
    <row r="174" spans="36:52" ht="15" customHeight="1">
      <c r="AJ174" s="899">
        <f t="shared" si="8"/>
        <v>0</v>
      </c>
      <c r="AK174" s="899">
        <f t="shared" si="8"/>
        <v>0</v>
      </c>
      <c r="AL174" s="905" t="str">
        <f>IFERROR(INDEX(G174:R174,1,MATCH(Parametres!$B$3,G$1:R$1,0)-1)*IF(OR(F174="L",F174="S",F174="I"),-1,1),"")</f>
        <v/>
      </c>
      <c r="AM174" s="905" t="e">
        <f t="shared" si="9"/>
        <v>#N/A</v>
      </c>
      <c r="AN174" s="905" t="e">
        <f>INDEX(G174:R174,1,MATCH(Parametres!$B$3,G$1:R$1,0))*IF(OR(F174="L",F174="S",F174="I"),-1,1)</f>
        <v>#N/A</v>
      </c>
      <c r="AO174" s="487" t="e">
        <f>+VLOOKUP($AJ174,Data_Validation!$A:$D,1,0)</f>
        <v>#N/A</v>
      </c>
      <c r="AP174" s="487" t="e">
        <f>+VLOOKUP($AJ174,Data_Validation!$A:$D,3,0)</f>
        <v>#N/A</v>
      </c>
      <c r="AQ174" s="487" t="e">
        <f>+VLOOKUP($AJ174,Data_Validation!$A:$D,4,0)</f>
        <v>#N/A</v>
      </c>
      <c r="AR174" s="487" t="s">
        <v>299</v>
      </c>
      <c r="AS174" s="487" t="e">
        <f>+VLOOKUP($AJ174,Data_Validation!$A:$E,5,0)</f>
        <v>#N/A</v>
      </c>
      <c r="AT174" s="904">
        <f t="shared" si="10"/>
        <v>0</v>
      </c>
      <c r="AU174" s="488">
        <f t="shared" si="10"/>
        <v>0</v>
      </c>
      <c r="AV174" s="899" t="str">
        <f>IFERROR(INDEX(V174:AG174,1,MATCH(Parametres!$B$3,V$1:AG$1,0)-1)*IF(OR(C174="L",C174="S",C174="I"),-1,1),"")</f>
        <v/>
      </c>
      <c r="AW174" s="899" t="e">
        <f t="shared" si="11"/>
        <v>#N/A</v>
      </c>
      <c r="AX174" s="899" t="e">
        <f>INDEX(V174:AG174,1,MATCH(Parametres!$B$3,V$1:AG$1,0))*IF(OR(C174="L",C174="S",C174="I"),-1,1)</f>
        <v>#N/A</v>
      </c>
      <c r="AY174" s="487" t="s">
        <v>337</v>
      </c>
      <c r="AZ174" s="487" t="e">
        <f>+VLOOKUP($AJ174,Data_Validation!$A:$E,5,0)</f>
        <v>#N/A</v>
      </c>
    </row>
    <row r="175" spans="36:52" ht="15" customHeight="1">
      <c r="AJ175" s="899">
        <f t="shared" si="8"/>
        <v>0</v>
      </c>
      <c r="AK175" s="899">
        <f t="shared" si="8"/>
        <v>0</v>
      </c>
      <c r="AL175" s="905" t="str">
        <f>IFERROR(INDEX(G175:R175,1,MATCH(Parametres!$B$3,G$1:R$1,0)-1)*IF(OR(F175="L",F175="S",F175="I"),-1,1),"")</f>
        <v/>
      </c>
      <c r="AM175" s="905" t="e">
        <f t="shared" si="9"/>
        <v>#N/A</v>
      </c>
      <c r="AN175" s="905" t="e">
        <f>INDEX(G175:R175,1,MATCH(Parametres!$B$3,G$1:R$1,0))*IF(OR(F175="L",F175="S",F175="I"),-1,1)</f>
        <v>#N/A</v>
      </c>
      <c r="AO175" s="487" t="e">
        <f>+VLOOKUP($AJ175,Data_Validation!$A:$D,1,0)</f>
        <v>#N/A</v>
      </c>
      <c r="AP175" s="487" t="e">
        <f>+VLOOKUP($AJ175,Data_Validation!$A:$D,3,0)</f>
        <v>#N/A</v>
      </c>
      <c r="AQ175" s="487" t="e">
        <f>+VLOOKUP($AJ175,Data_Validation!$A:$D,4,0)</f>
        <v>#N/A</v>
      </c>
      <c r="AR175" s="487" t="s">
        <v>299</v>
      </c>
      <c r="AS175" s="487" t="e">
        <f>+VLOOKUP($AJ175,Data_Validation!$A:$E,5,0)</f>
        <v>#N/A</v>
      </c>
      <c r="AT175" s="904">
        <f t="shared" si="10"/>
        <v>0</v>
      </c>
      <c r="AU175" s="488">
        <f t="shared" si="10"/>
        <v>0</v>
      </c>
      <c r="AV175" s="899" t="str">
        <f>IFERROR(INDEX(V175:AG175,1,MATCH(Parametres!$B$3,V$1:AG$1,0)-1)*IF(OR(C175="L",C175="S",C175="I"),-1,1),"")</f>
        <v/>
      </c>
      <c r="AW175" s="899" t="e">
        <f t="shared" si="11"/>
        <v>#N/A</v>
      </c>
      <c r="AX175" s="899" t="e">
        <f>INDEX(V175:AG175,1,MATCH(Parametres!$B$3,V$1:AG$1,0))*IF(OR(C175="L",C175="S",C175="I"),-1,1)</f>
        <v>#N/A</v>
      </c>
      <c r="AY175" s="487" t="s">
        <v>337</v>
      </c>
      <c r="AZ175" s="487" t="e">
        <f>+VLOOKUP($AJ175,Data_Validation!$A:$E,5,0)</f>
        <v>#N/A</v>
      </c>
    </row>
    <row r="176" spans="36:52" ht="15.75" customHeight="1">
      <c r="AJ176" s="899">
        <f t="shared" si="8"/>
        <v>0</v>
      </c>
      <c r="AK176" s="899">
        <f t="shared" si="8"/>
        <v>0</v>
      </c>
      <c r="AL176" s="905" t="str">
        <f>IFERROR(INDEX(G176:R176,1,MATCH(Parametres!$B$3,G$1:R$1,0)-1)*IF(OR(F176="L",F176="S",F176="I"),-1,1),"")</f>
        <v/>
      </c>
      <c r="AM176" s="905" t="e">
        <f t="shared" si="9"/>
        <v>#N/A</v>
      </c>
      <c r="AN176" s="905" t="e">
        <f>INDEX(G176:R176,1,MATCH(Parametres!$B$3,G$1:R$1,0))*IF(OR(F176="L",F176="S",F176="I"),-1,1)</f>
        <v>#N/A</v>
      </c>
      <c r="AO176" s="487" t="e">
        <f>+VLOOKUP($AJ176,Data_Validation!$A:$D,1,0)</f>
        <v>#N/A</v>
      </c>
      <c r="AP176" s="487" t="e">
        <f>+VLOOKUP($AJ176,Data_Validation!$A:$D,3,0)</f>
        <v>#N/A</v>
      </c>
      <c r="AQ176" s="487" t="e">
        <f>+VLOOKUP($AJ176,Data_Validation!$A:$D,4,0)</f>
        <v>#N/A</v>
      </c>
      <c r="AR176" s="487" t="s">
        <v>299</v>
      </c>
      <c r="AS176" s="487" t="e">
        <f>+VLOOKUP($AJ176,Data_Validation!$A:$E,5,0)</f>
        <v>#N/A</v>
      </c>
      <c r="AT176" s="904">
        <f t="shared" si="10"/>
        <v>0</v>
      </c>
      <c r="AU176" s="488">
        <f t="shared" si="10"/>
        <v>0</v>
      </c>
      <c r="AV176" s="899" t="str">
        <f>IFERROR(INDEX(V176:AG176,1,MATCH(Parametres!$B$3,V$1:AG$1,0)-1)*IF(OR(C176="L",C176="S",C176="I"),-1,1),"")</f>
        <v/>
      </c>
      <c r="AW176" s="899" t="e">
        <f t="shared" si="11"/>
        <v>#N/A</v>
      </c>
      <c r="AX176" s="899" t="e">
        <f>INDEX(V176:AG176,1,MATCH(Parametres!$B$3,V$1:AG$1,0))*IF(OR(C176="L",C176="S",C176="I"),-1,1)</f>
        <v>#N/A</v>
      </c>
      <c r="AY176" s="487" t="s">
        <v>337</v>
      </c>
      <c r="AZ176" s="487" t="e">
        <f>+VLOOKUP($AJ176,Data_Validation!$A:$E,5,0)</f>
        <v>#N/A</v>
      </c>
    </row>
    <row r="177" spans="36:52" ht="15" customHeight="1">
      <c r="AJ177" s="899">
        <f t="shared" si="8"/>
        <v>0</v>
      </c>
      <c r="AK177" s="899">
        <f t="shared" si="8"/>
        <v>0</v>
      </c>
      <c r="AL177" s="905" t="str">
        <f>IFERROR(INDEX(G177:R177,1,MATCH(Parametres!$B$3,G$1:R$1,0)-1)*IF(OR(F177="L",F177="S",F177="I"),-1,1),"")</f>
        <v/>
      </c>
      <c r="AM177" s="905" t="e">
        <f t="shared" si="9"/>
        <v>#N/A</v>
      </c>
      <c r="AN177" s="905" t="e">
        <f>INDEX(G177:R177,1,MATCH(Parametres!$B$3,G$1:R$1,0))*IF(OR(F177="L",F177="S",F177="I"),-1,1)</f>
        <v>#N/A</v>
      </c>
      <c r="AO177" s="487" t="e">
        <f>+VLOOKUP($AJ177,Data_Validation!$A:$D,1,0)</f>
        <v>#N/A</v>
      </c>
      <c r="AP177" s="487" t="e">
        <f>+VLOOKUP($AJ177,Data_Validation!$A:$D,3,0)</f>
        <v>#N/A</v>
      </c>
      <c r="AQ177" s="487" t="e">
        <f>+VLOOKUP($AJ177,Data_Validation!$A:$D,4,0)</f>
        <v>#N/A</v>
      </c>
      <c r="AR177" s="487" t="s">
        <v>299</v>
      </c>
      <c r="AS177" s="487" t="e">
        <f>+VLOOKUP($AJ177,Data_Validation!$A:$E,5,0)</f>
        <v>#N/A</v>
      </c>
      <c r="AT177" s="904">
        <f t="shared" si="10"/>
        <v>0</v>
      </c>
      <c r="AU177" s="488">
        <f t="shared" si="10"/>
        <v>0</v>
      </c>
      <c r="AV177" s="899" t="str">
        <f>IFERROR(INDEX(V177:AG177,1,MATCH(Parametres!$B$3,V$1:AG$1,0)-1)*IF(OR(C177="L",C177="S",C177="I"),-1,1),"")</f>
        <v/>
      </c>
      <c r="AW177" s="899" t="e">
        <f t="shared" si="11"/>
        <v>#N/A</v>
      </c>
      <c r="AX177" s="899" t="e">
        <f>INDEX(V177:AG177,1,MATCH(Parametres!$B$3,V$1:AG$1,0))*IF(OR(C177="L",C177="S",C177="I"),-1,1)</f>
        <v>#N/A</v>
      </c>
      <c r="AY177" s="487" t="s">
        <v>337</v>
      </c>
      <c r="AZ177" s="487" t="e">
        <f>+VLOOKUP($AJ177,Data_Validation!$A:$E,5,0)</f>
        <v>#N/A</v>
      </c>
    </row>
    <row r="178" spans="36:52" ht="15" customHeight="1">
      <c r="AJ178" s="899">
        <f t="shared" si="8"/>
        <v>0</v>
      </c>
      <c r="AK178" s="899">
        <f t="shared" si="8"/>
        <v>0</v>
      </c>
      <c r="AL178" s="905" t="str">
        <f>IFERROR(INDEX(G178:R178,1,MATCH(Parametres!$B$3,G$1:R$1,0)-1)*IF(OR(F178="L",F178="S",F178="I"),-1,1),"")</f>
        <v/>
      </c>
      <c r="AM178" s="905" t="e">
        <f t="shared" si="9"/>
        <v>#N/A</v>
      </c>
      <c r="AN178" s="905" t="e">
        <f>INDEX(G178:R178,1,MATCH(Parametres!$B$3,G$1:R$1,0))*IF(OR(F178="L",F178="S",F178="I"),-1,1)</f>
        <v>#N/A</v>
      </c>
      <c r="AO178" s="487" t="e">
        <f>+VLOOKUP($AJ178,Data_Validation!$A:$D,1,0)</f>
        <v>#N/A</v>
      </c>
      <c r="AP178" s="487" t="e">
        <f>+VLOOKUP($AJ178,Data_Validation!$A:$D,3,0)</f>
        <v>#N/A</v>
      </c>
      <c r="AQ178" s="487" t="e">
        <f>+VLOOKUP($AJ178,Data_Validation!$A:$D,4,0)</f>
        <v>#N/A</v>
      </c>
      <c r="AR178" s="487" t="s">
        <v>299</v>
      </c>
      <c r="AS178" s="487" t="e">
        <f>+VLOOKUP($AJ178,Data_Validation!$A:$E,5,0)</f>
        <v>#N/A</v>
      </c>
      <c r="AT178" s="904">
        <f t="shared" si="10"/>
        <v>0</v>
      </c>
      <c r="AU178" s="488">
        <f t="shared" si="10"/>
        <v>0</v>
      </c>
      <c r="AV178" s="899" t="str">
        <f>IFERROR(INDEX(V178:AG178,1,MATCH(Parametres!$B$3,V$1:AG$1,0)-1)*IF(OR(C178="L",C178="S",C178="I"),-1,1),"")</f>
        <v/>
      </c>
      <c r="AW178" s="899" t="e">
        <f t="shared" si="11"/>
        <v>#N/A</v>
      </c>
      <c r="AX178" s="899" t="e">
        <f>INDEX(V178:AG178,1,MATCH(Parametres!$B$3,V$1:AG$1,0))*IF(OR(C178="L",C178="S",C178="I"),-1,1)</f>
        <v>#N/A</v>
      </c>
      <c r="AY178" s="487" t="s">
        <v>337</v>
      </c>
      <c r="AZ178" s="487" t="e">
        <f>+VLOOKUP($AJ178,Data_Validation!$A:$E,5,0)</f>
        <v>#N/A</v>
      </c>
    </row>
    <row r="179" spans="36:52" ht="15" customHeight="1">
      <c r="AJ179" s="899">
        <f t="shared" si="8"/>
        <v>0</v>
      </c>
      <c r="AK179" s="899">
        <f t="shared" si="8"/>
        <v>0</v>
      </c>
      <c r="AL179" s="905" t="str">
        <f>IFERROR(INDEX(G179:R179,1,MATCH(Parametres!$B$3,G$1:R$1,0)-1)*IF(OR(F179="L",F179="S",F179="I"),-1,1),"")</f>
        <v/>
      </c>
      <c r="AM179" s="905" t="e">
        <f t="shared" si="9"/>
        <v>#N/A</v>
      </c>
      <c r="AN179" s="905" t="e">
        <f>INDEX(G179:R179,1,MATCH(Parametres!$B$3,G$1:R$1,0))*IF(OR(F179="L",F179="S",F179="I"),-1,1)</f>
        <v>#N/A</v>
      </c>
      <c r="AO179" s="487" t="e">
        <f>+VLOOKUP($AJ179,Data_Validation!$A:$D,1,0)</f>
        <v>#N/A</v>
      </c>
      <c r="AP179" s="487" t="e">
        <f>+VLOOKUP($AJ179,Data_Validation!$A:$D,3,0)</f>
        <v>#N/A</v>
      </c>
      <c r="AQ179" s="487" t="e">
        <f>+VLOOKUP($AJ179,Data_Validation!$A:$D,4,0)</f>
        <v>#N/A</v>
      </c>
      <c r="AR179" s="487" t="s">
        <v>299</v>
      </c>
      <c r="AS179" s="487" t="e">
        <f>+VLOOKUP($AJ179,Data_Validation!$A:$E,5,0)</f>
        <v>#N/A</v>
      </c>
      <c r="AT179" s="904">
        <f t="shared" si="10"/>
        <v>0</v>
      </c>
      <c r="AU179" s="488">
        <f t="shared" si="10"/>
        <v>0</v>
      </c>
      <c r="AV179" s="899" t="str">
        <f>IFERROR(INDEX(V179:AG179,1,MATCH(Parametres!$B$3,V$1:AG$1,0)-1)*IF(OR(C179="L",C179="S",C179="I"),-1,1),"")</f>
        <v/>
      </c>
      <c r="AW179" s="899" t="e">
        <f t="shared" si="11"/>
        <v>#N/A</v>
      </c>
      <c r="AX179" s="899" t="e">
        <f>INDEX(V179:AG179,1,MATCH(Parametres!$B$3,V$1:AG$1,0))*IF(OR(C179="L",C179="S",C179="I"),-1,1)</f>
        <v>#N/A</v>
      </c>
      <c r="AY179" s="487" t="s">
        <v>337</v>
      </c>
      <c r="AZ179" s="487" t="e">
        <f>+VLOOKUP($AJ179,Data_Validation!$A:$E,5,0)</f>
        <v>#N/A</v>
      </c>
    </row>
    <row r="180" spans="36:52" ht="15" customHeight="1">
      <c r="AJ180" s="899">
        <f t="shared" si="8"/>
        <v>0</v>
      </c>
      <c r="AK180" s="899">
        <f t="shared" si="8"/>
        <v>0</v>
      </c>
      <c r="AL180" s="905" t="str">
        <f>IFERROR(INDEX(G180:R180,1,MATCH(Parametres!$B$3,G$1:R$1,0)-1)*IF(OR(F180="L",F180="S",F180="I"),-1,1),"")</f>
        <v/>
      </c>
      <c r="AM180" s="905" t="e">
        <f t="shared" si="9"/>
        <v>#N/A</v>
      </c>
      <c r="AN180" s="905" t="e">
        <f>INDEX(G180:R180,1,MATCH(Parametres!$B$3,G$1:R$1,0))*IF(OR(F180="L",F180="S",F180="I"),-1,1)</f>
        <v>#N/A</v>
      </c>
      <c r="AO180" s="487" t="e">
        <f>+VLOOKUP($AJ180,Data_Validation!$A:$D,1,0)</f>
        <v>#N/A</v>
      </c>
      <c r="AP180" s="487" t="e">
        <f>+VLOOKUP($AJ180,Data_Validation!$A:$D,3,0)</f>
        <v>#N/A</v>
      </c>
      <c r="AQ180" s="487" t="e">
        <f>+VLOOKUP($AJ180,Data_Validation!$A:$D,4,0)</f>
        <v>#N/A</v>
      </c>
      <c r="AR180" s="487" t="s">
        <v>299</v>
      </c>
      <c r="AS180" s="487" t="e">
        <f>+VLOOKUP($AJ180,Data_Validation!$A:$E,5,0)</f>
        <v>#N/A</v>
      </c>
      <c r="AT180" s="904">
        <f t="shared" si="10"/>
        <v>0</v>
      </c>
      <c r="AU180" s="488">
        <f t="shared" si="10"/>
        <v>0</v>
      </c>
      <c r="AV180" s="899" t="str">
        <f>IFERROR(INDEX(V180:AG180,1,MATCH(Parametres!$B$3,V$1:AG$1,0)-1)*IF(OR(C180="L",C180="S",C180="I"),-1,1),"")</f>
        <v/>
      </c>
      <c r="AW180" s="899" t="e">
        <f t="shared" si="11"/>
        <v>#N/A</v>
      </c>
      <c r="AX180" s="899" t="e">
        <f>INDEX(V180:AG180,1,MATCH(Parametres!$B$3,V$1:AG$1,0))*IF(OR(C180="L",C180="S",C180="I"),-1,1)</f>
        <v>#N/A</v>
      </c>
      <c r="AY180" s="487" t="s">
        <v>337</v>
      </c>
      <c r="AZ180" s="487" t="e">
        <f>+VLOOKUP($AJ180,Data_Validation!$A:$E,5,0)</f>
        <v>#N/A</v>
      </c>
    </row>
    <row r="181" spans="36:52" ht="15.75" customHeight="1">
      <c r="AJ181" s="899">
        <f t="shared" si="8"/>
        <v>0</v>
      </c>
      <c r="AK181" s="899">
        <f t="shared" si="8"/>
        <v>0</v>
      </c>
      <c r="AL181" s="905" t="str">
        <f>IFERROR(INDEX(G181:R181,1,MATCH(Parametres!$B$3,G$1:R$1,0)-1)*IF(OR(F181="L",F181="S",F181="I"),-1,1),"")</f>
        <v/>
      </c>
      <c r="AM181" s="905" t="e">
        <f t="shared" si="9"/>
        <v>#N/A</v>
      </c>
      <c r="AN181" s="905" t="e">
        <f>INDEX(G181:R181,1,MATCH(Parametres!$B$3,G$1:R$1,0))*IF(OR(F181="L",F181="S",F181="I"),-1,1)</f>
        <v>#N/A</v>
      </c>
      <c r="AO181" s="487" t="e">
        <f>+VLOOKUP($AJ181,Data_Validation!$A:$D,1,0)</f>
        <v>#N/A</v>
      </c>
      <c r="AP181" s="487" t="e">
        <f>+VLOOKUP($AJ181,Data_Validation!$A:$D,3,0)</f>
        <v>#N/A</v>
      </c>
      <c r="AQ181" s="487" t="e">
        <f>+VLOOKUP($AJ181,Data_Validation!$A:$D,4,0)</f>
        <v>#N/A</v>
      </c>
      <c r="AR181" s="487" t="s">
        <v>299</v>
      </c>
      <c r="AS181" s="487" t="e">
        <f>+VLOOKUP($AJ181,Data_Validation!$A:$E,5,0)</f>
        <v>#N/A</v>
      </c>
      <c r="AT181" s="904">
        <f t="shared" si="10"/>
        <v>0</v>
      </c>
      <c r="AU181" s="488">
        <f t="shared" si="10"/>
        <v>0</v>
      </c>
      <c r="AV181" s="899" t="str">
        <f>IFERROR(INDEX(V181:AG181,1,MATCH(Parametres!$B$3,V$1:AG$1,0)-1)*IF(OR(C181="L",C181="S",C181="I"),-1,1),"")</f>
        <v/>
      </c>
      <c r="AW181" s="899" t="e">
        <f t="shared" si="11"/>
        <v>#N/A</v>
      </c>
      <c r="AX181" s="899" t="e">
        <f>INDEX(V181:AG181,1,MATCH(Parametres!$B$3,V$1:AG$1,0))*IF(OR(C181="L",C181="S",C181="I"),-1,1)</f>
        <v>#N/A</v>
      </c>
      <c r="AY181" s="487" t="s">
        <v>337</v>
      </c>
      <c r="AZ181" s="487" t="e">
        <f>+VLOOKUP($AJ181,Data_Validation!$A:$E,5,0)</f>
        <v>#N/A</v>
      </c>
    </row>
    <row r="182" spans="36:52" ht="15.75" customHeight="1">
      <c r="AJ182" s="899">
        <f t="shared" si="8"/>
        <v>0</v>
      </c>
      <c r="AK182" s="899">
        <f t="shared" si="8"/>
        <v>0</v>
      </c>
      <c r="AL182" s="905" t="str">
        <f>IFERROR(INDEX(G182:R182,1,MATCH(Parametres!$B$3,G$1:R$1,0)-1)*IF(OR(F182="L",F182="S",F182="I"),-1,1),"")</f>
        <v/>
      </c>
      <c r="AM182" s="905" t="e">
        <f t="shared" si="9"/>
        <v>#N/A</v>
      </c>
      <c r="AN182" s="905" t="e">
        <f>INDEX(G182:R182,1,MATCH(Parametres!$B$3,G$1:R$1,0))*IF(OR(F182="L",F182="S",F182="I"),-1,1)</f>
        <v>#N/A</v>
      </c>
      <c r="AO182" s="487" t="e">
        <f>+VLOOKUP($AJ182,Data_Validation!$A:$D,1,0)</f>
        <v>#N/A</v>
      </c>
      <c r="AP182" s="487" t="e">
        <f>+VLOOKUP($AJ182,Data_Validation!$A:$D,3,0)</f>
        <v>#N/A</v>
      </c>
      <c r="AQ182" s="487" t="e">
        <f>+VLOOKUP($AJ182,Data_Validation!$A:$D,4,0)</f>
        <v>#N/A</v>
      </c>
      <c r="AR182" s="487" t="s">
        <v>299</v>
      </c>
      <c r="AS182" s="487" t="e">
        <f>+VLOOKUP($AJ182,Data_Validation!$A:$E,5,0)</f>
        <v>#N/A</v>
      </c>
      <c r="AT182" s="904">
        <f t="shared" si="10"/>
        <v>0</v>
      </c>
      <c r="AU182" s="488">
        <f t="shared" si="10"/>
        <v>0</v>
      </c>
      <c r="AV182" s="899" t="str">
        <f>IFERROR(INDEX(V182:AG182,1,MATCH(Parametres!$B$3,V$1:AG$1,0)-1)*IF(OR(C182="L",C182="S",C182="I"),-1,1),"")</f>
        <v/>
      </c>
      <c r="AW182" s="899" t="e">
        <f t="shared" si="11"/>
        <v>#N/A</v>
      </c>
      <c r="AX182" s="899" t="e">
        <f>INDEX(V182:AG182,1,MATCH(Parametres!$B$3,V$1:AG$1,0))*IF(OR(C182="L",C182="S",C182="I"),-1,1)</f>
        <v>#N/A</v>
      </c>
      <c r="AY182" s="487" t="s">
        <v>337</v>
      </c>
      <c r="AZ182" s="487" t="e">
        <f>+VLOOKUP($AJ182,Data_Validation!$A:$E,5,0)</f>
        <v>#N/A</v>
      </c>
    </row>
    <row r="183" spans="36:52" ht="15.75" customHeight="1">
      <c r="AJ183" s="899">
        <f t="shared" si="8"/>
        <v>0</v>
      </c>
      <c r="AK183" s="899">
        <f t="shared" si="8"/>
        <v>0</v>
      </c>
      <c r="AL183" s="905" t="str">
        <f>IFERROR(INDEX(G183:R183,1,MATCH(Parametres!$B$3,G$1:R$1,0)-1)*IF(OR(F183="L",F183="S",F183="I"),-1,1),"")</f>
        <v/>
      </c>
      <c r="AM183" s="905" t="e">
        <f t="shared" si="9"/>
        <v>#N/A</v>
      </c>
      <c r="AN183" s="905" t="e">
        <f>INDEX(G183:R183,1,MATCH(Parametres!$B$3,G$1:R$1,0))*IF(OR(F183="L",F183="S",F183="I"),-1,1)</f>
        <v>#N/A</v>
      </c>
      <c r="AO183" s="487" t="e">
        <f>+VLOOKUP($AJ183,Data_Validation!$A:$D,1,0)</f>
        <v>#N/A</v>
      </c>
      <c r="AP183" s="487" t="e">
        <f>+VLOOKUP($AJ183,Data_Validation!$A:$D,3,0)</f>
        <v>#N/A</v>
      </c>
      <c r="AQ183" s="487" t="e">
        <f>+VLOOKUP($AJ183,Data_Validation!$A:$D,4,0)</f>
        <v>#N/A</v>
      </c>
      <c r="AR183" s="487" t="s">
        <v>299</v>
      </c>
      <c r="AS183" s="487" t="e">
        <f>+VLOOKUP($AJ183,Data_Validation!$A:$E,5,0)</f>
        <v>#N/A</v>
      </c>
      <c r="AT183" s="904">
        <f t="shared" si="10"/>
        <v>0</v>
      </c>
      <c r="AU183" s="488">
        <f t="shared" si="10"/>
        <v>0</v>
      </c>
      <c r="AV183" s="899" t="str">
        <f>IFERROR(INDEX(V183:AG183,1,MATCH(Parametres!$B$3,V$1:AG$1,0)-1)*IF(OR(C183="L",C183="S",C183="I"),-1,1),"")</f>
        <v/>
      </c>
      <c r="AW183" s="899" t="e">
        <f t="shared" si="11"/>
        <v>#N/A</v>
      </c>
      <c r="AX183" s="899" t="e">
        <f>INDEX(V183:AG183,1,MATCH(Parametres!$B$3,V$1:AG$1,0))*IF(OR(C183="L",C183="S",C183="I"),-1,1)</f>
        <v>#N/A</v>
      </c>
      <c r="AY183" s="487" t="s">
        <v>337</v>
      </c>
      <c r="AZ183" s="487" t="e">
        <f>+VLOOKUP($AJ183,Data_Validation!$A:$E,5,0)</f>
        <v>#N/A</v>
      </c>
    </row>
    <row r="184" spans="36:52" ht="15.75" customHeight="1">
      <c r="AJ184" s="899">
        <f t="shared" si="8"/>
        <v>0</v>
      </c>
      <c r="AK184" s="899">
        <f t="shared" si="8"/>
        <v>0</v>
      </c>
      <c r="AL184" s="905" t="str">
        <f>IFERROR(INDEX(G184:R184,1,MATCH(Parametres!$B$3,G$1:R$1,0)-1)*IF(OR(F184="L",F184="S",F184="I"),-1,1),"")</f>
        <v/>
      </c>
      <c r="AM184" s="905" t="e">
        <f t="shared" si="9"/>
        <v>#N/A</v>
      </c>
      <c r="AN184" s="905" t="e">
        <f>INDEX(G184:R184,1,MATCH(Parametres!$B$3,G$1:R$1,0))*IF(OR(F184="L",F184="S",F184="I"),-1,1)</f>
        <v>#N/A</v>
      </c>
      <c r="AO184" s="487" t="e">
        <f>+VLOOKUP($AJ184,Data_Validation!$A:$D,1,0)</f>
        <v>#N/A</v>
      </c>
      <c r="AP184" s="487" t="e">
        <f>+VLOOKUP($AJ184,Data_Validation!$A:$D,3,0)</f>
        <v>#N/A</v>
      </c>
      <c r="AQ184" s="487" t="e">
        <f>+VLOOKUP($AJ184,Data_Validation!$A:$D,4,0)</f>
        <v>#N/A</v>
      </c>
      <c r="AR184" s="487" t="s">
        <v>299</v>
      </c>
      <c r="AS184" s="487" t="e">
        <f>+VLOOKUP($AJ184,Data_Validation!$A:$E,5,0)</f>
        <v>#N/A</v>
      </c>
      <c r="AT184" s="904">
        <f t="shared" si="10"/>
        <v>0</v>
      </c>
      <c r="AU184" s="488">
        <f t="shared" si="10"/>
        <v>0</v>
      </c>
      <c r="AV184" s="899" t="str">
        <f>IFERROR(INDEX(V184:AG184,1,MATCH(Parametres!$B$3,V$1:AG$1,0)-1)*IF(OR(C184="L",C184="S",C184="I"),-1,1),"")</f>
        <v/>
      </c>
      <c r="AW184" s="899" t="e">
        <f t="shared" si="11"/>
        <v>#N/A</v>
      </c>
      <c r="AX184" s="899" t="e">
        <f>INDEX(V184:AG184,1,MATCH(Parametres!$B$3,V$1:AG$1,0))*IF(OR(C184="L",C184="S",C184="I"),-1,1)</f>
        <v>#N/A</v>
      </c>
      <c r="AY184" s="487" t="s">
        <v>337</v>
      </c>
      <c r="AZ184" s="487" t="e">
        <f>+VLOOKUP($AJ184,Data_Validation!$A:$E,5,0)</f>
        <v>#N/A</v>
      </c>
    </row>
    <row r="185" spans="36:52" ht="15.75" customHeight="1">
      <c r="AJ185" s="899">
        <f t="shared" si="8"/>
        <v>0</v>
      </c>
      <c r="AK185" s="899">
        <f t="shared" si="8"/>
        <v>0</v>
      </c>
      <c r="AL185" s="905" t="str">
        <f>IFERROR(INDEX(G185:R185,1,MATCH(Parametres!$B$3,G$1:R$1,0)-1)*IF(OR(F185="L",F185="S",F185="I"),-1,1),"")</f>
        <v/>
      </c>
      <c r="AM185" s="905" t="e">
        <f t="shared" si="9"/>
        <v>#N/A</v>
      </c>
      <c r="AN185" s="905" t="e">
        <f>INDEX(G185:R185,1,MATCH(Parametres!$B$3,G$1:R$1,0))*IF(OR(F185="L",F185="S",F185="I"),-1,1)</f>
        <v>#N/A</v>
      </c>
      <c r="AO185" s="487" t="e">
        <f>+VLOOKUP($AJ185,Data_Validation!$A:$D,1,0)</f>
        <v>#N/A</v>
      </c>
      <c r="AP185" s="487" t="e">
        <f>+VLOOKUP($AJ185,Data_Validation!$A:$D,3,0)</f>
        <v>#N/A</v>
      </c>
      <c r="AQ185" s="487" t="e">
        <f>+VLOOKUP($AJ185,Data_Validation!$A:$D,4,0)</f>
        <v>#N/A</v>
      </c>
      <c r="AR185" s="487" t="s">
        <v>299</v>
      </c>
      <c r="AS185" s="487" t="e">
        <f>+VLOOKUP($AJ185,Data_Validation!$A:$E,5,0)</f>
        <v>#N/A</v>
      </c>
      <c r="AT185" s="904">
        <f t="shared" si="10"/>
        <v>0</v>
      </c>
      <c r="AU185" s="488">
        <f t="shared" si="10"/>
        <v>0</v>
      </c>
      <c r="AV185" s="899" t="str">
        <f>IFERROR(INDEX(V185:AG185,1,MATCH(Parametres!$B$3,V$1:AG$1,0)-1)*IF(OR(C185="L",C185="S",C185="I"),-1,1),"")</f>
        <v/>
      </c>
      <c r="AW185" s="899" t="e">
        <f t="shared" si="11"/>
        <v>#N/A</v>
      </c>
      <c r="AX185" s="899" t="e">
        <f>INDEX(V185:AG185,1,MATCH(Parametres!$B$3,V$1:AG$1,0))*IF(OR(C185="L",C185="S",C185="I"),-1,1)</f>
        <v>#N/A</v>
      </c>
      <c r="AY185" s="487" t="s">
        <v>337</v>
      </c>
      <c r="AZ185" s="487" t="e">
        <f>+VLOOKUP($AJ185,Data_Validation!$A:$E,5,0)</f>
        <v>#N/A</v>
      </c>
    </row>
    <row r="186" spans="36:52" ht="15.75" customHeight="1">
      <c r="AJ186" s="899">
        <f t="shared" si="8"/>
        <v>0</v>
      </c>
      <c r="AK186" s="899">
        <f t="shared" si="8"/>
        <v>0</v>
      </c>
      <c r="AL186" s="905" t="str">
        <f>IFERROR(INDEX(G186:R186,1,MATCH(Parametres!$B$3,G$1:R$1,0)-1)*IF(OR(F186="L",F186="S",F186="I"),-1,1),"")</f>
        <v/>
      </c>
      <c r="AM186" s="905" t="e">
        <f t="shared" si="9"/>
        <v>#N/A</v>
      </c>
      <c r="AN186" s="905" t="e">
        <f>INDEX(G186:R186,1,MATCH(Parametres!$B$3,G$1:R$1,0))*IF(OR(F186="L",F186="S",F186="I"),-1,1)</f>
        <v>#N/A</v>
      </c>
      <c r="AO186" s="487" t="e">
        <f>+VLOOKUP($AJ186,Data_Validation!$A:$D,1,0)</f>
        <v>#N/A</v>
      </c>
      <c r="AP186" s="487" t="e">
        <f>+VLOOKUP($AJ186,Data_Validation!$A:$D,3,0)</f>
        <v>#N/A</v>
      </c>
      <c r="AQ186" s="487" t="e">
        <f>+VLOOKUP($AJ186,Data_Validation!$A:$D,4,0)</f>
        <v>#N/A</v>
      </c>
      <c r="AR186" s="487" t="s">
        <v>299</v>
      </c>
      <c r="AS186" s="487" t="e">
        <f>+VLOOKUP($AJ186,Data_Validation!$A:$E,5,0)</f>
        <v>#N/A</v>
      </c>
      <c r="AT186" s="904">
        <f t="shared" si="10"/>
        <v>0</v>
      </c>
      <c r="AU186" s="488">
        <f t="shared" si="10"/>
        <v>0</v>
      </c>
      <c r="AV186" s="899" t="str">
        <f>IFERROR(INDEX(V186:AG186,1,MATCH(Parametres!$B$3,V$1:AG$1,0)-1)*IF(OR(C186="L",C186="S",C186="I"),-1,1),"")</f>
        <v/>
      </c>
      <c r="AW186" s="899" t="e">
        <f t="shared" si="11"/>
        <v>#N/A</v>
      </c>
      <c r="AX186" s="899" t="e">
        <f>INDEX(V186:AG186,1,MATCH(Parametres!$B$3,V$1:AG$1,0))*IF(OR(C186="L",C186="S",C186="I"),-1,1)</f>
        <v>#N/A</v>
      </c>
      <c r="AY186" s="487" t="s">
        <v>337</v>
      </c>
      <c r="AZ186" s="487" t="e">
        <f>+VLOOKUP($AJ186,Data_Validation!$A:$E,5,0)</f>
        <v>#N/A</v>
      </c>
    </row>
    <row r="187" spans="36:52" ht="15" customHeight="1">
      <c r="AJ187" s="899">
        <f t="shared" si="8"/>
        <v>0</v>
      </c>
      <c r="AK187" s="899">
        <f t="shared" si="8"/>
        <v>0</v>
      </c>
      <c r="AL187" s="905" t="str">
        <f>IFERROR(INDEX(G187:R187,1,MATCH(Parametres!$B$3,G$1:R$1,0)-1)*IF(OR(F187="L",F187="S",F187="I"),-1,1),"")</f>
        <v/>
      </c>
      <c r="AM187" s="905" t="e">
        <f t="shared" si="9"/>
        <v>#N/A</v>
      </c>
      <c r="AN187" s="905" t="e">
        <f>INDEX(G187:R187,1,MATCH(Parametres!$B$3,G$1:R$1,0))*IF(OR(F187="L",F187="S",F187="I"),-1,1)</f>
        <v>#N/A</v>
      </c>
      <c r="AO187" s="487" t="e">
        <f>+VLOOKUP($AJ187,Data_Validation!$A:$D,1,0)</f>
        <v>#N/A</v>
      </c>
      <c r="AP187" s="487" t="e">
        <f>+VLOOKUP($AJ187,Data_Validation!$A:$D,3,0)</f>
        <v>#N/A</v>
      </c>
      <c r="AQ187" s="487" t="e">
        <f>+VLOOKUP($AJ187,Data_Validation!$A:$D,4,0)</f>
        <v>#N/A</v>
      </c>
      <c r="AR187" s="487" t="s">
        <v>299</v>
      </c>
      <c r="AS187" s="487" t="e">
        <f>+VLOOKUP($AJ187,Data_Validation!$A:$E,5,0)</f>
        <v>#N/A</v>
      </c>
      <c r="AT187" s="904">
        <f t="shared" si="10"/>
        <v>0</v>
      </c>
      <c r="AU187" s="488">
        <f t="shared" si="10"/>
        <v>0</v>
      </c>
      <c r="AV187" s="899" t="str">
        <f>IFERROR(INDEX(V187:AG187,1,MATCH(Parametres!$B$3,V$1:AG$1,0)-1)*IF(OR(C187="L",C187="S",C187="I"),-1,1),"")</f>
        <v/>
      </c>
      <c r="AW187" s="899" t="e">
        <f t="shared" si="11"/>
        <v>#N/A</v>
      </c>
      <c r="AX187" s="899" t="e">
        <f>INDEX(V187:AG187,1,MATCH(Parametres!$B$3,V$1:AG$1,0))*IF(OR(C187="L",C187="S",C187="I"),-1,1)</f>
        <v>#N/A</v>
      </c>
      <c r="AY187" s="487" t="s">
        <v>337</v>
      </c>
      <c r="AZ187" s="487" t="e">
        <f>+VLOOKUP($AJ187,Data_Validation!$A:$E,5,0)</f>
        <v>#N/A</v>
      </c>
    </row>
    <row r="188" spans="36:52" ht="15" customHeight="1">
      <c r="AJ188" s="899">
        <f t="shared" si="8"/>
        <v>0</v>
      </c>
      <c r="AK188" s="899">
        <f t="shared" si="8"/>
        <v>0</v>
      </c>
      <c r="AL188" s="905" t="str">
        <f>IFERROR(INDEX(G188:R188,1,MATCH(Parametres!$B$3,G$1:R$1,0)-1)*IF(OR(F188="L",F188="S",F188="I"),-1,1),"")</f>
        <v/>
      </c>
      <c r="AM188" s="905" t="e">
        <f t="shared" si="9"/>
        <v>#N/A</v>
      </c>
      <c r="AN188" s="905" t="e">
        <f>INDEX(G188:R188,1,MATCH(Parametres!$B$3,G$1:R$1,0))*IF(OR(F188="L",F188="S",F188="I"),-1,1)</f>
        <v>#N/A</v>
      </c>
      <c r="AO188" s="487" t="e">
        <f>+VLOOKUP($AJ188,Data_Validation!$A:$D,1,0)</f>
        <v>#N/A</v>
      </c>
      <c r="AP188" s="487" t="e">
        <f>+VLOOKUP($AJ188,Data_Validation!$A:$D,3,0)</f>
        <v>#N/A</v>
      </c>
      <c r="AQ188" s="487" t="e">
        <f>+VLOOKUP($AJ188,Data_Validation!$A:$D,4,0)</f>
        <v>#N/A</v>
      </c>
      <c r="AR188" s="487" t="s">
        <v>299</v>
      </c>
      <c r="AS188" s="487" t="e">
        <f>+VLOOKUP($AJ188,Data_Validation!$A:$E,5,0)</f>
        <v>#N/A</v>
      </c>
      <c r="AT188" s="904">
        <f t="shared" si="10"/>
        <v>0</v>
      </c>
      <c r="AU188" s="488">
        <f t="shared" si="10"/>
        <v>0</v>
      </c>
      <c r="AV188" s="899" t="str">
        <f>IFERROR(INDEX(V188:AG188,1,MATCH(Parametres!$B$3,V$1:AG$1,0)-1)*IF(OR(C188="L",C188="S",C188="I"),-1,1),"")</f>
        <v/>
      </c>
      <c r="AW188" s="899" t="e">
        <f t="shared" si="11"/>
        <v>#N/A</v>
      </c>
      <c r="AX188" s="899" t="e">
        <f>INDEX(V188:AG188,1,MATCH(Parametres!$B$3,V$1:AG$1,0))*IF(OR(C188="L",C188="S",C188="I"),-1,1)</f>
        <v>#N/A</v>
      </c>
      <c r="AY188" s="487" t="s">
        <v>337</v>
      </c>
      <c r="AZ188" s="487" t="e">
        <f>+VLOOKUP($AJ188,Data_Validation!$A:$E,5,0)</f>
        <v>#N/A</v>
      </c>
    </row>
    <row r="189" spans="36:52" ht="15" customHeight="1">
      <c r="AJ189" s="899">
        <f t="shared" si="8"/>
        <v>0</v>
      </c>
      <c r="AK189" s="899">
        <f t="shared" si="8"/>
        <v>0</v>
      </c>
      <c r="AL189" s="905" t="str">
        <f>IFERROR(INDEX(G189:R189,1,MATCH(Parametres!$B$3,G$1:R$1,0)-1)*IF(OR(F189="L",F189="S",F189="I"),-1,1),"")</f>
        <v/>
      </c>
      <c r="AM189" s="905" t="e">
        <f t="shared" si="9"/>
        <v>#N/A</v>
      </c>
      <c r="AN189" s="905" t="e">
        <f>INDEX(G189:R189,1,MATCH(Parametres!$B$3,G$1:R$1,0))*IF(OR(F189="L",F189="S",F189="I"),-1,1)</f>
        <v>#N/A</v>
      </c>
      <c r="AO189" s="487" t="e">
        <f>+VLOOKUP($AJ189,Data_Validation!$A:$D,1,0)</f>
        <v>#N/A</v>
      </c>
      <c r="AP189" s="487" t="e">
        <f>+VLOOKUP($AJ189,Data_Validation!$A:$D,3,0)</f>
        <v>#N/A</v>
      </c>
      <c r="AQ189" s="487" t="e">
        <f>+VLOOKUP($AJ189,Data_Validation!$A:$D,4,0)</f>
        <v>#N/A</v>
      </c>
      <c r="AR189" s="487" t="s">
        <v>299</v>
      </c>
      <c r="AS189" s="487" t="e">
        <f>+VLOOKUP($AJ189,Data_Validation!$A:$E,5,0)</f>
        <v>#N/A</v>
      </c>
      <c r="AT189" s="904">
        <f t="shared" si="10"/>
        <v>0</v>
      </c>
      <c r="AU189" s="488">
        <f t="shared" si="10"/>
        <v>0</v>
      </c>
      <c r="AV189" s="899" t="str">
        <f>IFERROR(INDEX(V189:AG189,1,MATCH(Parametres!$B$3,V$1:AG$1,0)-1)*IF(OR(C189="L",C189="S",C189="I"),-1,1),"")</f>
        <v/>
      </c>
      <c r="AW189" s="899" t="e">
        <f t="shared" si="11"/>
        <v>#N/A</v>
      </c>
      <c r="AX189" s="899" t="e">
        <f>INDEX(V189:AG189,1,MATCH(Parametres!$B$3,V$1:AG$1,0))*IF(OR(C189="L",C189="S",C189="I"),-1,1)</f>
        <v>#N/A</v>
      </c>
      <c r="AY189" s="487" t="s">
        <v>337</v>
      </c>
      <c r="AZ189" s="487" t="e">
        <f>+VLOOKUP($AJ189,Data_Validation!$A:$E,5,0)</f>
        <v>#N/A</v>
      </c>
    </row>
    <row r="190" spans="36:52" ht="15" customHeight="1">
      <c r="AJ190" s="899">
        <f t="shared" si="8"/>
        <v>0</v>
      </c>
      <c r="AK190" s="899">
        <f t="shared" si="8"/>
        <v>0</v>
      </c>
      <c r="AL190" s="905" t="str">
        <f>IFERROR(INDEX(G190:R190,1,MATCH(Parametres!$B$3,G$1:R$1,0)-1)*IF(OR(F190="L",F190="S",F190="I"),-1,1),"")</f>
        <v/>
      </c>
      <c r="AM190" s="905" t="e">
        <f t="shared" si="9"/>
        <v>#N/A</v>
      </c>
      <c r="AN190" s="905" t="e">
        <f>INDEX(G190:R190,1,MATCH(Parametres!$B$3,G$1:R$1,0))*IF(OR(F190="L",F190="S",F190="I"),-1,1)</f>
        <v>#N/A</v>
      </c>
      <c r="AO190" s="487" t="e">
        <f>+VLOOKUP($AJ190,Data_Validation!$A:$D,1,0)</f>
        <v>#N/A</v>
      </c>
      <c r="AP190" s="487" t="e">
        <f>+VLOOKUP($AJ190,Data_Validation!$A:$D,3,0)</f>
        <v>#N/A</v>
      </c>
      <c r="AQ190" s="487" t="e">
        <f>+VLOOKUP($AJ190,Data_Validation!$A:$D,4,0)</f>
        <v>#N/A</v>
      </c>
      <c r="AR190" s="487" t="s">
        <v>299</v>
      </c>
      <c r="AS190" s="487" t="e">
        <f>+VLOOKUP($AJ190,Data_Validation!$A:$E,5,0)</f>
        <v>#N/A</v>
      </c>
      <c r="AT190" s="904">
        <f t="shared" si="10"/>
        <v>0</v>
      </c>
      <c r="AU190" s="488">
        <f t="shared" si="10"/>
        <v>0</v>
      </c>
      <c r="AV190" s="899" t="str">
        <f>IFERROR(INDEX(V190:AG190,1,MATCH(Parametres!$B$3,V$1:AG$1,0)-1)*IF(OR(C190="L",C190="S",C190="I"),-1,1),"")</f>
        <v/>
      </c>
      <c r="AW190" s="899" t="e">
        <f t="shared" si="11"/>
        <v>#N/A</v>
      </c>
      <c r="AX190" s="899" t="e">
        <f>INDEX(V190:AG190,1,MATCH(Parametres!$B$3,V$1:AG$1,0))*IF(OR(C190="L",C190="S",C190="I"),-1,1)</f>
        <v>#N/A</v>
      </c>
      <c r="AY190" s="487" t="s">
        <v>337</v>
      </c>
      <c r="AZ190" s="487" t="e">
        <f>+VLOOKUP($AJ190,Data_Validation!$A:$E,5,0)</f>
        <v>#N/A</v>
      </c>
    </row>
    <row r="191" spans="36:52" ht="15" customHeight="1">
      <c r="AJ191" s="899">
        <f t="shared" si="8"/>
        <v>0</v>
      </c>
      <c r="AK191" s="899">
        <f t="shared" si="8"/>
        <v>0</v>
      </c>
      <c r="AL191" s="905" t="str">
        <f>IFERROR(INDEX(G191:R191,1,MATCH(Parametres!$B$3,G$1:R$1,0)-1)*IF(OR(F191="L",F191="S",F191="I"),-1,1),"")</f>
        <v/>
      </c>
      <c r="AM191" s="905" t="e">
        <f t="shared" si="9"/>
        <v>#N/A</v>
      </c>
      <c r="AN191" s="905" t="e">
        <f>INDEX(G191:R191,1,MATCH(Parametres!$B$3,G$1:R$1,0))*IF(OR(F191="L",F191="S",F191="I"),-1,1)</f>
        <v>#N/A</v>
      </c>
      <c r="AO191" s="487" t="e">
        <f>+VLOOKUP($AJ191,Data_Validation!$A:$D,1,0)</f>
        <v>#N/A</v>
      </c>
      <c r="AP191" s="487" t="e">
        <f>+VLOOKUP($AJ191,Data_Validation!$A:$D,3,0)</f>
        <v>#N/A</v>
      </c>
      <c r="AQ191" s="487" t="e">
        <f>+VLOOKUP($AJ191,Data_Validation!$A:$D,4,0)</f>
        <v>#N/A</v>
      </c>
      <c r="AR191" s="487" t="s">
        <v>299</v>
      </c>
      <c r="AS191" s="487" t="e">
        <f>+VLOOKUP($AJ191,Data_Validation!$A:$E,5,0)</f>
        <v>#N/A</v>
      </c>
      <c r="AT191" s="904">
        <f t="shared" si="10"/>
        <v>0</v>
      </c>
      <c r="AU191" s="488">
        <f t="shared" si="10"/>
        <v>0</v>
      </c>
      <c r="AV191" s="899" t="str">
        <f>IFERROR(INDEX(V191:AG191,1,MATCH(Parametres!$B$3,V$1:AG$1,0)-1)*IF(OR(C191="L",C191="S",C191="I"),-1,1),"")</f>
        <v/>
      </c>
      <c r="AW191" s="899" t="e">
        <f t="shared" si="11"/>
        <v>#N/A</v>
      </c>
      <c r="AX191" s="899" t="e">
        <f>INDEX(V191:AG191,1,MATCH(Parametres!$B$3,V$1:AG$1,0))*IF(OR(C191="L",C191="S",C191="I"),-1,1)</f>
        <v>#N/A</v>
      </c>
      <c r="AY191" s="487" t="s">
        <v>337</v>
      </c>
      <c r="AZ191" s="487" t="e">
        <f>+VLOOKUP($AJ191,Data_Validation!$A:$E,5,0)</f>
        <v>#N/A</v>
      </c>
    </row>
    <row r="192" spans="36:52" ht="15" customHeight="1">
      <c r="AJ192" s="899">
        <f t="shared" si="8"/>
        <v>0</v>
      </c>
      <c r="AK192" s="899">
        <f t="shared" si="8"/>
        <v>0</v>
      </c>
      <c r="AL192" s="905" t="str">
        <f>IFERROR(INDEX(G192:R192,1,MATCH(Parametres!$B$3,G$1:R$1,0)-1)*IF(OR(F192="L",F192="S",F192="I"),-1,1),"")</f>
        <v/>
      </c>
      <c r="AM192" s="905" t="e">
        <f t="shared" si="9"/>
        <v>#N/A</v>
      </c>
      <c r="AN192" s="905" t="e">
        <f>INDEX(G192:R192,1,MATCH(Parametres!$B$3,G$1:R$1,0))*IF(OR(F192="L",F192="S",F192="I"),-1,1)</f>
        <v>#N/A</v>
      </c>
      <c r="AO192" s="487" t="e">
        <f>+VLOOKUP($AJ192,Data_Validation!$A:$D,1,0)</f>
        <v>#N/A</v>
      </c>
      <c r="AP192" s="487" t="e">
        <f>+VLOOKUP($AJ192,Data_Validation!$A:$D,3,0)</f>
        <v>#N/A</v>
      </c>
      <c r="AQ192" s="487" t="e">
        <f>+VLOOKUP($AJ192,Data_Validation!$A:$D,4,0)</f>
        <v>#N/A</v>
      </c>
      <c r="AR192" s="487" t="s">
        <v>299</v>
      </c>
      <c r="AS192" s="487" t="e">
        <f>+VLOOKUP($AJ192,Data_Validation!$A:$E,5,0)</f>
        <v>#N/A</v>
      </c>
      <c r="AT192" s="904">
        <f t="shared" si="10"/>
        <v>0</v>
      </c>
      <c r="AU192" s="488">
        <f t="shared" si="10"/>
        <v>0</v>
      </c>
      <c r="AV192" s="899" t="str">
        <f>IFERROR(INDEX(V192:AG192,1,MATCH(Parametres!$B$3,V$1:AG$1,0)-1)*IF(OR(C192="L",C192="S",C192="I"),-1,1),"")</f>
        <v/>
      </c>
      <c r="AW192" s="899" t="e">
        <f t="shared" si="11"/>
        <v>#N/A</v>
      </c>
      <c r="AX192" s="899" t="e">
        <f>INDEX(V192:AG192,1,MATCH(Parametres!$B$3,V$1:AG$1,0))*IF(OR(C192="L",C192="S",C192="I"),-1,1)</f>
        <v>#N/A</v>
      </c>
      <c r="AY192" s="487" t="s">
        <v>337</v>
      </c>
      <c r="AZ192" s="487" t="e">
        <f>+VLOOKUP($AJ192,Data_Validation!$A:$E,5,0)</f>
        <v>#N/A</v>
      </c>
    </row>
    <row r="193" spans="36:52" ht="15" customHeight="1">
      <c r="AJ193" s="899">
        <f t="shared" si="8"/>
        <v>0</v>
      </c>
      <c r="AK193" s="899">
        <f t="shared" si="8"/>
        <v>0</v>
      </c>
      <c r="AL193" s="905" t="str">
        <f>IFERROR(INDEX(G193:R193,1,MATCH(Parametres!$B$3,G$1:R$1,0)-1)*IF(OR(F193="L",F193="S",F193="I"),-1,1),"")</f>
        <v/>
      </c>
      <c r="AM193" s="905" t="e">
        <f t="shared" si="9"/>
        <v>#N/A</v>
      </c>
      <c r="AN193" s="905" t="e">
        <f>INDEX(G193:R193,1,MATCH(Parametres!$B$3,G$1:R$1,0))*IF(OR(F193="L",F193="S",F193="I"),-1,1)</f>
        <v>#N/A</v>
      </c>
      <c r="AO193" s="487" t="e">
        <f>+VLOOKUP($AJ193,Data_Validation!$A:$D,1,0)</f>
        <v>#N/A</v>
      </c>
      <c r="AP193" s="487" t="e">
        <f>+VLOOKUP($AJ193,Data_Validation!$A:$D,3,0)</f>
        <v>#N/A</v>
      </c>
      <c r="AQ193" s="487" t="e">
        <f>+VLOOKUP($AJ193,Data_Validation!$A:$D,4,0)</f>
        <v>#N/A</v>
      </c>
      <c r="AR193" s="487" t="s">
        <v>299</v>
      </c>
      <c r="AS193" s="487" t="e">
        <f>+VLOOKUP($AJ193,Data_Validation!$A:$E,5,0)</f>
        <v>#N/A</v>
      </c>
      <c r="AT193" s="904">
        <f t="shared" si="10"/>
        <v>0</v>
      </c>
      <c r="AU193" s="488">
        <f t="shared" si="10"/>
        <v>0</v>
      </c>
      <c r="AV193" s="899" t="str">
        <f>IFERROR(INDEX(V193:AG193,1,MATCH(Parametres!$B$3,V$1:AG$1,0)-1)*IF(OR(C193="L",C193="S",C193="I"),-1,1),"")</f>
        <v/>
      </c>
      <c r="AW193" s="899" t="e">
        <f t="shared" si="11"/>
        <v>#N/A</v>
      </c>
      <c r="AX193" s="899" t="e">
        <f>INDEX(V193:AG193,1,MATCH(Parametres!$B$3,V$1:AG$1,0))*IF(OR(C193="L",C193="S",C193="I"),-1,1)</f>
        <v>#N/A</v>
      </c>
      <c r="AY193" s="487" t="s">
        <v>337</v>
      </c>
      <c r="AZ193" s="487" t="e">
        <f>+VLOOKUP($AJ193,Data_Validation!$A:$E,5,0)</f>
        <v>#N/A</v>
      </c>
    </row>
    <row r="194" spans="36:52" ht="15.75" customHeight="1">
      <c r="AJ194" s="899">
        <f t="shared" si="8"/>
        <v>0</v>
      </c>
      <c r="AK194" s="899">
        <f t="shared" si="8"/>
        <v>0</v>
      </c>
      <c r="AL194" s="905" t="str">
        <f>IFERROR(INDEX(G194:R194,1,MATCH(Parametres!$B$3,G$1:R$1,0)-1)*IF(OR(F194="L",F194="S",F194="I"),-1,1),"")</f>
        <v/>
      </c>
      <c r="AM194" s="905" t="e">
        <f t="shared" si="9"/>
        <v>#N/A</v>
      </c>
      <c r="AN194" s="905" t="e">
        <f>INDEX(G194:R194,1,MATCH(Parametres!$B$3,G$1:R$1,0))*IF(OR(F194="L",F194="S",F194="I"),-1,1)</f>
        <v>#N/A</v>
      </c>
      <c r="AO194" s="487" t="e">
        <f>+VLOOKUP($AJ194,Data_Validation!$A:$D,1,0)</f>
        <v>#N/A</v>
      </c>
      <c r="AP194" s="487" t="e">
        <f>+VLOOKUP($AJ194,Data_Validation!$A:$D,3,0)</f>
        <v>#N/A</v>
      </c>
      <c r="AQ194" s="487" t="e">
        <f>+VLOOKUP($AJ194,Data_Validation!$A:$D,4,0)</f>
        <v>#N/A</v>
      </c>
      <c r="AR194" s="487" t="s">
        <v>299</v>
      </c>
      <c r="AS194" s="487" t="e">
        <f>+VLOOKUP($AJ194,Data_Validation!$A:$E,5,0)</f>
        <v>#N/A</v>
      </c>
      <c r="AT194" s="904">
        <f t="shared" si="10"/>
        <v>0</v>
      </c>
      <c r="AU194" s="488">
        <f t="shared" si="10"/>
        <v>0</v>
      </c>
      <c r="AV194" s="899" t="str">
        <f>IFERROR(INDEX(V194:AG194,1,MATCH(Parametres!$B$3,V$1:AG$1,0)-1)*IF(OR(C194="L",C194="S",C194="I"),-1,1),"")</f>
        <v/>
      </c>
      <c r="AW194" s="899" t="e">
        <f t="shared" si="11"/>
        <v>#N/A</v>
      </c>
      <c r="AX194" s="899" t="e">
        <f>INDEX(V194:AG194,1,MATCH(Parametres!$B$3,V$1:AG$1,0))*IF(OR(C194="L",C194="S",C194="I"),-1,1)</f>
        <v>#N/A</v>
      </c>
      <c r="AY194" s="487" t="s">
        <v>337</v>
      </c>
      <c r="AZ194" s="487" t="e">
        <f>+VLOOKUP($AJ194,Data_Validation!$A:$E,5,0)</f>
        <v>#N/A</v>
      </c>
    </row>
    <row r="195" spans="36:52" ht="15" customHeight="1">
      <c r="AJ195" s="899">
        <f t="shared" si="8"/>
        <v>0</v>
      </c>
      <c r="AK195" s="899">
        <f t="shared" si="8"/>
        <v>0</v>
      </c>
      <c r="AL195" s="905" t="str">
        <f>IFERROR(INDEX(G195:R195,1,MATCH(Parametres!$B$3,G$1:R$1,0)-1)*IF(OR(F195="L",F195="S",F195="I"),-1,1),"")</f>
        <v/>
      </c>
      <c r="AM195" s="905" t="e">
        <f t="shared" si="9"/>
        <v>#N/A</v>
      </c>
      <c r="AN195" s="905" t="e">
        <f>INDEX(G195:R195,1,MATCH(Parametres!$B$3,G$1:R$1,0))*IF(OR(F195="L",F195="S",F195="I"),-1,1)</f>
        <v>#N/A</v>
      </c>
      <c r="AO195" s="487" t="e">
        <f>+VLOOKUP($AJ195,Data_Validation!$A:$D,1,0)</f>
        <v>#N/A</v>
      </c>
      <c r="AP195" s="487" t="e">
        <f>+VLOOKUP($AJ195,Data_Validation!$A:$D,3,0)</f>
        <v>#N/A</v>
      </c>
      <c r="AQ195" s="487" t="e">
        <f>+VLOOKUP($AJ195,Data_Validation!$A:$D,4,0)</f>
        <v>#N/A</v>
      </c>
      <c r="AR195" s="487" t="s">
        <v>299</v>
      </c>
      <c r="AS195" s="487" t="e">
        <f>+VLOOKUP($AJ195,Data_Validation!$A:$E,5,0)</f>
        <v>#N/A</v>
      </c>
      <c r="AT195" s="904">
        <f t="shared" si="10"/>
        <v>0</v>
      </c>
      <c r="AU195" s="488">
        <f t="shared" si="10"/>
        <v>0</v>
      </c>
      <c r="AV195" s="899" t="str">
        <f>IFERROR(INDEX(V195:AG195,1,MATCH(Parametres!$B$3,V$1:AG$1,0)-1)*IF(OR(C195="L",C195="S",C195="I"),-1,1),"")</f>
        <v/>
      </c>
      <c r="AW195" s="899" t="e">
        <f t="shared" si="11"/>
        <v>#N/A</v>
      </c>
      <c r="AX195" s="899" t="e">
        <f>INDEX(V195:AG195,1,MATCH(Parametres!$B$3,V$1:AG$1,0))*IF(OR(C195="L",C195="S",C195="I"),-1,1)</f>
        <v>#N/A</v>
      </c>
      <c r="AY195" s="487" t="s">
        <v>337</v>
      </c>
      <c r="AZ195" s="487" t="e">
        <f>+VLOOKUP($AJ195,Data_Validation!$A:$E,5,0)</f>
        <v>#N/A</v>
      </c>
    </row>
    <row r="196" spans="36:52" ht="15" customHeight="1">
      <c r="AJ196" s="899">
        <f t="shared" ref="AJ196:AK259" si="12">C196</f>
        <v>0</v>
      </c>
      <c r="AK196" s="899">
        <f t="shared" si="12"/>
        <v>0</v>
      </c>
      <c r="AL196" s="905" t="str">
        <f>IFERROR(INDEX(G196:R196,1,MATCH(Parametres!$B$3,G$1:R$1,0)-1)*IF(OR(F196="L",F196="S",F196="I"),-1,1),"")</f>
        <v/>
      </c>
      <c r="AM196" s="905" t="e">
        <f t="shared" ref="AM196:AM259" si="13">AN196-AL196</f>
        <v>#N/A</v>
      </c>
      <c r="AN196" s="905" t="e">
        <f>INDEX(G196:R196,1,MATCH(Parametres!$B$3,G$1:R$1,0))*IF(OR(F196="L",F196="S",F196="I"),-1,1)</f>
        <v>#N/A</v>
      </c>
      <c r="AO196" s="487" t="e">
        <f>+VLOOKUP($AJ196,Data_Validation!$A:$D,1,0)</f>
        <v>#N/A</v>
      </c>
      <c r="AP196" s="487" t="e">
        <f>+VLOOKUP($AJ196,Data_Validation!$A:$D,3,0)</f>
        <v>#N/A</v>
      </c>
      <c r="AQ196" s="487" t="e">
        <f>+VLOOKUP($AJ196,Data_Validation!$A:$D,4,0)</f>
        <v>#N/A</v>
      </c>
      <c r="AR196" s="487" t="s">
        <v>299</v>
      </c>
      <c r="AS196" s="487" t="e">
        <f>+VLOOKUP($AJ196,Data_Validation!$A:$E,5,0)</f>
        <v>#N/A</v>
      </c>
      <c r="AT196" s="904">
        <f t="shared" ref="AT196:AU259" si="14">C196</f>
        <v>0</v>
      </c>
      <c r="AU196" s="488">
        <f t="shared" si="14"/>
        <v>0</v>
      </c>
      <c r="AV196" s="899" t="str">
        <f>IFERROR(INDEX(V196:AG196,1,MATCH(Parametres!$B$3,V$1:AG$1,0)-1)*IF(OR(C196="L",C196="S",C196="I"),-1,1),"")</f>
        <v/>
      </c>
      <c r="AW196" s="899" t="e">
        <f t="shared" ref="AW196:AW259" si="15">AX196-AV196</f>
        <v>#N/A</v>
      </c>
      <c r="AX196" s="899" t="e">
        <f>INDEX(V196:AG196,1,MATCH(Parametres!$B$3,V$1:AG$1,0))*IF(OR(C196="L",C196="S",C196="I"),-1,1)</f>
        <v>#N/A</v>
      </c>
      <c r="AY196" s="487" t="s">
        <v>337</v>
      </c>
      <c r="AZ196" s="487" t="e">
        <f>+VLOOKUP($AJ196,Data_Validation!$A:$E,5,0)</f>
        <v>#N/A</v>
      </c>
    </row>
    <row r="197" spans="36:52" ht="15" customHeight="1">
      <c r="AJ197" s="899">
        <f t="shared" si="12"/>
        <v>0</v>
      </c>
      <c r="AK197" s="899">
        <f t="shared" si="12"/>
        <v>0</v>
      </c>
      <c r="AL197" s="905" t="str">
        <f>IFERROR(INDEX(G197:R197,1,MATCH(Parametres!$B$3,G$1:R$1,0)-1)*IF(OR(F197="L",F197="S",F197="I"),-1,1),"")</f>
        <v/>
      </c>
      <c r="AM197" s="905" t="e">
        <f t="shared" si="13"/>
        <v>#N/A</v>
      </c>
      <c r="AN197" s="905" t="e">
        <f>INDEX(G197:R197,1,MATCH(Parametres!$B$3,G$1:R$1,0))*IF(OR(F197="L",F197="S",F197="I"),-1,1)</f>
        <v>#N/A</v>
      </c>
      <c r="AO197" s="487" t="e">
        <f>+VLOOKUP($AJ197,Data_Validation!$A:$D,1,0)</f>
        <v>#N/A</v>
      </c>
      <c r="AP197" s="487" t="e">
        <f>+VLOOKUP($AJ197,Data_Validation!$A:$D,3,0)</f>
        <v>#N/A</v>
      </c>
      <c r="AQ197" s="487" t="e">
        <f>+VLOOKUP($AJ197,Data_Validation!$A:$D,4,0)</f>
        <v>#N/A</v>
      </c>
      <c r="AR197" s="487" t="s">
        <v>299</v>
      </c>
      <c r="AS197" s="487" t="e">
        <f>+VLOOKUP($AJ197,Data_Validation!$A:$E,5,0)</f>
        <v>#N/A</v>
      </c>
      <c r="AT197" s="904">
        <f t="shared" si="14"/>
        <v>0</v>
      </c>
      <c r="AU197" s="488">
        <f t="shared" si="14"/>
        <v>0</v>
      </c>
      <c r="AV197" s="899" t="str">
        <f>IFERROR(INDEX(V197:AG197,1,MATCH(Parametres!$B$3,V$1:AG$1,0)-1)*IF(OR(C197="L",C197="S",C197="I"),-1,1),"")</f>
        <v/>
      </c>
      <c r="AW197" s="899" t="e">
        <f t="shared" si="15"/>
        <v>#N/A</v>
      </c>
      <c r="AX197" s="899" t="e">
        <f>INDEX(V197:AG197,1,MATCH(Parametres!$B$3,V$1:AG$1,0))*IF(OR(C197="L",C197="S",C197="I"),-1,1)</f>
        <v>#N/A</v>
      </c>
      <c r="AY197" s="487" t="s">
        <v>337</v>
      </c>
      <c r="AZ197" s="487" t="e">
        <f>+VLOOKUP($AJ197,Data_Validation!$A:$E,5,0)</f>
        <v>#N/A</v>
      </c>
    </row>
    <row r="198" spans="36:52" ht="15" customHeight="1">
      <c r="AJ198" s="899">
        <f t="shared" si="12"/>
        <v>0</v>
      </c>
      <c r="AK198" s="899">
        <f t="shared" si="12"/>
        <v>0</v>
      </c>
      <c r="AL198" s="905" t="str">
        <f>IFERROR(INDEX(G198:R198,1,MATCH(Parametres!$B$3,G$1:R$1,0)-1)*IF(OR(F198="L",F198="S",F198="I"),-1,1),"")</f>
        <v/>
      </c>
      <c r="AM198" s="905" t="e">
        <f t="shared" si="13"/>
        <v>#N/A</v>
      </c>
      <c r="AN198" s="905" t="e">
        <f>INDEX(G198:R198,1,MATCH(Parametres!$B$3,G$1:R$1,0))*IF(OR(F198="L",F198="S",F198="I"),-1,1)</f>
        <v>#N/A</v>
      </c>
      <c r="AO198" s="487" t="e">
        <f>+VLOOKUP($AJ198,Data_Validation!$A:$D,1,0)</f>
        <v>#N/A</v>
      </c>
      <c r="AP198" s="487" t="e">
        <f>+VLOOKUP($AJ198,Data_Validation!$A:$D,3,0)</f>
        <v>#N/A</v>
      </c>
      <c r="AQ198" s="487" t="e">
        <f>+VLOOKUP($AJ198,Data_Validation!$A:$D,4,0)</f>
        <v>#N/A</v>
      </c>
      <c r="AR198" s="487" t="s">
        <v>299</v>
      </c>
      <c r="AS198" s="487" t="e">
        <f>+VLOOKUP($AJ198,Data_Validation!$A:$E,5,0)</f>
        <v>#N/A</v>
      </c>
      <c r="AT198" s="904">
        <f t="shared" si="14"/>
        <v>0</v>
      </c>
      <c r="AU198" s="488">
        <f t="shared" si="14"/>
        <v>0</v>
      </c>
      <c r="AV198" s="899" t="str">
        <f>IFERROR(INDEX(V198:AG198,1,MATCH(Parametres!$B$3,V$1:AG$1,0)-1)*IF(OR(C198="L",C198="S",C198="I"),-1,1),"")</f>
        <v/>
      </c>
      <c r="AW198" s="899" t="e">
        <f t="shared" si="15"/>
        <v>#N/A</v>
      </c>
      <c r="AX198" s="899" t="e">
        <f>INDEX(V198:AG198,1,MATCH(Parametres!$B$3,V$1:AG$1,0))*IF(OR(C198="L",C198="S",C198="I"),-1,1)</f>
        <v>#N/A</v>
      </c>
      <c r="AY198" s="487" t="s">
        <v>337</v>
      </c>
      <c r="AZ198" s="487" t="e">
        <f>+VLOOKUP($AJ198,Data_Validation!$A:$E,5,0)</f>
        <v>#N/A</v>
      </c>
    </row>
    <row r="199" spans="36:52" ht="15.75" customHeight="1">
      <c r="AJ199" s="899">
        <f t="shared" si="12"/>
        <v>0</v>
      </c>
      <c r="AK199" s="899">
        <f t="shared" si="12"/>
        <v>0</v>
      </c>
      <c r="AL199" s="905" t="str">
        <f>IFERROR(INDEX(G199:R199,1,MATCH(Parametres!$B$3,G$1:R$1,0)-1)*IF(OR(F199="L",F199="S",F199="I"),-1,1),"")</f>
        <v/>
      </c>
      <c r="AM199" s="905" t="e">
        <f t="shared" si="13"/>
        <v>#N/A</v>
      </c>
      <c r="AN199" s="905" t="e">
        <f>INDEX(G199:R199,1,MATCH(Parametres!$B$3,G$1:R$1,0))*IF(OR(F199="L",F199="S",F199="I"),-1,1)</f>
        <v>#N/A</v>
      </c>
      <c r="AO199" s="487" t="e">
        <f>+VLOOKUP($AJ199,Data_Validation!$A:$D,1,0)</f>
        <v>#N/A</v>
      </c>
      <c r="AP199" s="487" t="e">
        <f>+VLOOKUP($AJ199,Data_Validation!$A:$D,3,0)</f>
        <v>#N/A</v>
      </c>
      <c r="AQ199" s="487" t="e">
        <f>+VLOOKUP($AJ199,Data_Validation!$A:$D,4,0)</f>
        <v>#N/A</v>
      </c>
      <c r="AR199" s="487" t="s">
        <v>299</v>
      </c>
      <c r="AS199" s="487" t="e">
        <f>+VLOOKUP($AJ199,Data_Validation!$A:$E,5,0)</f>
        <v>#N/A</v>
      </c>
      <c r="AT199" s="904">
        <f t="shared" si="14"/>
        <v>0</v>
      </c>
      <c r="AU199" s="488">
        <f t="shared" si="14"/>
        <v>0</v>
      </c>
      <c r="AV199" s="899" t="str">
        <f>IFERROR(INDEX(V199:AG199,1,MATCH(Parametres!$B$3,V$1:AG$1,0)-1)*IF(OR(C199="L",C199="S",C199="I"),-1,1),"")</f>
        <v/>
      </c>
      <c r="AW199" s="899" t="e">
        <f t="shared" si="15"/>
        <v>#N/A</v>
      </c>
      <c r="AX199" s="899" t="e">
        <f>INDEX(V199:AG199,1,MATCH(Parametres!$B$3,V$1:AG$1,0))*IF(OR(C199="L",C199="S",C199="I"),-1,1)</f>
        <v>#N/A</v>
      </c>
      <c r="AY199" s="487" t="s">
        <v>337</v>
      </c>
      <c r="AZ199" s="487" t="e">
        <f>+VLOOKUP($AJ199,Data_Validation!$A:$E,5,0)</f>
        <v>#N/A</v>
      </c>
    </row>
    <row r="200" spans="36:52" ht="15" customHeight="1">
      <c r="AJ200" s="899">
        <f t="shared" si="12"/>
        <v>0</v>
      </c>
      <c r="AK200" s="899">
        <f t="shared" si="12"/>
        <v>0</v>
      </c>
      <c r="AL200" s="905" t="str">
        <f>IFERROR(INDEX(G200:R200,1,MATCH(Parametres!$B$3,G$1:R$1,0)-1)*IF(OR(F200="L",F200="S",F200="I"),-1,1),"")</f>
        <v/>
      </c>
      <c r="AM200" s="905" t="e">
        <f t="shared" si="13"/>
        <v>#N/A</v>
      </c>
      <c r="AN200" s="905" t="e">
        <f>INDEX(G200:R200,1,MATCH(Parametres!$B$3,G$1:R$1,0))*IF(OR(F200="L",F200="S",F200="I"),-1,1)</f>
        <v>#N/A</v>
      </c>
      <c r="AO200" s="487" t="e">
        <f>+VLOOKUP($AJ200,Data_Validation!$A:$D,1,0)</f>
        <v>#N/A</v>
      </c>
      <c r="AP200" s="487" t="e">
        <f>+VLOOKUP($AJ200,Data_Validation!$A:$D,3,0)</f>
        <v>#N/A</v>
      </c>
      <c r="AQ200" s="487" t="e">
        <f>+VLOOKUP($AJ200,Data_Validation!$A:$D,4,0)</f>
        <v>#N/A</v>
      </c>
      <c r="AR200" s="487" t="s">
        <v>299</v>
      </c>
      <c r="AS200" s="487" t="e">
        <f>+VLOOKUP($AJ200,Data_Validation!$A:$E,5,0)</f>
        <v>#N/A</v>
      </c>
      <c r="AT200" s="904">
        <f t="shared" si="14"/>
        <v>0</v>
      </c>
      <c r="AU200" s="488">
        <f t="shared" si="14"/>
        <v>0</v>
      </c>
      <c r="AV200" s="899" t="str">
        <f>IFERROR(INDEX(V200:AG200,1,MATCH(Parametres!$B$3,V$1:AG$1,0)-1)*IF(OR(C200="L",C200="S",C200="I"),-1,1),"")</f>
        <v/>
      </c>
      <c r="AW200" s="899" t="e">
        <f t="shared" si="15"/>
        <v>#N/A</v>
      </c>
      <c r="AX200" s="899" t="e">
        <f>INDEX(V200:AG200,1,MATCH(Parametres!$B$3,V$1:AG$1,0))*IF(OR(C200="L",C200="S",C200="I"),-1,1)</f>
        <v>#N/A</v>
      </c>
      <c r="AY200" s="487" t="s">
        <v>337</v>
      </c>
      <c r="AZ200" s="487" t="e">
        <f>+VLOOKUP($AJ200,Data_Validation!$A:$E,5,0)</f>
        <v>#N/A</v>
      </c>
    </row>
    <row r="201" spans="36:52" ht="15" customHeight="1">
      <c r="AJ201" s="899">
        <f t="shared" si="12"/>
        <v>0</v>
      </c>
      <c r="AK201" s="899">
        <f t="shared" si="12"/>
        <v>0</v>
      </c>
      <c r="AL201" s="905" t="str">
        <f>IFERROR(INDEX(G201:R201,1,MATCH(Parametres!$B$3,G$1:R$1,0)-1)*IF(OR(F201="L",F201="S",F201="I"),-1,1),"")</f>
        <v/>
      </c>
      <c r="AM201" s="905" t="e">
        <f t="shared" si="13"/>
        <v>#N/A</v>
      </c>
      <c r="AN201" s="905" t="e">
        <f>INDEX(G201:R201,1,MATCH(Parametres!$B$3,G$1:R$1,0))*IF(OR(F201="L",F201="S",F201="I"),-1,1)</f>
        <v>#N/A</v>
      </c>
      <c r="AO201" s="487" t="e">
        <f>+VLOOKUP($AJ201,Data_Validation!$A:$D,1,0)</f>
        <v>#N/A</v>
      </c>
      <c r="AP201" s="487" t="e">
        <f>+VLOOKUP($AJ201,Data_Validation!$A:$D,3,0)</f>
        <v>#N/A</v>
      </c>
      <c r="AQ201" s="487" t="e">
        <f>+VLOOKUP($AJ201,Data_Validation!$A:$D,4,0)</f>
        <v>#N/A</v>
      </c>
      <c r="AR201" s="487" t="s">
        <v>299</v>
      </c>
      <c r="AS201" s="487" t="e">
        <f>+VLOOKUP($AJ201,Data_Validation!$A:$E,5,0)</f>
        <v>#N/A</v>
      </c>
      <c r="AT201" s="904">
        <f t="shared" si="14"/>
        <v>0</v>
      </c>
      <c r="AU201" s="488">
        <f t="shared" si="14"/>
        <v>0</v>
      </c>
      <c r="AV201" s="899" t="str">
        <f>IFERROR(INDEX(V201:AG201,1,MATCH(Parametres!$B$3,V$1:AG$1,0)-1)*IF(OR(C201="L",C201="S",C201="I"),-1,1),"")</f>
        <v/>
      </c>
      <c r="AW201" s="899" t="e">
        <f t="shared" si="15"/>
        <v>#N/A</v>
      </c>
      <c r="AX201" s="899" t="e">
        <f>INDEX(V201:AG201,1,MATCH(Parametres!$B$3,V$1:AG$1,0))*IF(OR(C201="L",C201="S",C201="I"),-1,1)</f>
        <v>#N/A</v>
      </c>
      <c r="AY201" s="487" t="s">
        <v>337</v>
      </c>
      <c r="AZ201" s="487" t="e">
        <f>+VLOOKUP($AJ201,Data_Validation!$A:$E,5,0)</f>
        <v>#N/A</v>
      </c>
    </row>
    <row r="202" spans="36:52" ht="15" customHeight="1">
      <c r="AJ202" s="899">
        <f t="shared" si="12"/>
        <v>0</v>
      </c>
      <c r="AK202" s="899">
        <f t="shared" si="12"/>
        <v>0</v>
      </c>
      <c r="AL202" s="905" t="str">
        <f>IFERROR(INDEX(G202:R202,1,MATCH(Parametres!$B$3,G$1:R$1,0)-1)*IF(OR(F202="L",F202="S",F202="I"),-1,1),"")</f>
        <v/>
      </c>
      <c r="AM202" s="905" t="e">
        <f t="shared" si="13"/>
        <v>#N/A</v>
      </c>
      <c r="AN202" s="905" t="e">
        <f>INDEX(G202:R202,1,MATCH(Parametres!$B$3,G$1:R$1,0))*IF(OR(F202="L",F202="S",F202="I"),-1,1)</f>
        <v>#N/A</v>
      </c>
      <c r="AO202" s="487" t="e">
        <f>+VLOOKUP($AJ202,Data_Validation!$A:$D,1,0)</f>
        <v>#N/A</v>
      </c>
      <c r="AP202" s="487" t="e">
        <f>+VLOOKUP($AJ202,Data_Validation!$A:$D,3,0)</f>
        <v>#N/A</v>
      </c>
      <c r="AQ202" s="487" t="e">
        <f>+VLOOKUP($AJ202,Data_Validation!$A:$D,4,0)</f>
        <v>#N/A</v>
      </c>
      <c r="AR202" s="487" t="s">
        <v>299</v>
      </c>
      <c r="AS202" s="487" t="e">
        <f>+VLOOKUP($AJ202,Data_Validation!$A:$E,5,0)</f>
        <v>#N/A</v>
      </c>
      <c r="AT202" s="904">
        <f t="shared" si="14"/>
        <v>0</v>
      </c>
      <c r="AU202" s="488">
        <f t="shared" si="14"/>
        <v>0</v>
      </c>
      <c r="AV202" s="899" t="str">
        <f>IFERROR(INDEX(V202:AG202,1,MATCH(Parametres!$B$3,V$1:AG$1,0)-1)*IF(OR(C202="L",C202="S",C202="I"),-1,1),"")</f>
        <v/>
      </c>
      <c r="AW202" s="899" t="e">
        <f t="shared" si="15"/>
        <v>#N/A</v>
      </c>
      <c r="AX202" s="899" t="e">
        <f>INDEX(V202:AG202,1,MATCH(Parametres!$B$3,V$1:AG$1,0))*IF(OR(C202="L",C202="S",C202="I"),-1,1)</f>
        <v>#N/A</v>
      </c>
      <c r="AY202" s="487" t="s">
        <v>337</v>
      </c>
      <c r="AZ202" s="487" t="e">
        <f>+VLOOKUP($AJ202,Data_Validation!$A:$E,5,0)</f>
        <v>#N/A</v>
      </c>
    </row>
    <row r="203" spans="36:52" ht="15" customHeight="1">
      <c r="AJ203" s="899">
        <f t="shared" si="12"/>
        <v>0</v>
      </c>
      <c r="AK203" s="899">
        <f t="shared" si="12"/>
        <v>0</v>
      </c>
      <c r="AL203" s="905" t="str">
        <f>IFERROR(INDEX(G203:R203,1,MATCH(Parametres!$B$3,G$1:R$1,0)-1)*IF(OR(F203="L",F203="S",F203="I"),-1,1),"")</f>
        <v/>
      </c>
      <c r="AM203" s="905" t="e">
        <f t="shared" si="13"/>
        <v>#N/A</v>
      </c>
      <c r="AN203" s="905" t="e">
        <f>INDEX(G203:R203,1,MATCH(Parametres!$B$3,G$1:R$1,0))*IF(OR(F203="L",F203="S",F203="I"),-1,1)</f>
        <v>#N/A</v>
      </c>
      <c r="AO203" s="487" t="e">
        <f>+VLOOKUP($AJ203,Data_Validation!$A:$D,1,0)</f>
        <v>#N/A</v>
      </c>
      <c r="AP203" s="487" t="e">
        <f>+VLOOKUP($AJ203,Data_Validation!$A:$D,3,0)</f>
        <v>#N/A</v>
      </c>
      <c r="AQ203" s="487" t="e">
        <f>+VLOOKUP($AJ203,Data_Validation!$A:$D,4,0)</f>
        <v>#N/A</v>
      </c>
      <c r="AR203" s="487" t="s">
        <v>299</v>
      </c>
      <c r="AS203" s="487" t="e">
        <f>+VLOOKUP($AJ203,Data_Validation!$A:$E,5,0)</f>
        <v>#N/A</v>
      </c>
      <c r="AT203" s="904">
        <f t="shared" si="14"/>
        <v>0</v>
      </c>
      <c r="AU203" s="488">
        <f t="shared" si="14"/>
        <v>0</v>
      </c>
      <c r="AV203" s="899" t="str">
        <f>IFERROR(INDEX(V203:AG203,1,MATCH(Parametres!$B$3,V$1:AG$1,0)-1)*IF(OR(C203="L",C203="S",C203="I"),-1,1),"")</f>
        <v/>
      </c>
      <c r="AW203" s="899" t="e">
        <f t="shared" si="15"/>
        <v>#N/A</v>
      </c>
      <c r="AX203" s="899" t="e">
        <f>INDEX(V203:AG203,1,MATCH(Parametres!$B$3,V$1:AG$1,0))*IF(OR(C203="L",C203="S",C203="I"),-1,1)</f>
        <v>#N/A</v>
      </c>
      <c r="AY203" s="487" t="s">
        <v>337</v>
      </c>
      <c r="AZ203" s="487" t="e">
        <f>+VLOOKUP($AJ203,Data_Validation!$A:$E,5,0)</f>
        <v>#N/A</v>
      </c>
    </row>
    <row r="204" spans="36:52" ht="15" customHeight="1">
      <c r="AJ204" s="899">
        <f t="shared" si="12"/>
        <v>0</v>
      </c>
      <c r="AK204" s="899">
        <f t="shared" si="12"/>
        <v>0</v>
      </c>
      <c r="AL204" s="905" t="str">
        <f>IFERROR(INDEX(G204:R204,1,MATCH(Parametres!$B$3,G$1:R$1,0)-1)*IF(OR(F204="L",F204="S",F204="I"),-1,1),"")</f>
        <v/>
      </c>
      <c r="AM204" s="905" t="e">
        <f t="shared" si="13"/>
        <v>#N/A</v>
      </c>
      <c r="AN204" s="905" t="e">
        <f>INDEX(G204:R204,1,MATCH(Parametres!$B$3,G$1:R$1,0))*IF(OR(F204="L",F204="S",F204="I"),-1,1)</f>
        <v>#N/A</v>
      </c>
      <c r="AO204" s="487" t="e">
        <f>+VLOOKUP($AJ204,Data_Validation!$A:$D,1,0)</f>
        <v>#N/A</v>
      </c>
      <c r="AP204" s="487" t="e">
        <f>+VLOOKUP($AJ204,Data_Validation!$A:$D,3,0)</f>
        <v>#N/A</v>
      </c>
      <c r="AQ204" s="487" t="e">
        <f>+VLOOKUP($AJ204,Data_Validation!$A:$D,4,0)</f>
        <v>#N/A</v>
      </c>
      <c r="AR204" s="487" t="s">
        <v>299</v>
      </c>
      <c r="AS204" s="487" t="e">
        <f>+VLOOKUP($AJ204,Data_Validation!$A:$E,5,0)</f>
        <v>#N/A</v>
      </c>
      <c r="AT204" s="904">
        <f t="shared" si="14"/>
        <v>0</v>
      </c>
      <c r="AU204" s="488">
        <f t="shared" si="14"/>
        <v>0</v>
      </c>
      <c r="AV204" s="899" t="str">
        <f>IFERROR(INDEX(V204:AG204,1,MATCH(Parametres!$B$3,V$1:AG$1,0)-1)*IF(OR(C204="L",C204="S",C204="I"),-1,1),"")</f>
        <v/>
      </c>
      <c r="AW204" s="899" t="e">
        <f t="shared" si="15"/>
        <v>#N/A</v>
      </c>
      <c r="AX204" s="899" t="e">
        <f>INDEX(V204:AG204,1,MATCH(Parametres!$B$3,V$1:AG$1,0))*IF(OR(C204="L",C204="S",C204="I"),-1,1)</f>
        <v>#N/A</v>
      </c>
      <c r="AY204" s="487" t="s">
        <v>337</v>
      </c>
      <c r="AZ204" s="487" t="e">
        <f>+VLOOKUP($AJ204,Data_Validation!$A:$E,5,0)</f>
        <v>#N/A</v>
      </c>
    </row>
    <row r="205" spans="36:52" ht="15" customHeight="1">
      <c r="AJ205" s="899">
        <f t="shared" si="12"/>
        <v>0</v>
      </c>
      <c r="AK205" s="899">
        <f t="shared" si="12"/>
        <v>0</v>
      </c>
      <c r="AL205" s="905" t="str">
        <f>IFERROR(INDEX(G205:R205,1,MATCH(Parametres!$B$3,G$1:R$1,0)-1)*IF(OR(F205="L",F205="S",F205="I"),-1,1),"")</f>
        <v/>
      </c>
      <c r="AM205" s="905" t="e">
        <f t="shared" si="13"/>
        <v>#N/A</v>
      </c>
      <c r="AN205" s="905" t="e">
        <f>INDEX(G205:R205,1,MATCH(Parametres!$B$3,G$1:R$1,0))*IF(OR(F205="L",F205="S",F205="I"),-1,1)</f>
        <v>#N/A</v>
      </c>
      <c r="AO205" s="487" t="e">
        <f>+VLOOKUP($AJ205,Data_Validation!$A:$D,1,0)</f>
        <v>#N/A</v>
      </c>
      <c r="AP205" s="487" t="e">
        <f>+VLOOKUP($AJ205,Data_Validation!$A:$D,3,0)</f>
        <v>#N/A</v>
      </c>
      <c r="AQ205" s="487" t="e">
        <f>+VLOOKUP($AJ205,Data_Validation!$A:$D,4,0)</f>
        <v>#N/A</v>
      </c>
      <c r="AR205" s="487" t="s">
        <v>299</v>
      </c>
      <c r="AS205" s="487" t="e">
        <f>+VLOOKUP($AJ205,Data_Validation!$A:$E,5,0)</f>
        <v>#N/A</v>
      </c>
      <c r="AT205" s="904">
        <f t="shared" si="14"/>
        <v>0</v>
      </c>
      <c r="AU205" s="488">
        <f t="shared" si="14"/>
        <v>0</v>
      </c>
      <c r="AV205" s="899" t="str">
        <f>IFERROR(INDEX(V205:AG205,1,MATCH(Parametres!$B$3,V$1:AG$1,0)-1)*IF(OR(C205="L",C205="S",C205="I"),-1,1),"")</f>
        <v/>
      </c>
      <c r="AW205" s="899" t="e">
        <f t="shared" si="15"/>
        <v>#N/A</v>
      </c>
      <c r="AX205" s="899" t="e">
        <f>INDEX(V205:AG205,1,MATCH(Parametres!$B$3,V$1:AG$1,0))*IF(OR(C205="L",C205="S",C205="I"),-1,1)</f>
        <v>#N/A</v>
      </c>
      <c r="AY205" s="487" t="s">
        <v>337</v>
      </c>
      <c r="AZ205" s="487" t="e">
        <f>+VLOOKUP($AJ205,Data_Validation!$A:$E,5,0)</f>
        <v>#N/A</v>
      </c>
    </row>
    <row r="206" spans="36:52" ht="15.75" customHeight="1">
      <c r="AJ206" s="899">
        <f t="shared" si="12"/>
        <v>0</v>
      </c>
      <c r="AK206" s="899">
        <f t="shared" si="12"/>
        <v>0</v>
      </c>
      <c r="AL206" s="905" t="str">
        <f>IFERROR(INDEX(G206:R206,1,MATCH(Parametres!$B$3,G$1:R$1,0)-1)*IF(OR(F206="L",F206="S",F206="I"),-1,1),"")</f>
        <v/>
      </c>
      <c r="AM206" s="905" t="e">
        <f t="shared" si="13"/>
        <v>#N/A</v>
      </c>
      <c r="AN206" s="905" t="e">
        <f>INDEX(G206:R206,1,MATCH(Parametres!$B$3,G$1:R$1,0))*IF(OR(F206="L",F206="S",F206="I"),-1,1)</f>
        <v>#N/A</v>
      </c>
      <c r="AO206" s="487" t="e">
        <f>+VLOOKUP($AJ206,Data_Validation!$A:$D,1,0)</f>
        <v>#N/A</v>
      </c>
      <c r="AP206" s="487" t="e">
        <f>+VLOOKUP($AJ206,Data_Validation!$A:$D,3,0)</f>
        <v>#N/A</v>
      </c>
      <c r="AQ206" s="487" t="e">
        <f>+VLOOKUP($AJ206,Data_Validation!$A:$D,4,0)</f>
        <v>#N/A</v>
      </c>
      <c r="AR206" s="487" t="s">
        <v>299</v>
      </c>
      <c r="AS206" s="487" t="e">
        <f>+VLOOKUP($AJ206,Data_Validation!$A:$E,5,0)</f>
        <v>#N/A</v>
      </c>
      <c r="AT206" s="904">
        <f t="shared" si="14"/>
        <v>0</v>
      </c>
      <c r="AU206" s="488">
        <f t="shared" si="14"/>
        <v>0</v>
      </c>
      <c r="AV206" s="899" t="str">
        <f>IFERROR(INDEX(V206:AG206,1,MATCH(Parametres!$B$3,V$1:AG$1,0)-1)*IF(OR(C206="L",C206="S",C206="I"),-1,1),"")</f>
        <v/>
      </c>
      <c r="AW206" s="899" t="e">
        <f t="shared" si="15"/>
        <v>#N/A</v>
      </c>
      <c r="AX206" s="899" t="e">
        <f>INDEX(V206:AG206,1,MATCH(Parametres!$B$3,V$1:AG$1,0))*IF(OR(C206="L",C206="S",C206="I"),-1,1)</f>
        <v>#N/A</v>
      </c>
      <c r="AY206" s="487" t="s">
        <v>337</v>
      </c>
      <c r="AZ206" s="487" t="e">
        <f>+VLOOKUP($AJ206,Data_Validation!$A:$E,5,0)</f>
        <v>#N/A</v>
      </c>
    </row>
    <row r="207" spans="36:52" ht="15" customHeight="1">
      <c r="AJ207" s="899">
        <f t="shared" si="12"/>
        <v>0</v>
      </c>
      <c r="AK207" s="899">
        <f t="shared" si="12"/>
        <v>0</v>
      </c>
      <c r="AL207" s="905" t="str">
        <f>IFERROR(INDEX(G207:R207,1,MATCH(Parametres!$B$3,G$1:R$1,0)-1)*IF(OR(F207="L",F207="S",F207="I"),-1,1),"")</f>
        <v/>
      </c>
      <c r="AM207" s="905" t="e">
        <f t="shared" si="13"/>
        <v>#N/A</v>
      </c>
      <c r="AN207" s="905" t="e">
        <f>INDEX(G207:R207,1,MATCH(Parametres!$B$3,G$1:R$1,0))*IF(OR(F207="L",F207="S",F207="I"),-1,1)</f>
        <v>#N/A</v>
      </c>
      <c r="AO207" s="487" t="e">
        <f>+VLOOKUP($AJ207,Data_Validation!$A:$D,1,0)</f>
        <v>#N/A</v>
      </c>
      <c r="AP207" s="487" t="e">
        <f>+VLOOKUP($AJ207,Data_Validation!$A:$D,3,0)</f>
        <v>#N/A</v>
      </c>
      <c r="AQ207" s="487" t="e">
        <f>+VLOOKUP($AJ207,Data_Validation!$A:$D,4,0)</f>
        <v>#N/A</v>
      </c>
      <c r="AR207" s="487" t="s">
        <v>299</v>
      </c>
      <c r="AS207" s="487" t="e">
        <f>+VLOOKUP($AJ207,Data_Validation!$A:$E,5,0)</f>
        <v>#N/A</v>
      </c>
      <c r="AT207" s="904">
        <f t="shared" si="14"/>
        <v>0</v>
      </c>
      <c r="AU207" s="488">
        <f t="shared" si="14"/>
        <v>0</v>
      </c>
      <c r="AV207" s="899" t="str">
        <f>IFERROR(INDEX(V207:AG207,1,MATCH(Parametres!$B$3,V$1:AG$1,0)-1)*IF(OR(C207="L",C207="S",C207="I"),-1,1),"")</f>
        <v/>
      </c>
      <c r="AW207" s="899" t="e">
        <f t="shared" si="15"/>
        <v>#N/A</v>
      </c>
      <c r="AX207" s="899" t="e">
        <f>INDEX(V207:AG207,1,MATCH(Parametres!$B$3,V$1:AG$1,0))*IF(OR(C207="L",C207="S",C207="I"),-1,1)</f>
        <v>#N/A</v>
      </c>
      <c r="AY207" s="487" t="s">
        <v>337</v>
      </c>
      <c r="AZ207" s="487" t="e">
        <f>+VLOOKUP($AJ207,Data_Validation!$A:$E,5,0)</f>
        <v>#N/A</v>
      </c>
    </row>
    <row r="208" spans="36:52" ht="15" customHeight="1">
      <c r="AJ208" s="899">
        <f t="shared" si="12"/>
        <v>0</v>
      </c>
      <c r="AK208" s="899">
        <f t="shared" si="12"/>
        <v>0</v>
      </c>
      <c r="AL208" s="905" t="str">
        <f>IFERROR(INDEX(G208:R208,1,MATCH(Parametres!$B$3,G$1:R$1,0)-1)*IF(OR(F208="L",F208="S",F208="I"),-1,1),"")</f>
        <v/>
      </c>
      <c r="AM208" s="905" t="e">
        <f t="shared" si="13"/>
        <v>#N/A</v>
      </c>
      <c r="AN208" s="905" t="e">
        <f>INDEX(G208:R208,1,MATCH(Parametres!$B$3,G$1:R$1,0))*IF(OR(F208="L",F208="S",F208="I"),-1,1)</f>
        <v>#N/A</v>
      </c>
      <c r="AO208" s="487" t="e">
        <f>+VLOOKUP($AJ208,Data_Validation!$A:$D,1,0)</f>
        <v>#N/A</v>
      </c>
      <c r="AP208" s="487" t="e">
        <f>+VLOOKUP($AJ208,Data_Validation!$A:$D,3,0)</f>
        <v>#N/A</v>
      </c>
      <c r="AQ208" s="487" t="e">
        <f>+VLOOKUP($AJ208,Data_Validation!$A:$D,4,0)</f>
        <v>#N/A</v>
      </c>
      <c r="AR208" s="487" t="s">
        <v>299</v>
      </c>
      <c r="AS208" s="487" t="e">
        <f>+VLOOKUP($AJ208,Data_Validation!$A:$E,5,0)</f>
        <v>#N/A</v>
      </c>
      <c r="AT208" s="904">
        <f t="shared" si="14"/>
        <v>0</v>
      </c>
      <c r="AU208" s="488">
        <f t="shared" si="14"/>
        <v>0</v>
      </c>
      <c r="AV208" s="899" t="str">
        <f>IFERROR(INDEX(V208:AG208,1,MATCH(Parametres!$B$3,V$1:AG$1,0)-1)*IF(OR(C208="L",C208="S",C208="I"),-1,1),"")</f>
        <v/>
      </c>
      <c r="AW208" s="899" t="e">
        <f t="shared" si="15"/>
        <v>#N/A</v>
      </c>
      <c r="AX208" s="899" t="e">
        <f>INDEX(V208:AG208,1,MATCH(Parametres!$B$3,V$1:AG$1,0))*IF(OR(C208="L",C208="S",C208="I"),-1,1)</f>
        <v>#N/A</v>
      </c>
      <c r="AY208" s="487" t="s">
        <v>337</v>
      </c>
      <c r="AZ208" s="487" t="e">
        <f>+VLOOKUP($AJ208,Data_Validation!$A:$E,5,0)</f>
        <v>#N/A</v>
      </c>
    </row>
    <row r="209" spans="36:52" ht="15" customHeight="1">
      <c r="AJ209" s="899">
        <f t="shared" si="12"/>
        <v>0</v>
      </c>
      <c r="AK209" s="899">
        <f t="shared" si="12"/>
        <v>0</v>
      </c>
      <c r="AL209" s="905" t="str">
        <f>IFERROR(INDEX(G209:R209,1,MATCH(Parametres!$B$3,G$1:R$1,0)-1)*IF(OR(F209="L",F209="S",F209="I"),-1,1),"")</f>
        <v/>
      </c>
      <c r="AM209" s="905" t="e">
        <f t="shared" si="13"/>
        <v>#N/A</v>
      </c>
      <c r="AN209" s="905" t="e">
        <f>INDEX(G209:R209,1,MATCH(Parametres!$B$3,G$1:R$1,0))*IF(OR(F209="L",F209="S",F209="I"),-1,1)</f>
        <v>#N/A</v>
      </c>
      <c r="AO209" s="487" t="e">
        <f>+VLOOKUP($AJ209,Data_Validation!$A:$D,1,0)</f>
        <v>#N/A</v>
      </c>
      <c r="AP209" s="487" t="e">
        <f>+VLOOKUP($AJ209,Data_Validation!$A:$D,3,0)</f>
        <v>#N/A</v>
      </c>
      <c r="AQ209" s="487" t="e">
        <f>+VLOOKUP($AJ209,Data_Validation!$A:$D,4,0)</f>
        <v>#N/A</v>
      </c>
      <c r="AR209" s="487" t="s">
        <v>299</v>
      </c>
      <c r="AS209" s="487" t="e">
        <f>+VLOOKUP($AJ209,Data_Validation!$A:$E,5,0)</f>
        <v>#N/A</v>
      </c>
      <c r="AT209" s="904">
        <f t="shared" si="14"/>
        <v>0</v>
      </c>
      <c r="AU209" s="488">
        <f t="shared" si="14"/>
        <v>0</v>
      </c>
      <c r="AV209" s="899" t="str">
        <f>IFERROR(INDEX(V209:AG209,1,MATCH(Parametres!$B$3,V$1:AG$1,0)-1)*IF(OR(C209="L",C209="S",C209="I"),-1,1),"")</f>
        <v/>
      </c>
      <c r="AW209" s="899" t="e">
        <f t="shared" si="15"/>
        <v>#N/A</v>
      </c>
      <c r="AX209" s="899" t="e">
        <f>INDEX(V209:AG209,1,MATCH(Parametres!$B$3,V$1:AG$1,0))*IF(OR(C209="L",C209="S",C209="I"),-1,1)</f>
        <v>#N/A</v>
      </c>
      <c r="AY209" s="487" t="s">
        <v>337</v>
      </c>
      <c r="AZ209" s="487" t="e">
        <f>+VLOOKUP($AJ209,Data_Validation!$A:$E,5,0)</f>
        <v>#N/A</v>
      </c>
    </row>
    <row r="210" spans="36:52" ht="15" customHeight="1">
      <c r="AJ210" s="899">
        <f t="shared" si="12"/>
        <v>0</v>
      </c>
      <c r="AK210" s="899">
        <f t="shared" si="12"/>
        <v>0</v>
      </c>
      <c r="AL210" s="905" t="str">
        <f>IFERROR(INDEX(G210:R210,1,MATCH(Parametres!$B$3,G$1:R$1,0)-1)*IF(OR(F210="L",F210="S",F210="I"),-1,1),"")</f>
        <v/>
      </c>
      <c r="AM210" s="905" t="e">
        <f t="shared" si="13"/>
        <v>#N/A</v>
      </c>
      <c r="AN210" s="905" t="e">
        <f>INDEX(G210:R210,1,MATCH(Parametres!$B$3,G$1:R$1,0))*IF(OR(F210="L",F210="S",F210="I"),-1,1)</f>
        <v>#N/A</v>
      </c>
      <c r="AO210" s="487" t="e">
        <f>+VLOOKUP($AJ210,Data_Validation!$A:$D,1,0)</f>
        <v>#N/A</v>
      </c>
      <c r="AP210" s="487" t="e">
        <f>+VLOOKUP($AJ210,Data_Validation!$A:$D,3,0)</f>
        <v>#N/A</v>
      </c>
      <c r="AQ210" s="487" t="e">
        <f>+VLOOKUP($AJ210,Data_Validation!$A:$D,4,0)</f>
        <v>#N/A</v>
      </c>
      <c r="AR210" s="487" t="s">
        <v>299</v>
      </c>
      <c r="AS210" s="487" t="e">
        <f>+VLOOKUP($AJ210,Data_Validation!$A:$E,5,0)</f>
        <v>#N/A</v>
      </c>
      <c r="AT210" s="904">
        <f t="shared" si="14"/>
        <v>0</v>
      </c>
      <c r="AU210" s="488">
        <f t="shared" si="14"/>
        <v>0</v>
      </c>
      <c r="AV210" s="899" t="str">
        <f>IFERROR(INDEX(V210:AG210,1,MATCH(Parametres!$B$3,V$1:AG$1,0)-1)*IF(OR(C210="L",C210="S",C210="I"),-1,1),"")</f>
        <v/>
      </c>
      <c r="AW210" s="899" t="e">
        <f t="shared" si="15"/>
        <v>#N/A</v>
      </c>
      <c r="AX210" s="899" t="e">
        <f>INDEX(V210:AG210,1,MATCH(Parametres!$B$3,V$1:AG$1,0))*IF(OR(C210="L",C210="S",C210="I"),-1,1)</f>
        <v>#N/A</v>
      </c>
      <c r="AY210" s="487" t="s">
        <v>337</v>
      </c>
      <c r="AZ210" s="487" t="e">
        <f>+VLOOKUP($AJ210,Data_Validation!$A:$E,5,0)</f>
        <v>#N/A</v>
      </c>
    </row>
    <row r="211" spans="36:52" ht="15.75" customHeight="1">
      <c r="AJ211" s="899">
        <f t="shared" si="12"/>
        <v>0</v>
      </c>
      <c r="AK211" s="899">
        <f t="shared" si="12"/>
        <v>0</v>
      </c>
      <c r="AL211" s="905" t="str">
        <f>IFERROR(INDEX(G211:R211,1,MATCH(Parametres!$B$3,G$1:R$1,0)-1)*IF(OR(F211="L",F211="S",F211="I"),-1,1),"")</f>
        <v/>
      </c>
      <c r="AM211" s="905" t="e">
        <f t="shared" si="13"/>
        <v>#N/A</v>
      </c>
      <c r="AN211" s="905" t="e">
        <f>INDEX(G211:R211,1,MATCH(Parametres!$B$3,G$1:R$1,0))*IF(OR(F211="L",F211="S",F211="I"),-1,1)</f>
        <v>#N/A</v>
      </c>
      <c r="AO211" s="487" t="e">
        <f>+VLOOKUP($AJ211,Data_Validation!$A:$D,1,0)</f>
        <v>#N/A</v>
      </c>
      <c r="AP211" s="487" t="e">
        <f>+VLOOKUP($AJ211,Data_Validation!$A:$D,3,0)</f>
        <v>#N/A</v>
      </c>
      <c r="AQ211" s="487" t="e">
        <f>+VLOOKUP($AJ211,Data_Validation!$A:$D,4,0)</f>
        <v>#N/A</v>
      </c>
      <c r="AR211" s="487" t="s">
        <v>299</v>
      </c>
      <c r="AS211" s="487" t="e">
        <f>+VLOOKUP($AJ211,Data_Validation!$A:$E,5,0)</f>
        <v>#N/A</v>
      </c>
      <c r="AT211" s="904">
        <f t="shared" si="14"/>
        <v>0</v>
      </c>
      <c r="AU211" s="488">
        <f t="shared" si="14"/>
        <v>0</v>
      </c>
      <c r="AV211" s="899" t="str">
        <f>IFERROR(INDEX(V211:AG211,1,MATCH(Parametres!$B$3,V$1:AG$1,0)-1)*IF(OR(C211="L",C211="S",C211="I"),-1,1),"")</f>
        <v/>
      </c>
      <c r="AW211" s="899" t="e">
        <f t="shared" si="15"/>
        <v>#N/A</v>
      </c>
      <c r="AX211" s="899" t="e">
        <f>INDEX(V211:AG211,1,MATCH(Parametres!$B$3,V$1:AG$1,0))*IF(OR(C211="L",C211="S",C211="I"),-1,1)</f>
        <v>#N/A</v>
      </c>
      <c r="AY211" s="487" t="s">
        <v>337</v>
      </c>
      <c r="AZ211" s="487" t="e">
        <f>+VLOOKUP($AJ211,Data_Validation!$A:$E,5,0)</f>
        <v>#N/A</v>
      </c>
    </row>
    <row r="212" spans="36:52" ht="15" customHeight="1">
      <c r="AJ212" s="899">
        <f t="shared" si="12"/>
        <v>0</v>
      </c>
      <c r="AK212" s="899">
        <f t="shared" si="12"/>
        <v>0</v>
      </c>
      <c r="AL212" s="905" t="str">
        <f>IFERROR(INDEX(G212:R212,1,MATCH(Parametres!$B$3,G$1:R$1,0)-1)*IF(OR(F212="L",F212="S",F212="I"),-1,1),"")</f>
        <v/>
      </c>
      <c r="AM212" s="905" t="e">
        <f t="shared" si="13"/>
        <v>#N/A</v>
      </c>
      <c r="AN212" s="905" t="e">
        <f>INDEX(G212:R212,1,MATCH(Parametres!$B$3,G$1:R$1,0))*IF(OR(F212="L",F212="S",F212="I"),-1,1)</f>
        <v>#N/A</v>
      </c>
      <c r="AO212" s="487" t="e">
        <f>+VLOOKUP($AJ212,Data_Validation!$A:$D,1,0)</f>
        <v>#N/A</v>
      </c>
      <c r="AP212" s="487" t="e">
        <f>+VLOOKUP($AJ212,Data_Validation!$A:$D,3,0)</f>
        <v>#N/A</v>
      </c>
      <c r="AQ212" s="487" t="e">
        <f>+VLOOKUP($AJ212,Data_Validation!$A:$D,4,0)</f>
        <v>#N/A</v>
      </c>
      <c r="AR212" s="487" t="s">
        <v>299</v>
      </c>
      <c r="AS212" s="487" t="e">
        <f>+VLOOKUP($AJ212,Data_Validation!$A:$E,5,0)</f>
        <v>#N/A</v>
      </c>
      <c r="AT212" s="904">
        <f t="shared" si="14"/>
        <v>0</v>
      </c>
      <c r="AU212" s="488">
        <f t="shared" si="14"/>
        <v>0</v>
      </c>
      <c r="AV212" s="899" t="str">
        <f>IFERROR(INDEX(V212:AG212,1,MATCH(Parametres!$B$3,V$1:AG$1,0)-1)*IF(OR(C212="L",C212="S",C212="I"),-1,1),"")</f>
        <v/>
      </c>
      <c r="AW212" s="899" t="e">
        <f t="shared" si="15"/>
        <v>#N/A</v>
      </c>
      <c r="AX212" s="899" t="e">
        <f>INDEX(V212:AG212,1,MATCH(Parametres!$B$3,V$1:AG$1,0))*IF(OR(C212="L",C212="S",C212="I"),-1,1)</f>
        <v>#N/A</v>
      </c>
      <c r="AY212" s="487" t="s">
        <v>337</v>
      </c>
      <c r="AZ212" s="487" t="e">
        <f>+VLOOKUP($AJ212,Data_Validation!$A:$E,5,0)</f>
        <v>#N/A</v>
      </c>
    </row>
    <row r="213" spans="36:52" ht="15" customHeight="1">
      <c r="AJ213" s="899">
        <f t="shared" si="12"/>
        <v>0</v>
      </c>
      <c r="AK213" s="899">
        <f t="shared" si="12"/>
        <v>0</v>
      </c>
      <c r="AL213" s="905" t="str">
        <f>IFERROR(INDEX(G213:R213,1,MATCH(Parametres!$B$3,G$1:R$1,0)-1)*IF(OR(F213="L",F213="S",F213="I"),-1,1),"")</f>
        <v/>
      </c>
      <c r="AM213" s="905" t="e">
        <f t="shared" si="13"/>
        <v>#N/A</v>
      </c>
      <c r="AN213" s="905" t="e">
        <f>INDEX(G213:R213,1,MATCH(Parametres!$B$3,G$1:R$1,0))*IF(OR(F213="L",F213="S",F213="I"),-1,1)</f>
        <v>#N/A</v>
      </c>
      <c r="AO213" s="487" t="e">
        <f>+VLOOKUP($AJ213,Data_Validation!$A:$D,1,0)</f>
        <v>#N/A</v>
      </c>
      <c r="AP213" s="487" t="e">
        <f>+VLOOKUP($AJ213,Data_Validation!$A:$D,3,0)</f>
        <v>#N/A</v>
      </c>
      <c r="AQ213" s="487" t="e">
        <f>+VLOOKUP($AJ213,Data_Validation!$A:$D,4,0)</f>
        <v>#N/A</v>
      </c>
      <c r="AR213" s="487" t="s">
        <v>299</v>
      </c>
      <c r="AS213" s="487" t="e">
        <f>+VLOOKUP($AJ213,Data_Validation!$A:$E,5,0)</f>
        <v>#N/A</v>
      </c>
      <c r="AT213" s="904">
        <f t="shared" si="14"/>
        <v>0</v>
      </c>
      <c r="AU213" s="488">
        <f t="shared" si="14"/>
        <v>0</v>
      </c>
      <c r="AV213" s="899" t="str">
        <f>IFERROR(INDEX(V213:AG213,1,MATCH(Parametres!$B$3,V$1:AG$1,0)-1)*IF(OR(C213="L",C213="S",C213="I"),-1,1),"")</f>
        <v/>
      </c>
      <c r="AW213" s="899" t="e">
        <f t="shared" si="15"/>
        <v>#N/A</v>
      </c>
      <c r="AX213" s="899" t="e">
        <f>INDEX(V213:AG213,1,MATCH(Parametres!$B$3,V$1:AG$1,0))*IF(OR(C213="L",C213="S",C213="I"),-1,1)</f>
        <v>#N/A</v>
      </c>
      <c r="AY213" s="487" t="s">
        <v>337</v>
      </c>
      <c r="AZ213" s="487" t="e">
        <f>+VLOOKUP($AJ213,Data_Validation!$A:$E,5,0)</f>
        <v>#N/A</v>
      </c>
    </row>
    <row r="214" spans="36:52" ht="15" customHeight="1">
      <c r="AJ214" s="899">
        <f t="shared" si="12"/>
        <v>0</v>
      </c>
      <c r="AK214" s="899">
        <f t="shared" si="12"/>
        <v>0</v>
      </c>
      <c r="AL214" s="905" t="str">
        <f>IFERROR(INDEX(G214:R214,1,MATCH(Parametres!$B$3,G$1:R$1,0)-1)*IF(OR(F214="L",F214="S",F214="I"),-1,1),"")</f>
        <v/>
      </c>
      <c r="AM214" s="905" t="e">
        <f t="shared" si="13"/>
        <v>#N/A</v>
      </c>
      <c r="AN214" s="905" t="e">
        <f>INDEX(G214:R214,1,MATCH(Parametres!$B$3,G$1:R$1,0))*IF(OR(F214="L",F214="S",F214="I"),-1,1)</f>
        <v>#N/A</v>
      </c>
      <c r="AO214" s="487" t="e">
        <f>+VLOOKUP($AJ214,Data_Validation!$A:$D,1,0)</f>
        <v>#N/A</v>
      </c>
      <c r="AP214" s="487" t="e">
        <f>+VLOOKUP($AJ214,Data_Validation!$A:$D,3,0)</f>
        <v>#N/A</v>
      </c>
      <c r="AQ214" s="487" t="e">
        <f>+VLOOKUP($AJ214,Data_Validation!$A:$D,4,0)</f>
        <v>#N/A</v>
      </c>
      <c r="AR214" s="487" t="s">
        <v>299</v>
      </c>
      <c r="AS214" s="487" t="e">
        <f>+VLOOKUP($AJ214,Data_Validation!$A:$E,5,0)</f>
        <v>#N/A</v>
      </c>
      <c r="AT214" s="904">
        <f t="shared" si="14"/>
        <v>0</v>
      </c>
      <c r="AU214" s="488">
        <f t="shared" si="14"/>
        <v>0</v>
      </c>
      <c r="AV214" s="899" t="str">
        <f>IFERROR(INDEX(V214:AG214,1,MATCH(Parametres!$B$3,V$1:AG$1,0)-1)*IF(OR(C214="L",C214="S",C214="I"),-1,1),"")</f>
        <v/>
      </c>
      <c r="AW214" s="899" t="e">
        <f t="shared" si="15"/>
        <v>#N/A</v>
      </c>
      <c r="AX214" s="899" t="e">
        <f>INDEX(V214:AG214,1,MATCH(Parametres!$B$3,V$1:AG$1,0))*IF(OR(C214="L",C214="S",C214="I"),-1,1)</f>
        <v>#N/A</v>
      </c>
      <c r="AY214" s="487" t="s">
        <v>337</v>
      </c>
      <c r="AZ214" s="487" t="e">
        <f>+VLOOKUP($AJ214,Data_Validation!$A:$E,5,0)</f>
        <v>#N/A</v>
      </c>
    </row>
    <row r="215" spans="36:52" ht="15.75" customHeight="1">
      <c r="AJ215" s="899">
        <f t="shared" si="12"/>
        <v>0</v>
      </c>
      <c r="AK215" s="899">
        <f t="shared" si="12"/>
        <v>0</v>
      </c>
      <c r="AL215" s="905" t="str">
        <f>IFERROR(INDEX(G215:R215,1,MATCH(Parametres!$B$3,G$1:R$1,0)-1)*IF(OR(F215="L",F215="S",F215="I"),-1,1),"")</f>
        <v/>
      </c>
      <c r="AM215" s="905" t="e">
        <f t="shared" si="13"/>
        <v>#N/A</v>
      </c>
      <c r="AN215" s="905" t="e">
        <f>INDEX(G215:R215,1,MATCH(Parametres!$B$3,G$1:R$1,0))*IF(OR(F215="L",F215="S",F215="I"),-1,1)</f>
        <v>#N/A</v>
      </c>
      <c r="AO215" s="487" t="e">
        <f>+VLOOKUP($AJ215,Data_Validation!$A:$D,1,0)</f>
        <v>#N/A</v>
      </c>
      <c r="AP215" s="487" t="e">
        <f>+VLOOKUP($AJ215,Data_Validation!$A:$D,3,0)</f>
        <v>#N/A</v>
      </c>
      <c r="AQ215" s="487" t="e">
        <f>+VLOOKUP($AJ215,Data_Validation!$A:$D,4,0)</f>
        <v>#N/A</v>
      </c>
      <c r="AR215" s="487" t="s">
        <v>299</v>
      </c>
      <c r="AS215" s="487" t="e">
        <f>+VLOOKUP($AJ215,Data_Validation!$A:$E,5,0)</f>
        <v>#N/A</v>
      </c>
      <c r="AT215" s="904">
        <f t="shared" si="14"/>
        <v>0</v>
      </c>
      <c r="AU215" s="488">
        <f t="shared" si="14"/>
        <v>0</v>
      </c>
      <c r="AV215" s="899" t="str">
        <f>IFERROR(INDEX(V215:AG215,1,MATCH(Parametres!$B$3,V$1:AG$1,0)-1)*IF(OR(C215="L",C215="S",C215="I"),-1,1),"")</f>
        <v/>
      </c>
      <c r="AW215" s="899" t="e">
        <f t="shared" si="15"/>
        <v>#N/A</v>
      </c>
      <c r="AX215" s="899" t="e">
        <f>INDEX(V215:AG215,1,MATCH(Parametres!$B$3,V$1:AG$1,0))*IF(OR(C215="L",C215="S",C215="I"),-1,1)</f>
        <v>#N/A</v>
      </c>
      <c r="AY215" s="487" t="s">
        <v>337</v>
      </c>
      <c r="AZ215" s="487" t="e">
        <f>+VLOOKUP($AJ215,Data_Validation!$A:$E,5,0)</f>
        <v>#N/A</v>
      </c>
    </row>
    <row r="216" spans="36:52" ht="15" customHeight="1">
      <c r="AJ216" s="899">
        <f t="shared" si="12"/>
        <v>0</v>
      </c>
      <c r="AK216" s="899">
        <f t="shared" si="12"/>
        <v>0</v>
      </c>
      <c r="AL216" s="905" t="str">
        <f>IFERROR(INDEX(G216:R216,1,MATCH(Parametres!$B$3,G$1:R$1,0)-1)*IF(OR(F216="L",F216="S",F216="I"),-1,1),"")</f>
        <v/>
      </c>
      <c r="AM216" s="905" t="e">
        <f t="shared" si="13"/>
        <v>#N/A</v>
      </c>
      <c r="AN216" s="905" t="e">
        <f>INDEX(G216:R216,1,MATCH(Parametres!$B$3,G$1:R$1,0))*IF(OR(F216="L",F216="S",F216="I"),-1,1)</f>
        <v>#N/A</v>
      </c>
      <c r="AO216" s="487" t="e">
        <f>+VLOOKUP($AJ216,Data_Validation!$A:$D,1,0)</f>
        <v>#N/A</v>
      </c>
      <c r="AP216" s="487" t="e">
        <f>+VLOOKUP($AJ216,Data_Validation!$A:$D,3,0)</f>
        <v>#N/A</v>
      </c>
      <c r="AQ216" s="487" t="e">
        <f>+VLOOKUP($AJ216,Data_Validation!$A:$D,4,0)</f>
        <v>#N/A</v>
      </c>
      <c r="AR216" s="487" t="s">
        <v>299</v>
      </c>
      <c r="AS216" s="487" t="e">
        <f>+VLOOKUP($AJ216,Data_Validation!$A:$E,5,0)</f>
        <v>#N/A</v>
      </c>
      <c r="AT216" s="904">
        <f t="shared" si="14"/>
        <v>0</v>
      </c>
      <c r="AU216" s="488">
        <f t="shared" si="14"/>
        <v>0</v>
      </c>
      <c r="AV216" s="899" t="str">
        <f>IFERROR(INDEX(V216:AG216,1,MATCH(Parametres!$B$3,V$1:AG$1,0)-1)*IF(OR(C216="L",C216="S",C216="I"),-1,1),"")</f>
        <v/>
      </c>
      <c r="AW216" s="899" t="e">
        <f t="shared" si="15"/>
        <v>#N/A</v>
      </c>
      <c r="AX216" s="899" t="e">
        <f>INDEX(V216:AG216,1,MATCH(Parametres!$B$3,V$1:AG$1,0))*IF(OR(C216="L",C216="S",C216="I"),-1,1)</f>
        <v>#N/A</v>
      </c>
      <c r="AY216" s="487" t="s">
        <v>337</v>
      </c>
      <c r="AZ216" s="487" t="e">
        <f>+VLOOKUP($AJ216,Data_Validation!$A:$E,5,0)</f>
        <v>#N/A</v>
      </c>
    </row>
    <row r="217" spans="36:52" ht="15" customHeight="1">
      <c r="AJ217" s="899">
        <f t="shared" si="12"/>
        <v>0</v>
      </c>
      <c r="AK217" s="899">
        <f t="shared" si="12"/>
        <v>0</v>
      </c>
      <c r="AL217" s="905" t="str">
        <f>IFERROR(INDEX(G217:R217,1,MATCH(Parametres!$B$3,G$1:R$1,0)-1)*IF(OR(F217="L",F217="S",F217="I"),-1,1),"")</f>
        <v/>
      </c>
      <c r="AM217" s="905" t="e">
        <f t="shared" si="13"/>
        <v>#N/A</v>
      </c>
      <c r="AN217" s="905" t="e">
        <f>INDEX(G217:R217,1,MATCH(Parametres!$B$3,G$1:R$1,0))*IF(OR(F217="L",F217="S",F217="I"),-1,1)</f>
        <v>#N/A</v>
      </c>
      <c r="AO217" s="487" t="e">
        <f>+VLOOKUP($AJ217,Data_Validation!$A:$D,1,0)</f>
        <v>#N/A</v>
      </c>
      <c r="AP217" s="487" t="e">
        <f>+VLOOKUP($AJ217,Data_Validation!$A:$D,3,0)</f>
        <v>#N/A</v>
      </c>
      <c r="AQ217" s="487" t="e">
        <f>+VLOOKUP($AJ217,Data_Validation!$A:$D,4,0)</f>
        <v>#N/A</v>
      </c>
      <c r="AR217" s="487" t="s">
        <v>299</v>
      </c>
      <c r="AS217" s="487" t="e">
        <f>+VLOOKUP($AJ217,Data_Validation!$A:$E,5,0)</f>
        <v>#N/A</v>
      </c>
      <c r="AT217" s="904">
        <f t="shared" si="14"/>
        <v>0</v>
      </c>
      <c r="AU217" s="488">
        <f t="shared" si="14"/>
        <v>0</v>
      </c>
      <c r="AV217" s="899" t="str">
        <f>IFERROR(INDEX(V217:AG217,1,MATCH(Parametres!$B$3,V$1:AG$1,0)-1)*IF(OR(C217="L",C217="S",C217="I"),-1,1),"")</f>
        <v/>
      </c>
      <c r="AW217" s="899" t="e">
        <f t="shared" si="15"/>
        <v>#N/A</v>
      </c>
      <c r="AX217" s="899" t="e">
        <f>INDEX(V217:AG217,1,MATCH(Parametres!$B$3,V$1:AG$1,0))*IF(OR(C217="L",C217="S",C217="I"),-1,1)</f>
        <v>#N/A</v>
      </c>
      <c r="AY217" s="487" t="s">
        <v>337</v>
      </c>
      <c r="AZ217" s="487" t="e">
        <f>+VLOOKUP($AJ217,Data_Validation!$A:$E,5,0)</f>
        <v>#N/A</v>
      </c>
    </row>
    <row r="218" spans="36:52" ht="15" customHeight="1">
      <c r="AJ218" s="899">
        <f t="shared" si="12"/>
        <v>0</v>
      </c>
      <c r="AK218" s="899">
        <f t="shared" si="12"/>
        <v>0</v>
      </c>
      <c r="AL218" s="905" t="str">
        <f>IFERROR(INDEX(G218:R218,1,MATCH(Parametres!$B$3,G$1:R$1,0)-1)*IF(OR(F218="L",F218="S",F218="I"),-1,1),"")</f>
        <v/>
      </c>
      <c r="AM218" s="905" t="e">
        <f t="shared" si="13"/>
        <v>#N/A</v>
      </c>
      <c r="AN218" s="905" t="e">
        <f>INDEX(G218:R218,1,MATCH(Parametres!$B$3,G$1:R$1,0))*IF(OR(F218="L",F218="S",F218="I"),-1,1)</f>
        <v>#N/A</v>
      </c>
      <c r="AO218" s="487" t="e">
        <f>+VLOOKUP($AJ218,Data_Validation!$A:$D,1,0)</f>
        <v>#N/A</v>
      </c>
      <c r="AP218" s="487" t="e">
        <f>+VLOOKUP($AJ218,Data_Validation!$A:$D,3,0)</f>
        <v>#N/A</v>
      </c>
      <c r="AQ218" s="487" t="e">
        <f>+VLOOKUP($AJ218,Data_Validation!$A:$D,4,0)</f>
        <v>#N/A</v>
      </c>
      <c r="AR218" s="487" t="s">
        <v>299</v>
      </c>
      <c r="AS218" s="487" t="e">
        <f>+VLOOKUP($AJ218,Data_Validation!$A:$E,5,0)</f>
        <v>#N/A</v>
      </c>
      <c r="AT218" s="904">
        <f t="shared" si="14"/>
        <v>0</v>
      </c>
      <c r="AU218" s="488">
        <f t="shared" si="14"/>
        <v>0</v>
      </c>
      <c r="AV218" s="899" t="str">
        <f>IFERROR(INDEX(V218:AG218,1,MATCH(Parametres!$B$3,V$1:AG$1,0)-1)*IF(OR(C218="L",C218="S",C218="I"),-1,1),"")</f>
        <v/>
      </c>
      <c r="AW218" s="899" t="e">
        <f t="shared" si="15"/>
        <v>#N/A</v>
      </c>
      <c r="AX218" s="899" t="e">
        <f>INDEX(V218:AG218,1,MATCH(Parametres!$B$3,V$1:AG$1,0))*IF(OR(C218="L",C218="S",C218="I"),-1,1)</f>
        <v>#N/A</v>
      </c>
      <c r="AY218" s="487" t="s">
        <v>337</v>
      </c>
      <c r="AZ218" s="487" t="e">
        <f>+VLOOKUP($AJ218,Data_Validation!$A:$E,5,0)</f>
        <v>#N/A</v>
      </c>
    </row>
    <row r="219" spans="36:52" ht="15.75" customHeight="1">
      <c r="AJ219" s="899">
        <f t="shared" si="12"/>
        <v>0</v>
      </c>
      <c r="AK219" s="899">
        <f t="shared" si="12"/>
        <v>0</v>
      </c>
      <c r="AL219" s="905" t="str">
        <f>IFERROR(INDEX(G219:R219,1,MATCH(Parametres!$B$3,G$1:R$1,0)-1)*IF(OR(F219="L",F219="S",F219="I"),-1,1),"")</f>
        <v/>
      </c>
      <c r="AM219" s="905" t="e">
        <f t="shared" si="13"/>
        <v>#N/A</v>
      </c>
      <c r="AN219" s="905" t="e">
        <f>INDEX(G219:R219,1,MATCH(Parametres!$B$3,G$1:R$1,0))*IF(OR(F219="L",F219="S",F219="I"),-1,1)</f>
        <v>#N/A</v>
      </c>
      <c r="AO219" s="487" t="e">
        <f>+VLOOKUP($AJ219,Data_Validation!$A:$D,1,0)</f>
        <v>#N/A</v>
      </c>
      <c r="AP219" s="487" t="e">
        <f>+VLOOKUP($AJ219,Data_Validation!$A:$D,3,0)</f>
        <v>#N/A</v>
      </c>
      <c r="AQ219" s="487" t="e">
        <f>+VLOOKUP($AJ219,Data_Validation!$A:$D,4,0)</f>
        <v>#N/A</v>
      </c>
      <c r="AR219" s="487" t="s">
        <v>299</v>
      </c>
      <c r="AS219" s="487" t="e">
        <f>+VLOOKUP($AJ219,Data_Validation!$A:$E,5,0)</f>
        <v>#N/A</v>
      </c>
      <c r="AT219" s="904">
        <f t="shared" si="14"/>
        <v>0</v>
      </c>
      <c r="AU219" s="488">
        <f t="shared" si="14"/>
        <v>0</v>
      </c>
      <c r="AV219" s="899" t="str">
        <f>IFERROR(INDEX(V219:AG219,1,MATCH(Parametres!$B$3,V$1:AG$1,0)-1)*IF(OR(C219="L",C219="S",C219="I"),-1,1),"")</f>
        <v/>
      </c>
      <c r="AW219" s="899" t="e">
        <f t="shared" si="15"/>
        <v>#N/A</v>
      </c>
      <c r="AX219" s="899" t="e">
        <f>INDEX(V219:AG219,1,MATCH(Parametres!$B$3,V$1:AG$1,0))*IF(OR(C219="L",C219="S",C219="I"),-1,1)</f>
        <v>#N/A</v>
      </c>
      <c r="AY219" s="487" t="s">
        <v>337</v>
      </c>
      <c r="AZ219" s="487" t="e">
        <f>+VLOOKUP($AJ219,Data_Validation!$A:$E,5,0)</f>
        <v>#N/A</v>
      </c>
    </row>
    <row r="220" spans="36:52" ht="15" customHeight="1">
      <c r="AJ220" s="899">
        <f t="shared" si="12"/>
        <v>0</v>
      </c>
      <c r="AK220" s="899">
        <f t="shared" si="12"/>
        <v>0</v>
      </c>
      <c r="AL220" s="905" t="str">
        <f>IFERROR(INDEX(G220:R220,1,MATCH(Parametres!$B$3,G$1:R$1,0)-1)*IF(OR(F220="L",F220="S",F220="I"),-1,1),"")</f>
        <v/>
      </c>
      <c r="AM220" s="905" t="e">
        <f t="shared" si="13"/>
        <v>#N/A</v>
      </c>
      <c r="AN220" s="905" t="e">
        <f>INDEX(G220:R220,1,MATCH(Parametres!$B$3,G$1:R$1,0))*IF(OR(F220="L",F220="S",F220="I"),-1,1)</f>
        <v>#N/A</v>
      </c>
      <c r="AO220" s="487" t="e">
        <f>+VLOOKUP($AJ220,Data_Validation!$A:$D,1,0)</f>
        <v>#N/A</v>
      </c>
      <c r="AP220" s="487" t="e">
        <f>+VLOOKUP($AJ220,Data_Validation!$A:$D,3,0)</f>
        <v>#N/A</v>
      </c>
      <c r="AQ220" s="487" t="e">
        <f>+VLOOKUP($AJ220,Data_Validation!$A:$D,4,0)</f>
        <v>#N/A</v>
      </c>
      <c r="AR220" s="487" t="s">
        <v>299</v>
      </c>
      <c r="AS220" s="487" t="e">
        <f>+VLOOKUP($AJ220,Data_Validation!$A:$E,5,0)</f>
        <v>#N/A</v>
      </c>
      <c r="AT220" s="904">
        <f t="shared" si="14"/>
        <v>0</v>
      </c>
      <c r="AU220" s="488">
        <f t="shared" si="14"/>
        <v>0</v>
      </c>
      <c r="AV220" s="899" t="str">
        <f>IFERROR(INDEX(V220:AG220,1,MATCH(Parametres!$B$3,V$1:AG$1,0)-1)*IF(OR(C220="L",C220="S",C220="I"),-1,1),"")</f>
        <v/>
      </c>
      <c r="AW220" s="899" t="e">
        <f t="shared" si="15"/>
        <v>#N/A</v>
      </c>
      <c r="AX220" s="899" t="e">
        <f>INDEX(V220:AG220,1,MATCH(Parametres!$B$3,V$1:AG$1,0))*IF(OR(C220="L",C220="S",C220="I"),-1,1)</f>
        <v>#N/A</v>
      </c>
      <c r="AY220" s="487" t="s">
        <v>337</v>
      </c>
      <c r="AZ220" s="487" t="e">
        <f>+VLOOKUP($AJ220,Data_Validation!$A:$E,5,0)</f>
        <v>#N/A</v>
      </c>
    </row>
    <row r="221" spans="36:52" ht="15" customHeight="1">
      <c r="AJ221" s="899">
        <f t="shared" si="12"/>
        <v>0</v>
      </c>
      <c r="AK221" s="899">
        <f t="shared" si="12"/>
        <v>0</v>
      </c>
      <c r="AL221" s="905" t="str">
        <f>IFERROR(INDEX(G221:R221,1,MATCH(Parametres!$B$3,G$1:R$1,0)-1)*IF(OR(F221="L",F221="S",F221="I"),-1,1),"")</f>
        <v/>
      </c>
      <c r="AM221" s="905" t="e">
        <f t="shared" si="13"/>
        <v>#N/A</v>
      </c>
      <c r="AN221" s="905" t="e">
        <f>INDEX(G221:R221,1,MATCH(Parametres!$B$3,G$1:R$1,0))*IF(OR(F221="L",F221="S",F221="I"),-1,1)</f>
        <v>#N/A</v>
      </c>
      <c r="AO221" s="487" t="e">
        <f>+VLOOKUP($AJ221,Data_Validation!$A:$D,1,0)</f>
        <v>#N/A</v>
      </c>
      <c r="AP221" s="487" t="e">
        <f>+VLOOKUP($AJ221,Data_Validation!$A:$D,3,0)</f>
        <v>#N/A</v>
      </c>
      <c r="AQ221" s="487" t="e">
        <f>+VLOOKUP($AJ221,Data_Validation!$A:$D,4,0)</f>
        <v>#N/A</v>
      </c>
      <c r="AR221" s="487" t="s">
        <v>299</v>
      </c>
      <c r="AS221" s="487" t="e">
        <f>+VLOOKUP($AJ221,Data_Validation!$A:$E,5,0)</f>
        <v>#N/A</v>
      </c>
      <c r="AT221" s="904">
        <f t="shared" si="14"/>
        <v>0</v>
      </c>
      <c r="AU221" s="488">
        <f t="shared" si="14"/>
        <v>0</v>
      </c>
      <c r="AV221" s="899" t="str">
        <f>IFERROR(INDEX(V221:AG221,1,MATCH(Parametres!$B$3,V$1:AG$1,0)-1)*IF(OR(C221="L",C221="S",C221="I"),-1,1),"")</f>
        <v/>
      </c>
      <c r="AW221" s="899" t="e">
        <f t="shared" si="15"/>
        <v>#N/A</v>
      </c>
      <c r="AX221" s="899" t="e">
        <f>INDEX(V221:AG221,1,MATCH(Parametres!$B$3,V$1:AG$1,0))*IF(OR(C221="L",C221="S",C221="I"),-1,1)</f>
        <v>#N/A</v>
      </c>
      <c r="AY221" s="487" t="s">
        <v>337</v>
      </c>
      <c r="AZ221" s="487" t="e">
        <f>+VLOOKUP($AJ221,Data_Validation!$A:$E,5,0)</f>
        <v>#N/A</v>
      </c>
    </row>
    <row r="222" spans="36:52" ht="15" customHeight="1">
      <c r="AJ222" s="899">
        <f t="shared" si="12"/>
        <v>0</v>
      </c>
      <c r="AK222" s="899">
        <f t="shared" si="12"/>
        <v>0</v>
      </c>
      <c r="AL222" s="905" t="str">
        <f>IFERROR(INDEX(G222:R222,1,MATCH(Parametres!$B$3,G$1:R$1,0)-1)*IF(OR(F222="L",F222="S",F222="I"),-1,1),"")</f>
        <v/>
      </c>
      <c r="AM222" s="905" t="e">
        <f t="shared" si="13"/>
        <v>#N/A</v>
      </c>
      <c r="AN222" s="905" t="e">
        <f>INDEX(G222:R222,1,MATCH(Parametres!$B$3,G$1:R$1,0))*IF(OR(F222="L",F222="S",F222="I"),-1,1)</f>
        <v>#N/A</v>
      </c>
      <c r="AO222" s="487" t="e">
        <f>+VLOOKUP($AJ222,Data_Validation!$A:$D,1,0)</f>
        <v>#N/A</v>
      </c>
      <c r="AP222" s="487" t="e">
        <f>+VLOOKUP($AJ222,Data_Validation!$A:$D,3,0)</f>
        <v>#N/A</v>
      </c>
      <c r="AQ222" s="487" t="e">
        <f>+VLOOKUP($AJ222,Data_Validation!$A:$D,4,0)</f>
        <v>#N/A</v>
      </c>
      <c r="AR222" s="487" t="s">
        <v>299</v>
      </c>
      <c r="AS222" s="487" t="e">
        <f>+VLOOKUP($AJ222,Data_Validation!$A:$E,5,0)</f>
        <v>#N/A</v>
      </c>
      <c r="AT222" s="904">
        <f t="shared" si="14"/>
        <v>0</v>
      </c>
      <c r="AU222" s="488">
        <f t="shared" si="14"/>
        <v>0</v>
      </c>
      <c r="AV222" s="899" t="str">
        <f>IFERROR(INDEX(V222:AG222,1,MATCH(Parametres!$B$3,V$1:AG$1,0)-1)*IF(OR(C222="L",C222="S",C222="I"),-1,1),"")</f>
        <v/>
      </c>
      <c r="AW222" s="899" t="e">
        <f t="shared" si="15"/>
        <v>#N/A</v>
      </c>
      <c r="AX222" s="899" t="e">
        <f>INDEX(V222:AG222,1,MATCH(Parametres!$B$3,V$1:AG$1,0))*IF(OR(C222="L",C222="S",C222="I"),-1,1)</f>
        <v>#N/A</v>
      </c>
      <c r="AY222" s="487" t="s">
        <v>337</v>
      </c>
      <c r="AZ222" s="487" t="e">
        <f>+VLOOKUP($AJ222,Data_Validation!$A:$E,5,0)</f>
        <v>#N/A</v>
      </c>
    </row>
    <row r="223" spans="36:52" ht="15" customHeight="1">
      <c r="AJ223" s="899">
        <f t="shared" si="12"/>
        <v>0</v>
      </c>
      <c r="AK223" s="899">
        <f t="shared" si="12"/>
        <v>0</v>
      </c>
      <c r="AL223" s="905" t="str">
        <f>IFERROR(INDEX(G223:R223,1,MATCH(Parametres!$B$3,G$1:R$1,0)-1)*IF(OR(F223="L",F223="S",F223="I"),-1,1),"")</f>
        <v/>
      </c>
      <c r="AM223" s="905" t="e">
        <f t="shared" si="13"/>
        <v>#N/A</v>
      </c>
      <c r="AN223" s="905" t="e">
        <f>INDEX(G223:R223,1,MATCH(Parametres!$B$3,G$1:R$1,0))*IF(OR(F223="L",F223="S",F223="I"),-1,1)</f>
        <v>#N/A</v>
      </c>
      <c r="AO223" s="487" t="e">
        <f>+VLOOKUP($AJ223,Data_Validation!$A:$D,1,0)</f>
        <v>#N/A</v>
      </c>
      <c r="AP223" s="487" t="e">
        <f>+VLOOKUP($AJ223,Data_Validation!$A:$D,3,0)</f>
        <v>#N/A</v>
      </c>
      <c r="AQ223" s="487" t="e">
        <f>+VLOOKUP($AJ223,Data_Validation!$A:$D,4,0)</f>
        <v>#N/A</v>
      </c>
      <c r="AR223" s="487" t="s">
        <v>299</v>
      </c>
      <c r="AS223" s="487" t="e">
        <f>+VLOOKUP($AJ223,Data_Validation!$A:$E,5,0)</f>
        <v>#N/A</v>
      </c>
      <c r="AT223" s="904">
        <f t="shared" si="14"/>
        <v>0</v>
      </c>
      <c r="AU223" s="488">
        <f t="shared" si="14"/>
        <v>0</v>
      </c>
      <c r="AV223" s="899" t="str">
        <f>IFERROR(INDEX(V223:AG223,1,MATCH(Parametres!$B$3,V$1:AG$1,0)-1)*IF(OR(C223="L",C223="S",C223="I"),-1,1),"")</f>
        <v/>
      </c>
      <c r="AW223" s="899" t="e">
        <f t="shared" si="15"/>
        <v>#N/A</v>
      </c>
      <c r="AX223" s="899" t="e">
        <f>INDEX(V223:AG223,1,MATCH(Parametres!$B$3,V$1:AG$1,0))*IF(OR(C223="L",C223="S",C223="I"),-1,1)</f>
        <v>#N/A</v>
      </c>
      <c r="AY223" s="487" t="s">
        <v>337</v>
      </c>
      <c r="AZ223" s="487" t="e">
        <f>+VLOOKUP($AJ223,Data_Validation!$A:$E,5,0)</f>
        <v>#N/A</v>
      </c>
    </row>
    <row r="224" spans="36:52" ht="15" customHeight="1">
      <c r="AJ224" s="899">
        <f t="shared" si="12"/>
        <v>0</v>
      </c>
      <c r="AK224" s="899">
        <f t="shared" si="12"/>
        <v>0</v>
      </c>
      <c r="AL224" s="905" t="str">
        <f>IFERROR(INDEX(G224:R224,1,MATCH(Parametres!$B$3,G$1:R$1,0)-1)*IF(OR(F224="L",F224="S",F224="I"),-1,1),"")</f>
        <v/>
      </c>
      <c r="AM224" s="905" t="e">
        <f t="shared" si="13"/>
        <v>#N/A</v>
      </c>
      <c r="AN224" s="905" t="e">
        <f>INDEX(G224:R224,1,MATCH(Parametres!$B$3,G$1:R$1,0))*IF(OR(F224="L",F224="S",F224="I"),-1,1)</f>
        <v>#N/A</v>
      </c>
      <c r="AO224" s="487" t="e">
        <f>+VLOOKUP($AJ224,Data_Validation!$A:$D,1,0)</f>
        <v>#N/A</v>
      </c>
      <c r="AP224" s="487" t="e">
        <f>+VLOOKUP($AJ224,Data_Validation!$A:$D,3,0)</f>
        <v>#N/A</v>
      </c>
      <c r="AQ224" s="487" t="e">
        <f>+VLOOKUP($AJ224,Data_Validation!$A:$D,4,0)</f>
        <v>#N/A</v>
      </c>
      <c r="AR224" s="487" t="s">
        <v>299</v>
      </c>
      <c r="AS224" s="487" t="e">
        <f>+VLOOKUP($AJ224,Data_Validation!$A:$E,5,0)</f>
        <v>#N/A</v>
      </c>
      <c r="AT224" s="904">
        <f t="shared" si="14"/>
        <v>0</v>
      </c>
      <c r="AU224" s="488">
        <f t="shared" si="14"/>
        <v>0</v>
      </c>
      <c r="AV224" s="899" t="str">
        <f>IFERROR(INDEX(V224:AG224,1,MATCH(Parametres!$B$3,V$1:AG$1,0)-1)*IF(OR(C224="L",C224="S",C224="I"),-1,1),"")</f>
        <v/>
      </c>
      <c r="AW224" s="899" t="e">
        <f t="shared" si="15"/>
        <v>#N/A</v>
      </c>
      <c r="AX224" s="899" t="e">
        <f>INDEX(V224:AG224,1,MATCH(Parametres!$B$3,V$1:AG$1,0))*IF(OR(C224="L",C224="S",C224="I"),-1,1)</f>
        <v>#N/A</v>
      </c>
      <c r="AY224" s="487" t="s">
        <v>337</v>
      </c>
      <c r="AZ224" s="487" t="e">
        <f>+VLOOKUP($AJ224,Data_Validation!$A:$E,5,0)</f>
        <v>#N/A</v>
      </c>
    </row>
    <row r="225" spans="36:52" ht="15.75" customHeight="1">
      <c r="AJ225" s="899">
        <f t="shared" si="12"/>
        <v>0</v>
      </c>
      <c r="AK225" s="899">
        <f t="shared" si="12"/>
        <v>0</v>
      </c>
      <c r="AL225" s="905" t="str">
        <f>IFERROR(INDEX(G225:R225,1,MATCH(Parametres!$B$3,G$1:R$1,0)-1)*IF(OR(F225="L",F225="S",F225="I"),-1,1),"")</f>
        <v/>
      </c>
      <c r="AM225" s="905" t="e">
        <f t="shared" si="13"/>
        <v>#N/A</v>
      </c>
      <c r="AN225" s="905" t="e">
        <f>INDEX(G225:R225,1,MATCH(Parametres!$B$3,G$1:R$1,0))*IF(OR(F225="L",F225="S",F225="I"),-1,1)</f>
        <v>#N/A</v>
      </c>
      <c r="AO225" s="487" t="e">
        <f>+VLOOKUP($AJ225,Data_Validation!$A:$D,1,0)</f>
        <v>#N/A</v>
      </c>
      <c r="AP225" s="487" t="e">
        <f>+VLOOKUP($AJ225,Data_Validation!$A:$D,3,0)</f>
        <v>#N/A</v>
      </c>
      <c r="AQ225" s="487" t="e">
        <f>+VLOOKUP($AJ225,Data_Validation!$A:$D,4,0)</f>
        <v>#N/A</v>
      </c>
      <c r="AR225" s="487" t="s">
        <v>299</v>
      </c>
      <c r="AS225" s="487" t="e">
        <f>+VLOOKUP($AJ225,Data_Validation!$A:$E,5,0)</f>
        <v>#N/A</v>
      </c>
      <c r="AT225" s="904">
        <f t="shared" si="14"/>
        <v>0</v>
      </c>
      <c r="AU225" s="488">
        <f t="shared" si="14"/>
        <v>0</v>
      </c>
      <c r="AV225" s="899" t="str">
        <f>IFERROR(INDEX(V225:AG225,1,MATCH(Parametres!$B$3,V$1:AG$1,0)-1)*IF(OR(C225="L",C225="S",C225="I"),-1,1),"")</f>
        <v/>
      </c>
      <c r="AW225" s="899" t="e">
        <f t="shared" si="15"/>
        <v>#N/A</v>
      </c>
      <c r="AX225" s="899" t="e">
        <f>INDEX(V225:AG225,1,MATCH(Parametres!$B$3,V$1:AG$1,0))*IF(OR(C225="L",C225="S",C225="I"),-1,1)</f>
        <v>#N/A</v>
      </c>
      <c r="AY225" s="487" t="s">
        <v>337</v>
      </c>
      <c r="AZ225" s="487" t="e">
        <f>+VLOOKUP($AJ225,Data_Validation!$A:$E,5,0)</f>
        <v>#N/A</v>
      </c>
    </row>
    <row r="226" spans="36:52" ht="15" customHeight="1">
      <c r="AJ226" s="899">
        <f t="shared" si="12"/>
        <v>0</v>
      </c>
      <c r="AK226" s="899">
        <f t="shared" si="12"/>
        <v>0</v>
      </c>
      <c r="AL226" s="905" t="str">
        <f>IFERROR(INDEX(G226:R226,1,MATCH(Parametres!$B$3,G$1:R$1,0)-1)*IF(OR(F226="L",F226="S",F226="I"),-1,1),"")</f>
        <v/>
      </c>
      <c r="AM226" s="905" t="e">
        <f t="shared" si="13"/>
        <v>#N/A</v>
      </c>
      <c r="AN226" s="905" t="e">
        <f>INDEX(G226:R226,1,MATCH(Parametres!$B$3,G$1:R$1,0))*IF(OR(F226="L",F226="S",F226="I"),-1,1)</f>
        <v>#N/A</v>
      </c>
      <c r="AO226" s="487" t="e">
        <f>+VLOOKUP($AJ226,Data_Validation!$A:$D,1,0)</f>
        <v>#N/A</v>
      </c>
      <c r="AP226" s="487" t="e">
        <f>+VLOOKUP($AJ226,Data_Validation!$A:$D,3,0)</f>
        <v>#N/A</v>
      </c>
      <c r="AQ226" s="487" t="e">
        <f>+VLOOKUP($AJ226,Data_Validation!$A:$D,4,0)</f>
        <v>#N/A</v>
      </c>
      <c r="AR226" s="487" t="s">
        <v>299</v>
      </c>
      <c r="AS226" s="487" t="e">
        <f>+VLOOKUP($AJ226,Data_Validation!$A:$E,5,0)</f>
        <v>#N/A</v>
      </c>
      <c r="AT226" s="904">
        <f t="shared" si="14"/>
        <v>0</v>
      </c>
      <c r="AU226" s="488">
        <f t="shared" si="14"/>
        <v>0</v>
      </c>
      <c r="AV226" s="899" t="str">
        <f>IFERROR(INDEX(V226:AG226,1,MATCH(Parametres!$B$3,V$1:AG$1,0)-1)*IF(OR(C226="L",C226="S",C226="I"),-1,1),"")</f>
        <v/>
      </c>
      <c r="AW226" s="899" t="e">
        <f t="shared" si="15"/>
        <v>#N/A</v>
      </c>
      <c r="AX226" s="899" t="e">
        <f>INDEX(V226:AG226,1,MATCH(Parametres!$B$3,V$1:AG$1,0))*IF(OR(C226="L",C226="S",C226="I"),-1,1)</f>
        <v>#N/A</v>
      </c>
      <c r="AY226" s="487" t="s">
        <v>337</v>
      </c>
      <c r="AZ226" s="487" t="e">
        <f>+VLOOKUP($AJ226,Data_Validation!$A:$E,5,0)</f>
        <v>#N/A</v>
      </c>
    </row>
    <row r="227" spans="36:52" ht="15" customHeight="1">
      <c r="AJ227" s="899">
        <f t="shared" si="12"/>
        <v>0</v>
      </c>
      <c r="AK227" s="899">
        <f t="shared" si="12"/>
        <v>0</v>
      </c>
      <c r="AL227" s="905" t="str">
        <f>IFERROR(INDEX(G227:R227,1,MATCH(Parametres!$B$3,G$1:R$1,0)-1)*IF(OR(F227="L",F227="S",F227="I"),-1,1),"")</f>
        <v/>
      </c>
      <c r="AM227" s="905" t="e">
        <f t="shared" si="13"/>
        <v>#N/A</v>
      </c>
      <c r="AN227" s="905" t="e">
        <f>INDEX(G227:R227,1,MATCH(Parametres!$B$3,G$1:R$1,0))*IF(OR(F227="L",F227="S",F227="I"),-1,1)</f>
        <v>#N/A</v>
      </c>
      <c r="AO227" s="487" t="e">
        <f>+VLOOKUP($AJ227,Data_Validation!$A:$D,1,0)</f>
        <v>#N/A</v>
      </c>
      <c r="AP227" s="487" t="e">
        <f>+VLOOKUP($AJ227,Data_Validation!$A:$D,3,0)</f>
        <v>#N/A</v>
      </c>
      <c r="AQ227" s="487" t="e">
        <f>+VLOOKUP($AJ227,Data_Validation!$A:$D,4,0)</f>
        <v>#N/A</v>
      </c>
      <c r="AR227" s="487" t="s">
        <v>299</v>
      </c>
      <c r="AS227" s="487" t="e">
        <f>+VLOOKUP($AJ227,Data_Validation!$A:$E,5,0)</f>
        <v>#N/A</v>
      </c>
      <c r="AT227" s="904">
        <f t="shared" si="14"/>
        <v>0</v>
      </c>
      <c r="AU227" s="488">
        <f t="shared" si="14"/>
        <v>0</v>
      </c>
      <c r="AV227" s="899" t="str">
        <f>IFERROR(INDEX(V227:AG227,1,MATCH(Parametres!$B$3,V$1:AG$1,0)-1)*IF(OR(C227="L",C227="S",C227="I"),-1,1),"")</f>
        <v/>
      </c>
      <c r="AW227" s="899" t="e">
        <f t="shared" si="15"/>
        <v>#N/A</v>
      </c>
      <c r="AX227" s="899" t="e">
        <f>INDEX(V227:AG227,1,MATCH(Parametres!$B$3,V$1:AG$1,0))*IF(OR(C227="L",C227="S",C227="I"),-1,1)</f>
        <v>#N/A</v>
      </c>
      <c r="AY227" s="487" t="s">
        <v>337</v>
      </c>
      <c r="AZ227" s="487" t="e">
        <f>+VLOOKUP($AJ227,Data_Validation!$A:$E,5,0)</f>
        <v>#N/A</v>
      </c>
    </row>
    <row r="228" spans="36:52" ht="15" customHeight="1">
      <c r="AJ228" s="899">
        <f t="shared" si="12"/>
        <v>0</v>
      </c>
      <c r="AK228" s="899">
        <f t="shared" si="12"/>
        <v>0</v>
      </c>
      <c r="AL228" s="905" t="str">
        <f>IFERROR(INDEX(G228:R228,1,MATCH(Parametres!$B$3,G$1:R$1,0)-1)*IF(OR(F228="L",F228="S",F228="I"),-1,1),"")</f>
        <v/>
      </c>
      <c r="AM228" s="905" t="e">
        <f t="shared" si="13"/>
        <v>#N/A</v>
      </c>
      <c r="AN228" s="905" t="e">
        <f>INDEX(G228:R228,1,MATCH(Parametres!$B$3,G$1:R$1,0))*IF(OR(F228="L",F228="S",F228="I"),-1,1)</f>
        <v>#N/A</v>
      </c>
      <c r="AO228" s="487" t="e">
        <f>+VLOOKUP($AJ228,Data_Validation!$A:$D,1,0)</f>
        <v>#N/A</v>
      </c>
      <c r="AP228" s="487" t="e">
        <f>+VLOOKUP($AJ228,Data_Validation!$A:$D,3,0)</f>
        <v>#N/A</v>
      </c>
      <c r="AQ228" s="487" t="e">
        <f>+VLOOKUP($AJ228,Data_Validation!$A:$D,4,0)</f>
        <v>#N/A</v>
      </c>
      <c r="AR228" s="487" t="s">
        <v>299</v>
      </c>
      <c r="AS228" s="487" t="e">
        <f>+VLOOKUP($AJ228,Data_Validation!$A:$E,5,0)</f>
        <v>#N/A</v>
      </c>
      <c r="AT228" s="904">
        <f t="shared" si="14"/>
        <v>0</v>
      </c>
      <c r="AU228" s="488">
        <f t="shared" si="14"/>
        <v>0</v>
      </c>
      <c r="AV228" s="899" t="str">
        <f>IFERROR(INDEX(V228:AG228,1,MATCH(Parametres!$B$3,V$1:AG$1,0)-1)*IF(OR(C228="L",C228="S",C228="I"),-1,1),"")</f>
        <v/>
      </c>
      <c r="AW228" s="899" t="e">
        <f t="shared" si="15"/>
        <v>#N/A</v>
      </c>
      <c r="AX228" s="899" t="e">
        <f>INDEX(V228:AG228,1,MATCH(Parametres!$B$3,V$1:AG$1,0))*IF(OR(C228="L",C228="S",C228="I"),-1,1)</f>
        <v>#N/A</v>
      </c>
      <c r="AY228" s="487" t="s">
        <v>337</v>
      </c>
      <c r="AZ228" s="487" t="e">
        <f>+VLOOKUP($AJ228,Data_Validation!$A:$E,5,0)</f>
        <v>#N/A</v>
      </c>
    </row>
    <row r="229" spans="36:52" ht="15.75" customHeight="1">
      <c r="AJ229" s="899">
        <f t="shared" si="12"/>
        <v>0</v>
      </c>
      <c r="AK229" s="899">
        <f t="shared" si="12"/>
        <v>0</v>
      </c>
      <c r="AL229" s="905" t="str">
        <f>IFERROR(INDEX(G229:R229,1,MATCH(Parametres!$B$3,G$1:R$1,0)-1)*IF(OR(F229="L",F229="S",F229="I"),-1,1),"")</f>
        <v/>
      </c>
      <c r="AM229" s="905" t="e">
        <f t="shared" si="13"/>
        <v>#N/A</v>
      </c>
      <c r="AN229" s="905" t="e">
        <f>INDEX(G229:R229,1,MATCH(Parametres!$B$3,G$1:R$1,0))*IF(OR(F229="L",F229="S",F229="I"),-1,1)</f>
        <v>#N/A</v>
      </c>
      <c r="AO229" s="487" t="e">
        <f>+VLOOKUP($AJ229,Data_Validation!$A:$D,1,0)</f>
        <v>#N/A</v>
      </c>
      <c r="AP229" s="487" t="e">
        <f>+VLOOKUP($AJ229,Data_Validation!$A:$D,3,0)</f>
        <v>#N/A</v>
      </c>
      <c r="AQ229" s="487" t="e">
        <f>+VLOOKUP($AJ229,Data_Validation!$A:$D,4,0)</f>
        <v>#N/A</v>
      </c>
      <c r="AR229" s="487" t="s">
        <v>299</v>
      </c>
      <c r="AS229" s="487" t="e">
        <f>+VLOOKUP($AJ229,Data_Validation!$A:$E,5,0)</f>
        <v>#N/A</v>
      </c>
      <c r="AT229" s="904">
        <f t="shared" si="14"/>
        <v>0</v>
      </c>
      <c r="AU229" s="488">
        <f t="shared" si="14"/>
        <v>0</v>
      </c>
      <c r="AV229" s="899" t="str">
        <f>IFERROR(INDEX(V229:AG229,1,MATCH(Parametres!$B$3,V$1:AG$1,0)-1)*IF(OR(C229="L",C229="S",C229="I"),-1,1),"")</f>
        <v/>
      </c>
      <c r="AW229" s="899" t="e">
        <f t="shared" si="15"/>
        <v>#N/A</v>
      </c>
      <c r="AX229" s="899" t="e">
        <f>INDEX(V229:AG229,1,MATCH(Parametres!$B$3,V$1:AG$1,0))*IF(OR(C229="L",C229="S",C229="I"),-1,1)</f>
        <v>#N/A</v>
      </c>
      <c r="AY229" s="487" t="s">
        <v>337</v>
      </c>
      <c r="AZ229" s="487" t="e">
        <f>+VLOOKUP($AJ229,Data_Validation!$A:$E,5,0)</f>
        <v>#N/A</v>
      </c>
    </row>
    <row r="230" spans="36:52" ht="15" customHeight="1">
      <c r="AJ230" s="899">
        <f t="shared" si="12"/>
        <v>0</v>
      </c>
      <c r="AK230" s="899">
        <f t="shared" si="12"/>
        <v>0</v>
      </c>
      <c r="AL230" s="905" t="str">
        <f>IFERROR(INDEX(G230:R230,1,MATCH(Parametres!$B$3,G$1:R$1,0)-1)*IF(OR(F230="L",F230="S",F230="I"),-1,1),"")</f>
        <v/>
      </c>
      <c r="AM230" s="905" t="e">
        <f t="shared" si="13"/>
        <v>#N/A</v>
      </c>
      <c r="AN230" s="905" t="e">
        <f>INDEX(G230:R230,1,MATCH(Parametres!$B$3,G$1:R$1,0))*IF(OR(F230="L",F230="S",F230="I"),-1,1)</f>
        <v>#N/A</v>
      </c>
      <c r="AO230" s="487" t="e">
        <f>+VLOOKUP($AJ230,Data_Validation!$A:$D,1,0)</f>
        <v>#N/A</v>
      </c>
      <c r="AP230" s="487" t="e">
        <f>+VLOOKUP($AJ230,Data_Validation!$A:$D,3,0)</f>
        <v>#N/A</v>
      </c>
      <c r="AQ230" s="487" t="e">
        <f>+VLOOKUP($AJ230,Data_Validation!$A:$D,4,0)</f>
        <v>#N/A</v>
      </c>
      <c r="AR230" s="487" t="s">
        <v>299</v>
      </c>
      <c r="AS230" s="487" t="e">
        <f>+VLOOKUP($AJ230,Data_Validation!$A:$E,5,0)</f>
        <v>#N/A</v>
      </c>
      <c r="AT230" s="904">
        <f t="shared" si="14"/>
        <v>0</v>
      </c>
      <c r="AU230" s="488">
        <f t="shared" si="14"/>
        <v>0</v>
      </c>
      <c r="AV230" s="899" t="str">
        <f>IFERROR(INDEX(V230:AG230,1,MATCH(Parametres!$B$3,V$1:AG$1,0)-1)*IF(OR(C230="L",C230="S",C230="I"),-1,1),"")</f>
        <v/>
      </c>
      <c r="AW230" s="899" t="e">
        <f t="shared" si="15"/>
        <v>#N/A</v>
      </c>
      <c r="AX230" s="899" t="e">
        <f>INDEX(V230:AG230,1,MATCH(Parametres!$B$3,V$1:AG$1,0))*IF(OR(C230="L",C230="S",C230="I"),-1,1)</f>
        <v>#N/A</v>
      </c>
      <c r="AY230" s="487" t="s">
        <v>337</v>
      </c>
      <c r="AZ230" s="487" t="e">
        <f>+VLOOKUP($AJ230,Data_Validation!$A:$E,5,0)</f>
        <v>#N/A</v>
      </c>
    </row>
    <row r="231" spans="36:52" ht="15" customHeight="1">
      <c r="AJ231" s="899">
        <f t="shared" si="12"/>
        <v>0</v>
      </c>
      <c r="AK231" s="899">
        <f t="shared" si="12"/>
        <v>0</v>
      </c>
      <c r="AL231" s="905" t="str">
        <f>IFERROR(INDEX(G231:R231,1,MATCH(Parametres!$B$3,G$1:R$1,0)-1)*IF(OR(F231="L",F231="S",F231="I"),-1,1),"")</f>
        <v/>
      </c>
      <c r="AM231" s="905" t="e">
        <f t="shared" si="13"/>
        <v>#N/A</v>
      </c>
      <c r="AN231" s="905" t="e">
        <f>INDEX(G231:R231,1,MATCH(Parametres!$B$3,G$1:R$1,0))*IF(OR(F231="L",F231="S",F231="I"),-1,1)</f>
        <v>#N/A</v>
      </c>
      <c r="AO231" s="487" t="e">
        <f>+VLOOKUP($AJ231,Data_Validation!$A:$D,1,0)</f>
        <v>#N/A</v>
      </c>
      <c r="AP231" s="487" t="e">
        <f>+VLOOKUP($AJ231,Data_Validation!$A:$D,3,0)</f>
        <v>#N/A</v>
      </c>
      <c r="AQ231" s="487" t="e">
        <f>+VLOOKUP($AJ231,Data_Validation!$A:$D,4,0)</f>
        <v>#N/A</v>
      </c>
      <c r="AR231" s="487" t="s">
        <v>299</v>
      </c>
      <c r="AS231" s="487" t="e">
        <f>+VLOOKUP($AJ231,Data_Validation!$A:$E,5,0)</f>
        <v>#N/A</v>
      </c>
      <c r="AT231" s="904">
        <f t="shared" si="14"/>
        <v>0</v>
      </c>
      <c r="AU231" s="488">
        <f t="shared" si="14"/>
        <v>0</v>
      </c>
      <c r="AV231" s="899" t="str">
        <f>IFERROR(INDEX(V231:AG231,1,MATCH(Parametres!$B$3,V$1:AG$1,0)-1)*IF(OR(C231="L",C231="S",C231="I"),-1,1),"")</f>
        <v/>
      </c>
      <c r="AW231" s="899" t="e">
        <f t="shared" si="15"/>
        <v>#N/A</v>
      </c>
      <c r="AX231" s="899" t="e">
        <f>INDEX(V231:AG231,1,MATCH(Parametres!$B$3,V$1:AG$1,0))*IF(OR(C231="L",C231="S",C231="I"),-1,1)</f>
        <v>#N/A</v>
      </c>
      <c r="AY231" s="487" t="s">
        <v>337</v>
      </c>
      <c r="AZ231" s="487" t="e">
        <f>+VLOOKUP($AJ231,Data_Validation!$A:$E,5,0)</f>
        <v>#N/A</v>
      </c>
    </row>
    <row r="232" spans="36:52" ht="15" customHeight="1">
      <c r="AJ232" s="899">
        <f t="shared" si="12"/>
        <v>0</v>
      </c>
      <c r="AK232" s="899">
        <f t="shared" si="12"/>
        <v>0</v>
      </c>
      <c r="AL232" s="905" t="str">
        <f>IFERROR(INDEX(G232:R232,1,MATCH(Parametres!$B$3,G$1:R$1,0)-1)*IF(OR(F232="L",F232="S",F232="I"),-1,1),"")</f>
        <v/>
      </c>
      <c r="AM232" s="905" t="e">
        <f t="shared" si="13"/>
        <v>#N/A</v>
      </c>
      <c r="AN232" s="905" t="e">
        <f>INDEX(G232:R232,1,MATCH(Parametres!$B$3,G$1:R$1,0))*IF(OR(F232="L",F232="S",F232="I"),-1,1)</f>
        <v>#N/A</v>
      </c>
      <c r="AO232" s="487" t="e">
        <f>+VLOOKUP($AJ232,Data_Validation!$A:$D,1,0)</f>
        <v>#N/A</v>
      </c>
      <c r="AP232" s="487" t="e">
        <f>+VLOOKUP($AJ232,Data_Validation!$A:$D,3,0)</f>
        <v>#N/A</v>
      </c>
      <c r="AQ232" s="487" t="e">
        <f>+VLOOKUP($AJ232,Data_Validation!$A:$D,4,0)</f>
        <v>#N/A</v>
      </c>
      <c r="AR232" s="487" t="s">
        <v>299</v>
      </c>
      <c r="AS232" s="487" t="e">
        <f>+VLOOKUP($AJ232,Data_Validation!$A:$E,5,0)</f>
        <v>#N/A</v>
      </c>
      <c r="AT232" s="904">
        <f t="shared" si="14"/>
        <v>0</v>
      </c>
      <c r="AU232" s="488">
        <f t="shared" si="14"/>
        <v>0</v>
      </c>
      <c r="AV232" s="899" t="str">
        <f>IFERROR(INDEX(V232:AG232,1,MATCH(Parametres!$B$3,V$1:AG$1,0)-1)*IF(OR(C232="L",C232="S",C232="I"),-1,1),"")</f>
        <v/>
      </c>
      <c r="AW232" s="899" t="e">
        <f t="shared" si="15"/>
        <v>#N/A</v>
      </c>
      <c r="AX232" s="899" t="e">
        <f>INDEX(V232:AG232,1,MATCH(Parametres!$B$3,V$1:AG$1,0))*IF(OR(C232="L",C232="S",C232="I"),-1,1)</f>
        <v>#N/A</v>
      </c>
      <c r="AY232" s="487" t="s">
        <v>337</v>
      </c>
      <c r="AZ232" s="487" t="e">
        <f>+VLOOKUP($AJ232,Data_Validation!$A:$E,5,0)</f>
        <v>#N/A</v>
      </c>
    </row>
    <row r="233" spans="36:52" ht="15" customHeight="1">
      <c r="AJ233" s="899">
        <f t="shared" si="12"/>
        <v>0</v>
      </c>
      <c r="AK233" s="899">
        <f t="shared" si="12"/>
        <v>0</v>
      </c>
      <c r="AL233" s="905" t="str">
        <f>IFERROR(INDEX(G233:R233,1,MATCH(Parametres!$B$3,G$1:R$1,0)-1)*IF(OR(F233="L",F233="S",F233="I"),-1,1),"")</f>
        <v/>
      </c>
      <c r="AM233" s="905" t="e">
        <f t="shared" si="13"/>
        <v>#N/A</v>
      </c>
      <c r="AN233" s="905" t="e">
        <f>INDEX(G233:R233,1,MATCH(Parametres!$B$3,G$1:R$1,0))*IF(OR(F233="L",F233="S",F233="I"),-1,1)</f>
        <v>#N/A</v>
      </c>
      <c r="AO233" s="487" t="e">
        <f>+VLOOKUP($AJ233,Data_Validation!$A:$D,1,0)</f>
        <v>#N/A</v>
      </c>
      <c r="AP233" s="487" t="e">
        <f>+VLOOKUP($AJ233,Data_Validation!$A:$D,3,0)</f>
        <v>#N/A</v>
      </c>
      <c r="AQ233" s="487" t="e">
        <f>+VLOOKUP($AJ233,Data_Validation!$A:$D,4,0)</f>
        <v>#N/A</v>
      </c>
      <c r="AR233" s="487" t="s">
        <v>299</v>
      </c>
      <c r="AS233" s="487" t="e">
        <f>+VLOOKUP($AJ233,Data_Validation!$A:$E,5,0)</f>
        <v>#N/A</v>
      </c>
      <c r="AT233" s="904">
        <f t="shared" si="14"/>
        <v>0</v>
      </c>
      <c r="AU233" s="488">
        <f t="shared" si="14"/>
        <v>0</v>
      </c>
      <c r="AV233" s="899" t="str">
        <f>IFERROR(INDEX(V233:AG233,1,MATCH(Parametres!$B$3,V$1:AG$1,0)-1)*IF(OR(C233="L",C233="S",C233="I"),-1,1),"")</f>
        <v/>
      </c>
      <c r="AW233" s="899" t="e">
        <f t="shared" si="15"/>
        <v>#N/A</v>
      </c>
      <c r="AX233" s="899" t="e">
        <f>INDEX(V233:AG233,1,MATCH(Parametres!$B$3,V$1:AG$1,0))*IF(OR(C233="L",C233="S",C233="I"),-1,1)</f>
        <v>#N/A</v>
      </c>
      <c r="AY233" s="487" t="s">
        <v>337</v>
      </c>
      <c r="AZ233" s="487" t="e">
        <f>+VLOOKUP($AJ233,Data_Validation!$A:$E,5,0)</f>
        <v>#N/A</v>
      </c>
    </row>
    <row r="234" spans="36:52" ht="15.75" customHeight="1">
      <c r="AJ234" s="899">
        <f t="shared" si="12"/>
        <v>0</v>
      </c>
      <c r="AK234" s="899">
        <f t="shared" si="12"/>
        <v>0</v>
      </c>
      <c r="AL234" s="905" t="str">
        <f>IFERROR(INDEX(G234:R234,1,MATCH(Parametres!$B$3,G$1:R$1,0)-1)*IF(OR(F234="L",F234="S",F234="I"),-1,1),"")</f>
        <v/>
      </c>
      <c r="AM234" s="905" t="e">
        <f t="shared" si="13"/>
        <v>#N/A</v>
      </c>
      <c r="AN234" s="905" t="e">
        <f>INDEX(G234:R234,1,MATCH(Parametres!$B$3,G$1:R$1,0))*IF(OR(F234="L",F234="S",F234="I"),-1,1)</f>
        <v>#N/A</v>
      </c>
      <c r="AO234" s="487" t="e">
        <f>+VLOOKUP($AJ234,Data_Validation!$A:$D,1,0)</f>
        <v>#N/A</v>
      </c>
      <c r="AP234" s="487" t="e">
        <f>+VLOOKUP($AJ234,Data_Validation!$A:$D,3,0)</f>
        <v>#N/A</v>
      </c>
      <c r="AQ234" s="487" t="e">
        <f>+VLOOKUP($AJ234,Data_Validation!$A:$D,4,0)</f>
        <v>#N/A</v>
      </c>
      <c r="AR234" s="487" t="s">
        <v>299</v>
      </c>
      <c r="AS234" s="487" t="e">
        <f>+VLOOKUP($AJ234,Data_Validation!$A:$E,5,0)</f>
        <v>#N/A</v>
      </c>
      <c r="AT234" s="904">
        <f t="shared" si="14"/>
        <v>0</v>
      </c>
      <c r="AU234" s="488">
        <f t="shared" si="14"/>
        <v>0</v>
      </c>
      <c r="AV234" s="899" t="str">
        <f>IFERROR(INDEX(V234:AG234,1,MATCH(Parametres!$B$3,V$1:AG$1,0)-1)*IF(OR(C234="L",C234="S",C234="I"),-1,1),"")</f>
        <v/>
      </c>
      <c r="AW234" s="899" t="e">
        <f t="shared" si="15"/>
        <v>#N/A</v>
      </c>
      <c r="AX234" s="899" t="e">
        <f>INDEX(V234:AG234,1,MATCH(Parametres!$B$3,V$1:AG$1,0))*IF(OR(C234="L",C234="S",C234="I"),-1,1)</f>
        <v>#N/A</v>
      </c>
      <c r="AY234" s="487" t="s">
        <v>337</v>
      </c>
      <c r="AZ234" s="487" t="e">
        <f>+VLOOKUP($AJ234,Data_Validation!$A:$E,5,0)</f>
        <v>#N/A</v>
      </c>
    </row>
    <row r="235" spans="36:52" ht="15" customHeight="1">
      <c r="AJ235" s="899">
        <f t="shared" si="12"/>
        <v>0</v>
      </c>
      <c r="AK235" s="899">
        <f t="shared" si="12"/>
        <v>0</v>
      </c>
      <c r="AL235" s="905" t="str">
        <f>IFERROR(INDEX(G235:R235,1,MATCH(Parametres!$B$3,G$1:R$1,0)-1)*IF(OR(F235="L",F235="S",F235="I"),-1,1),"")</f>
        <v/>
      </c>
      <c r="AM235" s="905" t="e">
        <f t="shared" si="13"/>
        <v>#N/A</v>
      </c>
      <c r="AN235" s="905" t="e">
        <f>INDEX(G235:R235,1,MATCH(Parametres!$B$3,G$1:R$1,0))*IF(OR(F235="L",F235="S",F235="I"),-1,1)</f>
        <v>#N/A</v>
      </c>
      <c r="AO235" s="487" t="e">
        <f>+VLOOKUP($AJ235,Data_Validation!$A:$D,1,0)</f>
        <v>#N/A</v>
      </c>
      <c r="AP235" s="487" t="e">
        <f>+VLOOKUP($AJ235,Data_Validation!$A:$D,3,0)</f>
        <v>#N/A</v>
      </c>
      <c r="AQ235" s="487" t="e">
        <f>+VLOOKUP($AJ235,Data_Validation!$A:$D,4,0)</f>
        <v>#N/A</v>
      </c>
      <c r="AR235" s="487" t="s">
        <v>299</v>
      </c>
      <c r="AS235" s="487" t="e">
        <f>+VLOOKUP($AJ235,Data_Validation!$A:$E,5,0)</f>
        <v>#N/A</v>
      </c>
      <c r="AT235" s="904">
        <f t="shared" si="14"/>
        <v>0</v>
      </c>
      <c r="AU235" s="488">
        <f t="shared" si="14"/>
        <v>0</v>
      </c>
      <c r="AV235" s="899" t="str">
        <f>IFERROR(INDEX(V235:AG235,1,MATCH(Parametres!$B$3,V$1:AG$1,0)-1)*IF(OR(C235="L",C235="S",C235="I"),-1,1),"")</f>
        <v/>
      </c>
      <c r="AW235" s="899" t="e">
        <f t="shared" si="15"/>
        <v>#N/A</v>
      </c>
      <c r="AX235" s="899" t="e">
        <f>INDEX(V235:AG235,1,MATCH(Parametres!$B$3,V$1:AG$1,0))*IF(OR(C235="L",C235="S",C235="I"),-1,1)</f>
        <v>#N/A</v>
      </c>
      <c r="AY235" s="487" t="s">
        <v>337</v>
      </c>
      <c r="AZ235" s="487" t="e">
        <f>+VLOOKUP($AJ235,Data_Validation!$A:$E,5,0)</f>
        <v>#N/A</v>
      </c>
    </row>
    <row r="236" spans="36:52" ht="15" customHeight="1">
      <c r="AJ236" s="899">
        <f t="shared" si="12"/>
        <v>0</v>
      </c>
      <c r="AK236" s="899">
        <f t="shared" si="12"/>
        <v>0</v>
      </c>
      <c r="AL236" s="905" t="str">
        <f>IFERROR(INDEX(G236:R236,1,MATCH(Parametres!$B$3,G$1:R$1,0)-1)*IF(OR(F236="L",F236="S",F236="I"),-1,1),"")</f>
        <v/>
      </c>
      <c r="AM236" s="905" t="e">
        <f t="shared" si="13"/>
        <v>#N/A</v>
      </c>
      <c r="AN236" s="905" t="e">
        <f>INDEX(G236:R236,1,MATCH(Parametres!$B$3,G$1:R$1,0))*IF(OR(F236="L",F236="S",F236="I"),-1,1)</f>
        <v>#N/A</v>
      </c>
      <c r="AO236" s="487" t="e">
        <f>+VLOOKUP($AJ236,Data_Validation!$A:$D,1,0)</f>
        <v>#N/A</v>
      </c>
      <c r="AP236" s="487" t="e">
        <f>+VLOOKUP($AJ236,Data_Validation!$A:$D,3,0)</f>
        <v>#N/A</v>
      </c>
      <c r="AQ236" s="487" t="e">
        <f>+VLOOKUP($AJ236,Data_Validation!$A:$D,4,0)</f>
        <v>#N/A</v>
      </c>
      <c r="AR236" s="487" t="s">
        <v>299</v>
      </c>
      <c r="AS236" s="487" t="e">
        <f>+VLOOKUP($AJ236,Data_Validation!$A:$E,5,0)</f>
        <v>#N/A</v>
      </c>
      <c r="AT236" s="904">
        <f t="shared" si="14"/>
        <v>0</v>
      </c>
      <c r="AU236" s="488">
        <f t="shared" si="14"/>
        <v>0</v>
      </c>
      <c r="AV236" s="899" t="str">
        <f>IFERROR(INDEX(V236:AG236,1,MATCH(Parametres!$B$3,V$1:AG$1,0)-1)*IF(OR(C236="L",C236="S",C236="I"),-1,1),"")</f>
        <v/>
      </c>
      <c r="AW236" s="899" t="e">
        <f t="shared" si="15"/>
        <v>#N/A</v>
      </c>
      <c r="AX236" s="899" t="e">
        <f>INDEX(V236:AG236,1,MATCH(Parametres!$B$3,V$1:AG$1,0))*IF(OR(C236="L",C236="S",C236="I"),-1,1)</f>
        <v>#N/A</v>
      </c>
      <c r="AY236" s="487" t="s">
        <v>337</v>
      </c>
      <c r="AZ236" s="487" t="e">
        <f>+VLOOKUP($AJ236,Data_Validation!$A:$E,5,0)</f>
        <v>#N/A</v>
      </c>
    </row>
    <row r="237" spans="36:52" ht="15" customHeight="1">
      <c r="AJ237" s="899">
        <f t="shared" si="12"/>
        <v>0</v>
      </c>
      <c r="AK237" s="899">
        <f t="shared" si="12"/>
        <v>0</v>
      </c>
      <c r="AL237" s="905" t="str">
        <f>IFERROR(INDEX(G237:R237,1,MATCH(Parametres!$B$3,G$1:R$1,0)-1)*IF(OR(F237="L",F237="S",F237="I"),-1,1),"")</f>
        <v/>
      </c>
      <c r="AM237" s="905" t="e">
        <f t="shared" si="13"/>
        <v>#N/A</v>
      </c>
      <c r="AN237" s="905" t="e">
        <f>INDEX(G237:R237,1,MATCH(Parametres!$B$3,G$1:R$1,0))*IF(OR(F237="L",F237="S",F237="I"),-1,1)</f>
        <v>#N/A</v>
      </c>
      <c r="AO237" s="487" t="e">
        <f>+VLOOKUP($AJ237,Data_Validation!$A:$D,1,0)</f>
        <v>#N/A</v>
      </c>
      <c r="AP237" s="487" t="e">
        <f>+VLOOKUP($AJ237,Data_Validation!$A:$D,3,0)</f>
        <v>#N/A</v>
      </c>
      <c r="AQ237" s="487" t="e">
        <f>+VLOOKUP($AJ237,Data_Validation!$A:$D,4,0)</f>
        <v>#N/A</v>
      </c>
      <c r="AR237" s="487" t="s">
        <v>299</v>
      </c>
      <c r="AS237" s="487" t="e">
        <f>+VLOOKUP($AJ237,Data_Validation!$A:$E,5,0)</f>
        <v>#N/A</v>
      </c>
      <c r="AT237" s="904">
        <f t="shared" si="14"/>
        <v>0</v>
      </c>
      <c r="AU237" s="488">
        <f t="shared" si="14"/>
        <v>0</v>
      </c>
      <c r="AV237" s="899" t="str">
        <f>IFERROR(INDEX(V237:AG237,1,MATCH(Parametres!$B$3,V$1:AG$1,0)-1)*IF(OR(C237="L",C237="S",C237="I"),-1,1),"")</f>
        <v/>
      </c>
      <c r="AW237" s="899" t="e">
        <f t="shared" si="15"/>
        <v>#N/A</v>
      </c>
      <c r="AX237" s="899" t="e">
        <f>INDEX(V237:AG237,1,MATCH(Parametres!$B$3,V$1:AG$1,0))*IF(OR(C237="L",C237="S",C237="I"),-1,1)</f>
        <v>#N/A</v>
      </c>
      <c r="AY237" s="487" t="s">
        <v>337</v>
      </c>
      <c r="AZ237" s="487" t="e">
        <f>+VLOOKUP($AJ237,Data_Validation!$A:$E,5,0)</f>
        <v>#N/A</v>
      </c>
    </row>
    <row r="238" spans="36:52" ht="15.75" customHeight="1">
      <c r="AJ238" s="899">
        <f t="shared" si="12"/>
        <v>0</v>
      </c>
      <c r="AK238" s="899">
        <f t="shared" si="12"/>
        <v>0</v>
      </c>
      <c r="AL238" s="905" t="str">
        <f>IFERROR(INDEX(G238:R238,1,MATCH(Parametres!$B$3,G$1:R$1,0)-1)*IF(OR(F238="L",F238="S",F238="I"),-1,1),"")</f>
        <v/>
      </c>
      <c r="AM238" s="905" t="e">
        <f t="shared" si="13"/>
        <v>#N/A</v>
      </c>
      <c r="AN238" s="905" t="e">
        <f>INDEX(G238:R238,1,MATCH(Parametres!$B$3,G$1:R$1,0))*IF(OR(F238="L",F238="S",F238="I"),-1,1)</f>
        <v>#N/A</v>
      </c>
      <c r="AO238" s="487" t="e">
        <f>+VLOOKUP($AJ238,Data_Validation!$A:$D,1,0)</f>
        <v>#N/A</v>
      </c>
      <c r="AP238" s="487" t="e">
        <f>+VLOOKUP($AJ238,Data_Validation!$A:$D,3,0)</f>
        <v>#N/A</v>
      </c>
      <c r="AQ238" s="487" t="e">
        <f>+VLOOKUP($AJ238,Data_Validation!$A:$D,4,0)</f>
        <v>#N/A</v>
      </c>
      <c r="AR238" s="487" t="s">
        <v>299</v>
      </c>
      <c r="AS238" s="487" t="e">
        <f>+VLOOKUP($AJ238,Data_Validation!$A:$E,5,0)</f>
        <v>#N/A</v>
      </c>
      <c r="AT238" s="904">
        <f t="shared" si="14"/>
        <v>0</v>
      </c>
      <c r="AU238" s="488">
        <f t="shared" si="14"/>
        <v>0</v>
      </c>
      <c r="AV238" s="899" t="str">
        <f>IFERROR(INDEX(V238:AG238,1,MATCH(Parametres!$B$3,V$1:AG$1,0)-1)*IF(OR(C238="L",C238="S",C238="I"),-1,1),"")</f>
        <v/>
      </c>
      <c r="AW238" s="899" t="e">
        <f t="shared" si="15"/>
        <v>#N/A</v>
      </c>
      <c r="AX238" s="899" t="e">
        <f>INDEX(V238:AG238,1,MATCH(Parametres!$B$3,V$1:AG$1,0))*IF(OR(C238="L",C238="S",C238="I"),-1,1)</f>
        <v>#N/A</v>
      </c>
      <c r="AY238" s="487" t="s">
        <v>337</v>
      </c>
      <c r="AZ238" s="487" t="e">
        <f>+VLOOKUP($AJ238,Data_Validation!$A:$E,5,0)</f>
        <v>#N/A</v>
      </c>
    </row>
    <row r="239" spans="36:52" ht="15" customHeight="1">
      <c r="AJ239" s="899">
        <f t="shared" si="12"/>
        <v>0</v>
      </c>
      <c r="AK239" s="899">
        <f t="shared" si="12"/>
        <v>0</v>
      </c>
      <c r="AL239" s="905" t="str">
        <f>IFERROR(INDEX(G239:R239,1,MATCH(Parametres!$B$3,G$1:R$1,0)-1)*IF(OR(F239="L",F239="S",F239="I"),-1,1),"")</f>
        <v/>
      </c>
      <c r="AM239" s="905" t="e">
        <f t="shared" si="13"/>
        <v>#N/A</v>
      </c>
      <c r="AN239" s="905" t="e">
        <f>INDEX(G239:R239,1,MATCH(Parametres!$B$3,G$1:R$1,0))*IF(OR(F239="L",F239="S",F239="I"),-1,1)</f>
        <v>#N/A</v>
      </c>
      <c r="AO239" s="487" t="e">
        <f>+VLOOKUP($AJ239,Data_Validation!$A:$D,1,0)</f>
        <v>#N/A</v>
      </c>
      <c r="AP239" s="487" t="e">
        <f>+VLOOKUP($AJ239,Data_Validation!$A:$D,3,0)</f>
        <v>#N/A</v>
      </c>
      <c r="AQ239" s="487" t="e">
        <f>+VLOOKUP($AJ239,Data_Validation!$A:$D,4,0)</f>
        <v>#N/A</v>
      </c>
      <c r="AR239" s="487" t="s">
        <v>299</v>
      </c>
      <c r="AS239" s="487" t="e">
        <f>+VLOOKUP($AJ239,Data_Validation!$A:$E,5,0)</f>
        <v>#N/A</v>
      </c>
      <c r="AT239" s="904">
        <f t="shared" si="14"/>
        <v>0</v>
      </c>
      <c r="AU239" s="488">
        <f t="shared" si="14"/>
        <v>0</v>
      </c>
      <c r="AV239" s="899" t="str">
        <f>IFERROR(INDEX(V239:AG239,1,MATCH(Parametres!$B$3,V$1:AG$1,0)-1)*IF(OR(C239="L",C239="S",C239="I"),-1,1),"")</f>
        <v/>
      </c>
      <c r="AW239" s="899" t="e">
        <f t="shared" si="15"/>
        <v>#N/A</v>
      </c>
      <c r="AX239" s="899" t="e">
        <f>INDEX(V239:AG239,1,MATCH(Parametres!$B$3,V$1:AG$1,0))*IF(OR(C239="L",C239="S",C239="I"),-1,1)</f>
        <v>#N/A</v>
      </c>
      <c r="AY239" s="487" t="s">
        <v>337</v>
      </c>
      <c r="AZ239" s="487" t="e">
        <f>+VLOOKUP($AJ239,Data_Validation!$A:$E,5,0)</f>
        <v>#N/A</v>
      </c>
    </row>
    <row r="240" spans="36:52" ht="15" customHeight="1">
      <c r="AJ240" s="899">
        <f t="shared" si="12"/>
        <v>0</v>
      </c>
      <c r="AK240" s="899">
        <f t="shared" si="12"/>
        <v>0</v>
      </c>
      <c r="AL240" s="905" t="str">
        <f>IFERROR(INDEX(G240:R240,1,MATCH(Parametres!$B$3,G$1:R$1,0)-1)*IF(OR(F240="L",F240="S",F240="I"),-1,1),"")</f>
        <v/>
      </c>
      <c r="AM240" s="905" t="e">
        <f t="shared" si="13"/>
        <v>#N/A</v>
      </c>
      <c r="AN240" s="905" t="e">
        <f>INDEX(G240:R240,1,MATCH(Parametres!$B$3,G$1:R$1,0))*IF(OR(F240="L",F240="S",F240="I"),-1,1)</f>
        <v>#N/A</v>
      </c>
      <c r="AO240" s="487" t="e">
        <f>+VLOOKUP($AJ240,Data_Validation!$A:$D,1,0)</f>
        <v>#N/A</v>
      </c>
      <c r="AP240" s="487" t="e">
        <f>+VLOOKUP($AJ240,Data_Validation!$A:$D,3,0)</f>
        <v>#N/A</v>
      </c>
      <c r="AQ240" s="487" t="e">
        <f>+VLOOKUP($AJ240,Data_Validation!$A:$D,4,0)</f>
        <v>#N/A</v>
      </c>
      <c r="AR240" s="487" t="s">
        <v>299</v>
      </c>
      <c r="AS240" s="487" t="e">
        <f>+VLOOKUP($AJ240,Data_Validation!$A:$E,5,0)</f>
        <v>#N/A</v>
      </c>
      <c r="AT240" s="904">
        <f t="shared" si="14"/>
        <v>0</v>
      </c>
      <c r="AU240" s="488">
        <f t="shared" si="14"/>
        <v>0</v>
      </c>
      <c r="AV240" s="899" t="str">
        <f>IFERROR(INDEX(V240:AG240,1,MATCH(Parametres!$B$3,V$1:AG$1,0)-1)*IF(OR(C240="L",C240="S",C240="I"),-1,1),"")</f>
        <v/>
      </c>
      <c r="AW240" s="899" t="e">
        <f t="shared" si="15"/>
        <v>#N/A</v>
      </c>
      <c r="AX240" s="899" t="e">
        <f>INDEX(V240:AG240,1,MATCH(Parametres!$B$3,V$1:AG$1,0))*IF(OR(C240="L",C240="S",C240="I"),-1,1)</f>
        <v>#N/A</v>
      </c>
      <c r="AY240" s="487" t="s">
        <v>337</v>
      </c>
      <c r="AZ240" s="487" t="e">
        <f>+VLOOKUP($AJ240,Data_Validation!$A:$E,5,0)</f>
        <v>#N/A</v>
      </c>
    </row>
    <row r="241" spans="36:52" ht="15" customHeight="1">
      <c r="AJ241" s="899">
        <f t="shared" si="12"/>
        <v>0</v>
      </c>
      <c r="AK241" s="899">
        <f t="shared" si="12"/>
        <v>0</v>
      </c>
      <c r="AL241" s="905" t="str">
        <f>IFERROR(INDEX(G241:R241,1,MATCH(Parametres!$B$3,G$1:R$1,0)-1)*IF(OR(F241="L",F241="S",F241="I"),-1,1),"")</f>
        <v/>
      </c>
      <c r="AM241" s="905" t="e">
        <f t="shared" si="13"/>
        <v>#N/A</v>
      </c>
      <c r="AN241" s="905" t="e">
        <f>INDEX(G241:R241,1,MATCH(Parametres!$B$3,G$1:R$1,0))*IF(OR(F241="L",F241="S",F241="I"),-1,1)</f>
        <v>#N/A</v>
      </c>
      <c r="AO241" s="487" t="e">
        <f>+VLOOKUP($AJ241,Data_Validation!$A:$D,1,0)</f>
        <v>#N/A</v>
      </c>
      <c r="AP241" s="487" t="e">
        <f>+VLOOKUP($AJ241,Data_Validation!$A:$D,3,0)</f>
        <v>#N/A</v>
      </c>
      <c r="AQ241" s="487" t="e">
        <f>+VLOOKUP($AJ241,Data_Validation!$A:$D,4,0)</f>
        <v>#N/A</v>
      </c>
      <c r="AR241" s="487" t="s">
        <v>299</v>
      </c>
      <c r="AS241" s="487" t="e">
        <f>+VLOOKUP($AJ241,Data_Validation!$A:$E,5,0)</f>
        <v>#N/A</v>
      </c>
      <c r="AT241" s="904">
        <f t="shared" si="14"/>
        <v>0</v>
      </c>
      <c r="AU241" s="488">
        <f t="shared" si="14"/>
        <v>0</v>
      </c>
      <c r="AV241" s="899" t="str">
        <f>IFERROR(INDEX(V241:AG241,1,MATCH(Parametres!$B$3,V$1:AG$1,0)-1)*IF(OR(C241="L",C241="S",C241="I"),-1,1),"")</f>
        <v/>
      </c>
      <c r="AW241" s="899" t="e">
        <f t="shared" si="15"/>
        <v>#N/A</v>
      </c>
      <c r="AX241" s="899" t="e">
        <f>INDEX(V241:AG241,1,MATCH(Parametres!$B$3,V$1:AG$1,0))*IF(OR(C241="L",C241="S",C241="I"),-1,1)</f>
        <v>#N/A</v>
      </c>
      <c r="AY241" s="487" t="s">
        <v>337</v>
      </c>
      <c r="AZ241" s="487" t="e">
        <f>+VLOOKUP($AJ241,Data_Validation!$A:$E,5,0)</f>
        <v>#N/A</v>
      </c>
    </row>
    <row r="242" spans="36:52" ht="15" customHeight="1">
      <c r="AJ242" s="899">
        <f t="shared" si="12"/>
        <v>0</v>
      </c>
      <c r="AK242" s="899">
        <f t="shared" si="12"/>
        <v>0</v>
      </c>
      <c r="AL242" s="905" t="str">
        <f>IFERROR(INDEX(G242:R242,1,MATCH(Parametres!$B$3,G$1:R$1,0)-1)*IF(OR(F242="L",F242="S",F242="I"),-1,1),"")</f>
        <v/>
      </c>
      <c r="AM242" s="905" t="e">
        <f t="shared" si="13"/>
        <v>#N/A</v>
      </c>
      <c r="AN242" s="905" t="e">
        <f>INDEX(G242:R242,1,MATCH(Parametres!$B$3,G$1:R$1,0))*IF(OR(F242="L",F242="S",F242="I"),-1,1)</f>
        <v>#N/A</v>
      </c>
      <c r="AO242" s="487" t="e">
        <f>+VLOOKUP($AJ242,Data_Validation!$A:$D,1,0)</f>
        <v>#N/A</v>
      </c>
      <c r="AP242" s="487" t="e">
        <f>+VLOOKUP($AJ242,Data_Validation!$A:$D,3,0)</f>
        <v>#N/A</v>
      </c>
      <c r="AQ242" s="487" t="e">
        <f>+VLOOKUP($AJ242,Data_Validation!$A:$D,4,0)</f>
        <v>#N/A</v>
      </c>
      <c r="AR242" s="487" t="s">
        <v>299</v>
      </c>
      <c r="AS242" s="487" t="e">
        <f>+VLOOKUP($AJ242,Data_Validation!$A:$E,5,0)</f>
        <v>#N/A</v>
      </c>
      <c r="AT242" s="904">
        <f t="shared" si="14"/>
        <v>0</v>
      </c>
      <c r="AU242" s="488">
        <f t="shared" si="14"/>
        <v>0</v>
      </c>
      <c r="AV242" s="899" t="str">
        <f>IFERROR(INDEX(V242:AG242,1,MATCH(Parametres!$B$3,V$1:AG$1,0)-1)*IF(OR(C242="L",C242="S",C242="I"),-1,1),"")</f>
        <v/>
      </c>
      <c r="AW242" s="899" t="e">
        <f t="shared" si="15"/>
        <v>#N/A</v>
      </c>
      <c r="AX242" s="899" t="e">
        <f>INDEX(V242:AG242,1,MATCH(Parametres!$B$3,V$1:AG$1,0))*IF(OR(C242="L",C242="S",C242="I"),-1,1)</f>
        <v>#N/A</v>
      </c>
      <c r="AY242" s="487" t="s">
        <v>337</v>
      </c>
      <c r="AZ242" s="487" t="e">
        <f>+VLOOKUP($AJ242,Data_Validation!$A:$E,5,0)</f>
        <v>#N/A</v>
      </c>
    </row>
    <row r="243" spans="36:52" ht="15.75" customHeight="1">
      <c r="AJ243" s="899">
        <f t="shared" si="12"/>
        <v>0</v>
      </c>
      <c r="AK243" s="899">
        <f t="shared" si="12"/>
        <v>0</v>
      </c>
      <c r="AL243" s="905" t="str">
        <f>IFERROR(INDEX(G243:R243,1,MATCH(Parametres!$B$3,G$1:R$1,0)-1)*IF(OR(F243="L",F243="S",F243="I"),-1,1),"")</f>
        <v/>
      </c>
      <c r="AM243" s="905" t="e">
        <f t="shared" si="13"/>
        <v>#N/A</v>
      </c>
      <c r="AN243" s="905" t="e">
        <f>INDEX(G243:R243,1,MATCH(Parametres!$B$3,G$1:R$1,0))*IF(OR(F243="L",F243="S",F243="I"),-1,1)</f>
        <v>#N/A</v>
      </c>
      <c r="AO243" s="487" t="e">
        <f>+VLOOKUP($AJ243,Data_Validation!$A:$D,1,0)</f>
        <v>#N/A</v>
      </c>
      <c r="AP243" s="487" t="e">
        <f>+VLOOKUP($AJ243,Data_Validation!$A:$D,3,0)</f>
        <v>#N/A</v>
      </c>
      <c r="AQ243" s="487" t="e">
        <f>+VLOOKUP($AJ243,Data_Validation!$A:$D,4,0)</f>
        <v>#N/A</v>
      </c>
      <c r="AR243" s="487" t="s">
        <v>299</v>
      </c>
      <c r="AS243" s="487" t="e">
        <f>+VLOOKUP($AJ243,Data_Validation!$A:$E,5,0)</f>
        <v>#N/A</v>
      </c>
      <c r="AT243" s="904">
        <f t="shared" si="14"/>
        <v>0</v>
      </c>
      <c r="AU243" s="488">
        <f t="shared" si="14"/>
        <v>0</v>
      </c>
      <c r="AV243" s="899" t="str">
        <f>IFERROR(INDEX(V243:AG243,1,MATCH(Parametres!$B$3,V$1:AG$1,0)-1)*IF(OR(C243="L",C243="S",C243="I"),-1,1),"")</f>
        <v/>
      </c>
      <c r="AW243" s="899" t="e">
        <f t="shared" si="15"/>
        <v>#N/A</v>
      </c>
      <c r="AX243" s="899" t="e">
        <f>INDEX(V243:AG243,1,MATCH(Parametres!$B$3,V$1:AG$1,0))*IF(OR(C243="L",C243="S",C243="I"),-1,1)</f>
        <v>#N/A</v>
      </c>
      <c r="AY243" s="487" t="s">
        <v>337</v>
      </c>
      <c r="AZ243" s="487" t="e">
        <f>+VLOOKUP($AJ243,Data_Validation!$A:$E,5,0)</f>
        <v>#N/A</v>
      </c>
    </row>
    <row r="244" spans="36:52" ht="15" customHeight="1">
      <c r="AJ244" s="899">
        <f t="shared" si="12"/>
        <v>0</v>
      </c>
      <c r="AK244" s="899">
        <f t="shared" si="12"/>
        <v>0</v>
      </c>
      <c r="AL244" s="905" t="str">
        <f>IFERROR(INDEX(G244:R244,1,MATCH(Parametres!$B$3,G$1:R$1,0)-1)*IF(OR(F244="L",F244="S",F244="I"),-1,1),"")</f>
        <v/>
      </c>
      <c r="AM244" s="905" t="e">
        <f t="shared" si="13"/>
        <v>#N/A</v>
      </c>
      <c r="AN244" s="905" t="e">
        <f>INDEX(G244:R244,1,MATCH(Parametres!$B$3,G$1:R$1,0))*IF(OR(F244="L",F244="S",F244="I"),-1,1)</f>
        <v>#N/A</v>
      </c>
      <c r="AO244" s="487" t="e">
        <f>+VLOOKUP($AJ244,Data_Validation!$A:$D,1,0)</f>
        <v>#N/A</v>
      </c>
      <c r="AP244" s="487" t="e">
        <f>+VLOOKUP($AJ244,Data_Validation!$A:$D,3,0)</f>
        <v>#N/A</v>
      </c>
      <c r="AQ244" s="487" t="e">
        <f>+VLOOKUP($AJ244,Data_Validation!$A:$D,4,0)</f>
        <v>#N/A</v>
      </c>
      <c r="AR244" s="487" t="s">
        <v>299</v>
      </c>
      <c r="AS244" s="487" t="e">
        <f>+VLOOKUP($AJ244,Data_Validation!$A:$E,5,0)</f>
        <v>#N/A</v>
      </c>
      <c r="AT244" s="904">
        <f t="shared" si="14"/>
        <v>0</v>
      </c>
      <c r="AU244" s="488">
        <f t="shared" si="14"/>
        <v>0</v>
      </c>
      <c r="AV244" s="899" t="str">
        <f>IFERROR(INDEX(V244:AG244,1,MATCH(Parametres!$B$3,V$1:AG$1,0)-1)*IF(OR(C244="L",C244="S",C244="I"),-1,1),"")</f>
        <v/>
      </c>
      <c r="AW244" s="899" t="e">
        <f t="shared" si="15"/>
        <v>#N/A</v>
      </c>
      <c r="AX244" s="899" t="e">
        <f>INDEX(V244:AG244,1,MATCH(Parametres!$B$3,V$1:AG$1,0))*IF(OR(C244="L",C244="S",C244="I"),-1,1)</f>
        <v>#N/A</v>
      </c>
      <c r="AY244" s="487" t="s">
        <v>337</v>
      </c>
      <c r="AZ244" s="487" t="e">
        <f>+VLOOKUP($AJ244,Data_Validation!$A:$E,5,0)</f>
        <v>#N/A</v>
      </c>
    </row>
    <row r="245" spans="36:52" ht="15" customHeight="1">
      <c r="AJ245" s="899">
        <f t="shared" si="12"/>
        <v>0</v>
      </c>
      <c r="AK245" s="899">
        <f t="shared" si="12"/>
        <v>0</v>
      </c>
      <c r="AL245" s="905" t="str">
        <f>IFERROR(INDEX(G245:R245,1,MATCH(Parametres!$B$3,G$1:R$1,0)-1)*IF(OR(F245="L",F245="S",F245="I"),-1,1),"")</f>
        <v/>
      </c>
      <c r="AM245" s="905" t="e">
        <f t="shared" si="13"/>
        <v>#N/A</v>
      </c>
      <c r="AN245" s="905" t="e">
        <f>INDEX(G245:R245,1,MATCH(Parametres!$B$3,G$1:R$1,0))*IF(OR(F245="L",F245="S",F245="I"),-1,1)</f>
        <v>#N/A</v>
      </c>
      <c r="AO245" s="487" t="e">
        <f>+VLOOKUP($AJ245,Data_Validation!$A:$D,1,0)</f>
        <v>#N/A</v>
      </c>
      <c r="AP245" s="487" t="e">
        <f>+VLOOKUP($AJ245,Data_Validation!$A:$D,3,0)</f>
        <v>#N/A</v>
      </c>
      <c r="AQ245" s="487" t="e">
        <f>+VLOOKUP($AJ245,Data_Validation!$A:$D,4,0)</f>
        <v>#N/A</v>
      </c>
      <c r="AR245" s="487" t="s">
        <v>299</v>
      </c>
      <c r="AS245" s="487" t="e">
        <f>+VLOOKUP($AJ245,Data_Validation!$A:$E,5,0)</f>
        <v>#N/A</v>
      </c>
      <c r="AT245" s="904">
        <f t="shared" si="14"/>
        <v>0</v>
      </c>
      <c r="AU245" s="488">
        <f t="shared" si="14"/>
        <v>0</v>
      </c>
      <c r="AV245" s="899" t="str">
        <f>IFERROR(INDEX(V245:AG245,1,MATCH(Parametres!$B$3,V$1:AG$1,0)-1)*IF(OR(C245="L",C245="S",C245="I"),-1,1),"")</f>
        <v/>
      </c>
      <c r="AW245" s="899" t="e">
        <f t="shared" si="15"/>
        <v>#N/A</v>
      </c>
      <c r="AX245" s="899" t="e">
        <f>INDEX(V245:AG245,1,MATCH(Parametres!$B$3,V$1:AG$1,0))*IF(OR(C245="L",C245="S",C245="I"),-1,1)</f>
        <v>#N/A</v>
      </c>
      <c r="AY245" s="487" t="s">
        <v>337</v>
      </c>
      <c r="AZ245" s="487" t="e">
        <f>+VLOOKUP($AJ245,Data_Validation!$A:$E,5,0)</f>
        <v>#N/A</v>
      </c>
    </row>
    <row r="246" spans="36:52" ht="15" customHeight="1">
      <c r="AJ246" s="899">
        <f t="shared" si="12"/>
        <v>0</v>
      </c>
      <c r="AK246" s="899">
        <f t="shared" si="12"/>
        <v>0</v>
      </c>
      <c r="AL246" s="905" t="str">
        <f>IFERROR(INDEX(G246:R246,1,MATCH(Parametres!$B$3,G$1:R$1,0)-1)*IF(OR(F246="L",F246="S",F246="I"),-1,1),"")</f>
        <v/>
      </c>
      <c r="AM246" s="905" t="e">
        <f t="shared" si="13"/>
        <v>#N/A</v>
      </c>
      <c r="AN246" s="905" t="e">
        <f>INDEX(G246:R246,1,MATCH(Parametres!$B$3,G$1:R$1,0))*IF(OR(F246="L",F246="S",F246="I"),-1,1)</f>
        <v>#N/A</v>
      </c>
      <c r="AO246" s="487" t="e">
        <f>+VLOOKUP($AJ246,Data_Validation!$A:$D,1,0)</f>
        <v>#N/A</v>
      </c>
      <c r="AP246" s="487" t="e">
        <f>+VLOOKUP($AJ246,Data_Validation!$A:$D,3,0)</f>
        <v>#N/A</v>
      </c>
      <c r="AQ246" s="487" t="e">
        <f>+VLOOKUP($AJ246,Data_Validation!$A:$D,4,0)</f>
        <v>#N/A</v>
      </c>
      <c r="AR246" s="487" t="s">
        <v>299</v>
      </c>
      <c r="AS246" s="487" t="e">
        <f>+VLOOKUP($AJ246,Data_Validation!$A:$E,5,0)</f>
        <v>#N/A</v>
      </c>
      <c r="AT246" s="904">
        <f t="shared" si="14"/>
        <v>0</v>
      </c>
      <c r="AU246" s="488">
        <f t="shared" si="14"/>
        <v>0</v>
      </c>
      <c r="AV246" s="899" t="str">
        <f>IFERROR(INDEX(V246:AG246,1,MATCH(Parametres!$B$3,V$1:AG$1,0)-1)*IF(OR(C246="L",C246="S",C246="I"),-1,1),"")</f>
        <v/>
      </c>
      <c r="AW246" s="899" t="e">
        <f t="shared" si="15"/>
        <v>#N/A</v>
      </c>
      <c r="AX246" s="899" t="e">
        <f>INDEX(V246:AG246,1,MATCH(Parametres!$B$3,V$1:AG$1,0))*IF(OR(C246="L",C246="S",C246="I"),-1,1)</f>
        <v>#N/A</v>
      </c>
      <c r="AY246" s="487" t="s">
        <v>337</v>
      </c>
      <c r="AZ246" s="487" t="e">
        <f>+VLOOKUP($AJ246,Data_Validation!$A:$E,5,0)</f>
        <v>#N/A</v>
      </c>
    </row>
    <row r="247" spans="36:52" ht="15.75" customHeight="1">
      <c r="AJ247" s="899">
        <f t="shared" si="12"/>
        <v>0</v>
      </c>
      <c r="AK247" s="899">
        <f t="shared" si="12"/>
        <v>0</v>
      </c>
      <c r="AL247" s="905" t="str">
        <f>IFERROR(INDEX(G247:R247,1,MATCH(Parametres!$B$3,G$1:R$1,0)-1)*IF(OR(F247="L",F247="S",F247="I"),-1,1),"")</f>
        <v/>
      </c>
      <c r="AM247" s="905" t="e">
        <f t="shared" si="13"/>
        <v>#N/A</v>
      </c>
      <c r="AN247" s="905" t="e">
        <f>INDEX(G247:R247,1,MATCH(Parametres!$B$3,G$1:R$1,0))*IF(OR(F247="L",F247="S",F247="I"),-1,1)</f>
        <v>#N/A</v>
      </c>
      <c r="AO247" s="487" t="e">
        <f>+VLOOKUP($AJ247,Data_Validation!$A:$D,1,0)</f>
        <v>#N/A</v>
      </c>
      <c r="AP247" s="487" t="e">
        <f>+VLOOKUP($AJ247,Data_Validation!$A:$D,3,0)</f>
        <v>#N/A</v>
      </c>
      <c r="AQ247" s="487" t="e">
        <f>+VLOOKUP($AJ247,Data_Validation!$A:$D,4,0)</f>
        <v>#N/A</v>
      </c>
      <c r="AR247" s="487" t="s">
        <v>299</v>
      </c>
      <c r="AS247" s="487" t="e">
        <f>+VLOOKUP($AJ247,Data_Validation!$A:$E,5,0)</f>
        <v>#N/A</v>
      </c>
      <c r="AT247" s="904">
        <f t="shared" si="14"/>
        <v>0</v>
      </c>
      <c r="AU247" s="488">
        <f t="shared" si="14"/>
        <v>0</v>
      </c>
      <c r="AV247" s="899" t="str">
        <f>IFERROR(INDEX(V247:AG247,1,MATCH(Parametres!$B$3,V$1:AG$1,0)-1)*IF(OR(C247="L",C247="S",C247="I"),-1,1),"")</f>
        <v/>
      </c>
      <c r="AW247" s="899" t="e">
        <f t="shared" si="15"/>
        <v>#N/A</v>
      </c>
      <c r="AX247" s="899" t="e">
        <f>INDEX(V247:AG247,1,MATCH(Parametres!$B$3,V$1:AG$1,0))*IF(OR(C247="L",C247="S",C247="I"),-1,1)</f>
        <v>#N/A</v>
      </c>
      <c r="AY247" s="487" t="s">
        <v>337</v>
      </c>
      <c r="AZ247" s="487" t="e">
        <f>+VLOOKUP($AJ247,Data_Validation!$A:$E,5,0)</f>
        <v>#N/A</v>
      </c>
    </row>
    <row r="248" spans="36:52" ht="15" customHeight="1">
      <c r="AJ248" s="899">
        <f t="shared" si="12"/>
        <v>0</v>
      </c>
      <c r="AK248" s="899">
        <f t="shared" si="12"/>
        <v>0</v>
      </c>
      <c r="AL248" s="905" t="str">
        <f>IFERROR(INDEX(G248:R248,1,MATCH(Parametres!$B$3,G$1:R$1,0)-1)*IF(OR(F248="L",F248="S",F248="I"),-1,1),"")</f>
        <v/>
      </c>
      <c r="AM248" s="905" t="e">
        <f t="shared" si="13"/>
        <v>#N/A</v>
      </c>
      <c r="AN248" s="905" t="e">
        <f>INDEX(G248:R248,1,MATCH(Parametres!$B$3,G$1:R$1,0))*IF(OR(F248="L",F248="S",F248="I"),-1,1)</f>
        <v>#N/A</v>
      </c>
      <c r="AO248" s="487" t="e">
        <f>+VLOOKUP($AJ248,Data_Validation!$A:$D,1,0)</f>
        <v>#N/A</v>
      </c>
      <c r="AP248" s="487" t="e">
        <f>+VLOOKUP($AJ248,Data_Validation!$A:$D,3,0)</f>
        <v>#N/A</v>
      </c>
      <c r="AQ248" s="487" t="e">
        <f>+VLOOKUP($AJ248,Data_Validation!$A:$D,4,0)</f>
        <v>#N/A</v>
      </c>
      <c r="AR248" s="487" t="s">
        <v>299</v>
      </c>
      <c r="AS248" s="487" t="e">
        <f>+VLOOKUP($AJ248,Data_Validation!$A:$E,5,0)</f>
        <v>#N/A</v>
      </c>
      <c r="AT248" s="904">
        <f t="shared" si="14"/>
        <v>0</v>
      </c>
      <c r="AU248" s="488">
        <f t="shared" si="14"/>
        <v>0</v>
      </c>
      <c r="AV248" s="899" t="str">
        <f>IFERROR(INDEX(V248:AG248,1,MATCH(Parametres!$B$3,V$1:AG$1,0)-1)*IF(OR(C248="L",C248="S",C248="I"),-1,1),"")</f>
        <v/>
      </c>
      <c r="AW248" s="899" t="e">
        <f t="shared" si="15"/>
        <v>#N/A</v>
      </c>
      <c r="AX248" s="899" t="e">
        <f>INDEX(V248:AG248,1,MATCH(Parametres!$B$3,V$1:AG$1,0))*IF(OR(C248="L",C248="S",C248="I"),-1,1)</f>
        <v>#N/A</v>
      </c>
      <c r="AY248" s="487" t="s">
        <v>337</v>
      </c>
      <c r="AZ248" s="487" t="e">
        <f>+VLOOKUP($AJ248,Data_Validation!$A:$E,5,0)</f>
        <v>#N/A</v>
      </c>
    </row>
    <row r="249" spans="36:52" ht="15" customHeight="1">
      <c r="AJ249" s="899">
        <f t="shared" si="12"/>
        <v>0</v>
      </c>
      <c r="AK249" s="899">
        <f t="shared" si="12"/>
        <v>0</v>
      </c>
      <c r="AL249" s="905" t="str">
        <f>IFERROR(INDEX(G249:R249,1,MATCH(Parametres!$B$3,G$1:R$1,0)-1)*IF(OR(F249="L",F249="S",F249="I"),-1,1),"")</f>
        <v/>
      </c>
      <c r="AM249" s="905" t="e">
        <f t="shared" si="13"/>
        <v>#N/A</v>
      </c>
      <c r="AN249" s="905" t="e">
        <f>INDEX(G249:R249,1,MATCH(Parametres!$B$3,G$1:R$1,0))*IF(OR(F249="L",F249="S",F249="I"),-1,1)</f>
        <v>#N/A</v>
      </c>
      <c r="AO249" s="487" t="e">
        <f>+VLOOKUP($AJ249,Data_Validation!$A:$D,1,0)</f>
        <v>#N/A</v>
      </c>
      <c r="AP249" s="487" t="e">
        <f>+VLOOKUP($AJ249,Data_Validation!$A:$D,3,0)</f>
        <v>#N/A</v>
      </c>
      <c r="AQ249" s="487" t="e">
        <f>+VLOOKUP($AJ249,Data_Validation!$A:$D,4,0)</f>
        <v>#N/A</v>
      </c>
      <c r="AR249" s="487" t="s">
        <v>299</v>
      </c>
      <c r="AS249" s="487" t="e">
        <f>+VLOOKUP($AJ249,Data_Validation!$A:$E,5,0)</f>
        <v>#N/A</v>
      </c>
      <c r="AT249" s="904">
        <f t="shared" si="14"/>
        <v>0</v>
      </c>
      <c r="AU249" s="488">
        <f t="shared" si="14"/>
        <v>0</v>
      </c>
      <c r="AV249" s="899" t="str">
        <f>IFERROR(INDEX(V249:AG249,1,MATCH(Parametres!$B$3,V$1:AG$1,0)-1)*IF(OR(C249="L",C249="S",C249="I"),-1,1),"")</f>
        <v/>
      </c>
      <c r="AW249" s="899" t="e">
        <f t="shared" si="15"/>
        <v>#N/A</v>
      </c>
      <c r="AX249" s="899" t="e">
        <f>INDEX(V249:AG249,1,MATCH(Parametres!$B$3,V$1:AG$1,0))*IF(OR(C249="L",C249="S",C249="I"),-1,1)</f>
        <v>#N/A</v>
      </c>
      <c r="AY249" s="487" t="s">
        <v>337</v>
      </c>
      <c r="AZ249" s="487" t="e">
        <f>+VLOOKUP($AJ249,Data_Validation!$A:$E,5,0)</f>
        <v>#N/A</v>
      </c>
    </row>
    <row r="250" spans="36:52" ht="15" customHeight="1">
      <c r="AJ250" s="899">
        <f t="shared" si="12"/>
        <v>0</v>
      </c>
      <c r="AK250" s="899">
        <f t="shared" si="12"/>
        <v>0</v>
      </c>
      <c r="AL250" s="905" t="str">
        <f>IFERROR(INDEX(G250:R250,1,MATCH(Parametres!$B$3,G$1:R$1,0)-1)*IF(OR(F250="L",F250="S",F250="I"),-1,1),"")</f>
        <v/>
      </c>
      <c r="AM250" s="905" t="e">
        <f t="shared" si="13"/>
        <v>#N/A</v>
      </c>
      <c r="AN250" s="905" t="e">
        <f>INDEX(G250:R250,1,MATCH(Parametres!$B$3,G$1:R$1,0))*IF(OR(F250="L",F250="S",F250="I"),-1,1)</f>
        <v>#N/A</v>
      </c>
      <c r="AO250" s="487" t="e">
        <f>+VLOOKUP($AJ250,Data_Validation!$A:$D,1,0)</f>
        <v>#N/A</v>
      </c>
      <c r="AP250" s="487" t="e">
        <f>+VLOOKUP($AJ250,Data_Validation!$A:$D,3,0)</f>
        <v>#N/A</v>
      </c>
      <c r="AQ250" s="487" t="e">
        <f>+VLOOKUP($AJ250,Data_Validation!$A:$D,4,0)</f>
        <v>#N/A</v>
      </c>
      <c r="AR250" s="487" t="s">
        <v>299</v>
      </c>
      <c r="AS250" s="487" t="e">
        <f>+VLOOKUP($AJ250,Data_Validation!$A:$E,5,0)</f>
        <v>#N/A</v>
      </c>
      <c r="AT250" s="904">
        <f t="shared" si="14"/>
        <v>0</v>
      </c>
      <c r="AU250" s="488">
        <f t="shared" si="14"/>
        <v>0</v>
      </c>
      <c r="AV250" s="899" t="str">
        <f>IFERROR(INDEX(V250:AG250,1,MATCH(Parametres!$B$3,V$1:AG$1,0)-1)*IF(OR(C250="L",C250="S",C250="I"),-1,1),"")</f>
        <v/>
      </c>
      <c r="AW250" s="899" t="e">
        <f t="shared" si="15"/>
        <v>#N/A</v>
      </c>
      <c r="AX250" s="899" t="e">
        <f>INDEX(V250:AG250,1,MATCH(Parametres!$B$3,V$1:AG$1,0))*IF(OR(C250="L",C250="S",C250="I"),-1,1)</f>
        <v>#N/A</v>
      </c>
      <c r="AY250" s="487" t="s">
        <v>337</v>
      </c>
      <c r="AZ250" s="487" t="e">
        <f>+VLOOKUP($AJ250,Data_Validation!$A:$E,5,0)</f>
        <v>#N/A</v>
      </c>
    </row>
    <row r="251" spans="36:52" ht="15" customHeight="1">
      <c r="AJ251" s="899">
        <f t="shared" si="12"/>
        <v>0</v>
      </c>
      <c r="AK251" s="899">
        <f t="shared" si="12"/>
        <v>0</v>
      </c>
      <c r="AL251" s="905" t="str">
        <f>IFERROR(INDEX(G251:R251,1,MATCH(Parametres!$B$3,G$1:R$1,0)-1)*IF(OR(F251="L",F251="S",F251="I"),-1,1),"")</f>
        <v/>
      </c>
      <c r="AM251" s="905" t="e">
        <f t="shared" si="13"/>
        <v>#N/A</v>
      </c>
      <c r="AN251" s="905" t="e">
        <f>INDEX(G251:R251,1,MATCH(Parametres!$B$3,G$1:R$1,0))*IF(OR(F251="L",F251="S",F251="I"),-1,1)</f>
        <v>#N/A</v>
      </c>
      <c r="AO251" s="487" t="e">
        <f>+VLOOKUP($AJ251,Data_Validation!$A:$D,1,0)</f>
        <v>#N/A</v>
      </c>
      <c r="AP251" s="487" t="e">
        <f>+VLOOKUP($AJ251,Data_Validation!$A:$D,3,0)</f>
        <v>#N/A</v>
      </c>
      <c r="AQ251" s="487" t="e">
        <f>+VLOOKUP($AJ251,Data_Validation!$A:$D,4,0)</f>
        <v>#N/A</v>
      </c>
      <c r="AR251" s="487" t="s">
        <v>299</v>
      </c>
      <c r="AS251" s="487" t="e">
        <f>+VLOOKUP($AJ251,Data_Validation!$A:$E,5,0)</f>
        <v>#N/A</v>
      </c>
      <c r="AT251" s="904">
        <f t="shared" si="14"/>
        <v>0</v>
      </c>
      <c r="AU251" s="488">
        <f t="shared" si="14"/>
        <v>0</v>
      </c>
      <c r="AV251" s="899" t="str">
        <f>IFERROR(INDEX(V251:AG251,1,MATCH(Parametres!$B$3,V$1:AG$1,0)-1)*IF(OR(C251="L",C251="S",C251="I"),-1,1),"")</f>
        <v/>
      </c>
      <c r="AW251" s="899" t="e">
        <f t="shared" si="15"/>
        <v>#N/A</v>
      </c>
      <c r="AX251" s="899" t="e">
        <f>INDEX(V251:AG251,1,MATCH(Parametres!$B$3,V$1:AG$1,0))*IF(OR(C251="L",C251="S",C251="I"),-1,1)</f>
        <v>#N/A</v>
      </c>
      <c r="AY251" s="487" t="s">
        <v>337</v>
      </c>
      <c r="AZ251" s="487" t="e">
        <f>+VLOOKUP($AJ251,Data_Validation!$A:$E,5,0)</f>
        <v>#N/A</v>
      </c>
    </row>
    <row r="252" spans="36:52" ht="15.75" customHeight="1">
      <c r="AJ252" s="899">
        <f t="shared" si="12"/>
        <v>0</v>
      </c>
      <c r="AK252" s="899">
        <f t="shared" si="12"/>
        <v>0</v>
      </c>
      <c r="AL252" s="905" t="str">
        <f>IFERROR(INDEX(G252:R252,1,MATCH(Parametres!$B$3,G$1:R$1,0)-1)*IF(OR(F252="L",F252="S",F252="I"),-1,1),"")</f>
        <v/>
      </c>
      <c r="AM252" s="905" t="e">
        <f t="shared" si="13"/>
        <v>#N/A</v>
      </c>
      <c r="AN252" s="905" t="e">
        <f>INDEX(G252:R252,1,MATCH(Parametres!$B$3,G$1:R$1,0))*IF(OR(F252="L",F252="S",F252="I"),-1,1)</f>
        <v>#N/A</v>
      </c>
      <c r="AO252" s="487" t="e">
        <f>+VLOOKUP($AJ252,Data_Validation!$A:$D,1,0)</f>
        <v>#N/A</v>
      </c>
      <c r="AP252" s="487" t="e">
        <f>+VLOOKUP($AJ252,Data_Validation!$A:$D,3,0)</f>
        <v>#N/A</v>
      </c>
      <c r="AQ252" s="487" t="e">
        <f>+VLOOKUP($AJ252,Data_Validation!$A:$D,4,0)</f>
        <v>#N/A</v>
      </c>
      <c r="AR252" s="487" t="s">
        <v>299</v>
      </c>
      <c r="AS252" s="487" t="e">
        <f>+VLOOKUP($AJ252,Data_Validation!$A:$E,5,0)</f>
        <v>#N/A</v>
      </c>
      <c r="AT252" s="904">
        <f t="shared" si="14"/>
        <v>0</v>
      </c>
      <c r="AU252" s="488">
        <f t="shared" si="14"/>
        <v>0</v>
      </c>
      <c r="AV252" s="899" t="str">
        <f>IFERROR(INDEX(V252:AG252,1,MATCH(Parametres!$B$3,V$1:AG$1,0)-1)*IF(OR(C252="L",C252="S",C252="I"),-1,1),"")</f>
        <v/>
      </c>
      <c r="AW252" s="899" t="e">
        <f t="shared" si="15"/>
        <v>#N/A</v>
      </c>
      <c r="AX252" s="899" t="e">
        <f>INDEX(V252:AG252,1,MATCH(Parametres!$B$3,V$1:AG$1,0))*IF(OR(C252="L",C252="S",C252="I"),-1,1)</f>
        <v>#N/A</v>
      </c>
      <c r="AY252" s="487" t="s">
        <v>337</v>
      </c>
      <c r="AZ252" s="487" t="e">
        <f>+VLOOKUP($AJ252,Data_Validation!$A:$E,5,0)</f>
        <v>#N/A</v>
      </c>
    </row>
    <row r="253" spans="36:52" ht="15" customHeight="1">
      <c r="AJ253" s="899">
        <f t="shared" si="12"/>
        <v>0</v>
      </c>
      <c r="AK253" s="899">
        <f t="shared" si="12"/>
        <v>0</v>
      </c>
      <c r="AL253" s="905" t="str">
        <f>IFERROR(INDEX(G253:R253,1,MATCH(Parametres!$B$3,G$1:R$1,0)-1)*IF(OR(F253="L",F253="S",F253="I"),-1,1),"")</f>
        <v/>
      </c>
      <c r="AM253" s="905" t="e">
        <f t="shared" si="13"/>
        <v>#N/A</v>
      </c>
      <c r="AN253" s="905" t="e">
        <f>INDEX(G253:R253,1,MATCH(Parametres!$B$3,G$1:R$1,0))*IF(OR(F253="L",F253="S",F253="I"),-1,1)</f>
        <v>#N/A</v>
      </c>
      <c r="AO253" s="487" t="e">
        <f>+VLOOKUP($AJ253,Data_Validation!$A:$D,1,0)</f>
        <v>#N/A</v>
      </c>
      <c r="AP253" s="487" t="e">
        <f>+VLOOKUP($AJ253,Data_Validation!$A:$D,3,0)</f>
        <v>#N/A</v>
      </c>
      <c r="AQ253" s="487" t="e">
        <f>+VLOOKUP($AJ253,Data_Validation!$A:$D,4,0)</f>
        <v>#N/A</v>
      </c>
      <c r="AR253" s="487" t="s">
        <v>299</v>
      </c>
      <c r="AS253" s="487" t="e">
        <f>+VLOOKUP($AJ253,Data_Validation!$A:$E,5,0)</f>
        <v>#N/A</v>
      </c>
      <c r="AT253" s="904">
        <f t="shared" si="14"/>
        <v>0</v>
      </c>
      <c r="AU253" s="488">
        <f t="shared" si="14"/>
        <v>0</v>
      </c>
      <c r="AV253" s="899" t="str">
        <f>IFERROR(INDEX(V253:AG253,1,MATCH(Parametres!$B$3,V$1:AG$1,0)-1)*IF(OR(C253="L",C253="S",C253="I"),-1,1),"")</f>
        <v/>
      </c>
      <c r="AW253" s="899" t="e">
        <f t="shared" si="15"/>
        <v>#N/A</v>
      </c>
      <c r="AX253" s="899" t="e">
        <f>INDEX(V253:AG253,1,MATCH(Parametres!$B$3,V$1:AG$1,0))*IF(OR(C253="L",C253="S",C253="I"),-1,1)</f>
        <v>#N/A</v>
      </c>
      <c r="AY253" s="487" t="s">
        <v>337</v>
      </c>
      <c r="AZ253" s="487" t="e">
        <f>+VLOOKUP($AJ253,Data_Validation!$A:$E,5,0)</f>
        <v>#N/A</v>
      </c>
    </row>
    <row r="254" spans="36:52" ht="15" customHeight="1">
      <c r="AJ254" s="899">
        <f t="shared" si="12"/>
        <v>0</v>
      </c>
      <c r="AK254" s="899">
        <f t="shared" si="12"/>
        <v>0</v>
      </c>
      <c r="AL254" s="905" t="str">
        <f>IFERROR(INDEX(G254:R254,1,MATCH(Parametres!$B$3,G$1:R$1,0)-1)*IF(OR(F254="L",F254="S",F254="I"),-1,1),"")</f>
        <v/>
      </c>
      <c r="AM254" s="905" t="e">
        <f t="shared" si="13"/>
        <v>#N/A</v>
      </c>
      <c r="AN254" s="905" t="e">
        <f>INDEX(G254:R254,1,MATCH(Parametres!$B$3,G$1:R$1,0))*IF(OR(F254="L",F254="S",F254="I"),-1,1)</f>
        <v>#N/A</v>
      </c>
      <c r="AO254" s="487" t="e">
        <f>+VLOOKUP($AJ254,Data_Validation!$A:$D,1,0)</f>
        <v>#N/A</v>
      </c>
      <c r="AP254" s="487" t="e">
        <f>+VLOOKUP($AJ254,Data_Validation!$A:$D,3,0)</f>
        <v>#N/A</v>
      </c>
      <c r="AQ254" s="487" t="e">
        <f>+VLOOKUP($AJ254,Data_Validation!$A:$D,4,0)</f>
        <v>#N/A</v>
      </c>
      <c r="AR254" s="487" t="s">
        <v>299</v>
      </c>
      <c r="AS254" s="487" t="e">
        <f>+VLOOKUP($AJ254,Data_Validation!$A:$E,5,0)</f>
        <v>#N/A</v>
      </c>
      <c r="AT254" s="904">
        <f t="shared" si="14"/>
        <v>0</v>
      </c>
      <c r="AU254" s="488">
        <f t="shared" si="14"/>
        <v>0</v>
      </c>
      <c r="AV254" s="899" t="str">
        <f>IFERROR(INDEX(V254:AG254,1,MATCH(Parametres!$B$3,V$1:AG$1,0)-1)*IF(OR(C254="L",C254="S",C254="I"),-1,1),"")</f>
        <v/>
      </c>
      <c r="AW254" s="899" t="e">
        <f t="shared" si="15"/>
        <v>#N/A</v>
      </c>
      <c r="AX254" s="899" t="e">
        <f>INDEX(V254:AG254,1,MATCH(Parametres!$B$3,V$1:AG$1,0))*IF(OR(C254="L",C254="S",C254="I"),-1,1)</f>
        <v>#N/A</v>
      </c>
      <c r="AY254" s="487" t="s">
        <v>337</v>
      </c>
      <c r="AZ254" s="487" t="e">
        <f>+VLOOKUP($AJ254,Data_Validation!$A:$E,5,0)</f>
        <v>#N/A</v>
      </c>
    </row>
    <row r="255" spans="36:52" ht="15" customHeight="1">
      <c r="AJ255" s="899">
        <f t="shared" si="12"/>
        <v>0</v>
      </c>
      <c r="AK255" s="899">
        <f t="shared" si="12"/>
        <v>0</v>
      </c>
      <c r="AL255" s="905" t="str">
        <f>IFERROR(INDEX(G255:R255,1,MATCH(Parametres!$B$3,G$1:R$1,0)-1)*IF(OR(F255="L",F255="S",F255="I"),-1,1),"")</f>
        <v/>
      </c>
      <c r="AM255" s="905" t="e">
        <f t="shared" si="13"/>
        <v>#N/A</v>
      </c>
      <c r="AN255" s="905" t="e">
        <f>INDEX(G255:R255,1,MATCH(Parametres!$B$3,G$1:R$1,0))*IF(OR(F255="L",F255="S",F255="I"),-1,1)</f>
        <v>#N/A</v>
      </c>
      <c r="AO255" s="487" t="e">
        <f>+VLOOKUP($AJ255,Data_Validation!$A:$D,1,0)</f>
        <v>#N/A</v>
      </c>
      <c r="AP255" s="487" t="e">
        <f>+VLOOKUP($AJ255,Data_Validation!$A:$D,3,0)</f>
        <v>#N/A</v>
      </c>
      <c r="AQ255" s="487" t="e">
        <f>+VLOOKUP($AJ255,Data_Validation!$A:$D,4,0)</f>
        <v>#N/A</v>
      </c>
      <c r="AR255" s="487" t="s">
        <v>299</v>
      </c>
      <c r="AS255" s="487" t="e">
        <f>+VLOOKUP($AJ255,Data_Validation!$A:$E,5,0)</f>
        <v>#N/A</v>
      </c>
      <c r="AT255" s="904">
        <f t="shared" si="14"/>
        <v>0</v>
      </c>
      <c r="AU255" s="488">
        <f t="shared" si="14"/>
        <v>0</v>
      </c>
      <c r="AV255" s="899" t="str">
        <f>IFERROR(INDEX(V255:AG255,1,MATCH(Parametres!$B$3,V$1:AG$1,0)-1)*IF(OR(C255="L",C255="S",C255="I"),-1,1),"")</f>
        <v/>
      </c>
      <c r="AW255" s="899" t="e">
        <f t="shared" si="15"/>
        <v>#N/A</v>
      </c>
      <c r="AX255" s="899" t="e">
        <f>INDEX(V255:AG255,1,MATCH(Parametres!$B$3,V$1:AG$1,0))*IF(OR(C255="L",C255="S",C255="I"),-1,1)</f>
        <v>#N/A</v>
      </c>
      <c r="AY255" s="487" t="s">
        <v>337</v>
      </c>
      <c r="AZ255" s="487" t="e">
        <f>+VLOOKUP($AJ255,Data_Validation!$A:$E,5,0)</f>
        <v>#N/A</v>
      </c>
    </row>
    <row r="256" spans="36:52" ht="15.75" customHeight="1">
      <c r="AJ256" s="899">
        <f t="shared" si="12"/>
        <v>0</v>
      </c>
      <c r="AK256" s="899">
        <f t="shared" si="12"/>
        <v>0</v>
      </c>
      <c r="AL256" s="905" t="str">
        <f>IFERROR(INDEX(G256:R256,1,MATCH(Parametres!$B$3,G$1:R$1,0)-1)*IF(OR(F256="L",F256="S",F256="I"),-1,1),"")</f>
        <v/>
      </c>
      <c r="AM256" s="905" t="e">
        <f t="shared" si="13"/>
        <v>#N/A</v>
      </c>
      <c r="AN256" s="905" t="e">
        <f>INDEX(G256:R256,1,MATCH(Parametres!$B$3,G$1:R$1,0))*IF(OR(F256="L",F256="S",F256="I"),-1,1)</f>
        <v>#N/A</v>
      </c>
      <c r="AO256" s="487" t="e">
        <f>+VLOOKUP($AJ256,Data_Validation!$A:$D,1,0)</f>
        <v>#N/A</v>
      </c>
      <c r="AP256" s="487" t="e">
        <f>+VLOOKUP($AJ256,Data_Validation!$A:$D,3,0)</f>
        <v>#N/A</v>
      </c>
      <c r="AQ256" s="487" t="e">
        <f>+VLOOKUP($AJ256,Data_Validation!$A:$D,4,0)</f>
        <v>#N/A</v>
      </c>
      <c r="AR256" s="487" t="s">
        <v>299</v>
      </c>
      <c r="AS256" s="487" t="e">
        <f>+VLOOKUP($AJ256,Data_Validation!$A:$E,5,0)</f>
        <v>#N/A</v>
      </c>
      <c r="AT256" s="904">
        <f t="shared" si="14"/>
        <v>0</v>
      </c>
      <c r="AU256" s="488">
        <f t="shared" si="14"/>
        <v>0</v>
      </c>
      <c r="AV256" s="899" t="str">
        <f>IFERROR(INDEX(V256:AG256,1,MATCH(Parametres!$B$3,V$1:AG$1,0)-1)*IF(OR(C256="L",C256="S",C256="I"),-1,1),"")</f>
        <v/>
      </c>
      <c r="AW256" s="899" t="e">
        <f t="shared" si="15"/>
        <v>#N/A</v>
      </c>
      <c r="AX256" s="899" t="e">
        <f>INDEX(V256:AG256,1,MATCH(Parametres!$B$3,V$1:AG$1,0))*IF(OR(C256="L",C256="S",C256="I"),-1,1)</f>
        <v>#N/A</v>
      </c>
      <c r="AY256" s="487" t="s">
        <v>337</v>
      </c>
      <c r="AZ256" s="487" t="e">
        <f>+VLOOKUP($AJ256,Data_Validation!$A:$E,5,0)</f>
        <v>#N/A</v>
      </c>
    </row>
    <row r="257" spans="36:52" ht="15" customHeight="1">
      <c r="AJ257" s="899">
        <f t="shared" si="12"/>
        <v>0</v>
      </c>
      <c r="AK257" s="899">
        <f t="shared" si="12"/>
        <v>0</v>
      </c>
      <c r="AL257" s="905" t="str">
        <f>IFERROR(INDEX(G257:R257,1,MATCH(Parametres!$B$3,G$1:R$1,0)-1)*IF(OR(F257="L",F257="S",F257="I"),-1,1),"")</f>
        <v/>
      </c>
      <c r="AM257" s="905" t="e">
        <f t="shared" si="13"/>
        <v>#N/A</v>
      </c>
      <c r="AN257" s="905" t="e">
        <f>INDEX(G257:R257,1,MATCH(Parametres!$B$3,G$1:R$1,0))*IF(OR(F257="L",F257="S",F257="I"),-1,1)</f>
        <v>#N/A</v>
      </c>
      <c r="AO257" s="487" t="e">
        <f>+VLOOKUP($AJ257,Data_Validation!$A:$D,1,0)</f>
        <v>#N/A</v>
      </c>
      <c r="AP257" s="487" t="e">
        <f>+VLOOKUP($AJ257,Data_Validation!$A:$D,3,0)</f>
        <v>#N/A</v>
      </c>
      <c r="AQ257" s="487" t="e">
        <f>+VLOOKUP($AJ257,Data_Validation!$A:$D,4,0)</f>
        <v>#N/A</v>
      </c>
      <c r="AR257" s="487" t="s">
        <v>299</v>
      </c>
      <c r="AS257" s="487" t="e">
        <f>+VLOOKUP($AJ257,Data_Validation!$A:$E,5,0)</f>
        <v>#N/A</v>
      </c>
      <c r="AT257" s="904">
        <f t="shared" si="14"/>
        <v>0</v>
      </c>
      <c r="AU257" s="488">
        <f t="shared" si="14"/>
        <v>0</v>
      </c>
      <c r="AV257" s="899" t="str">
        <f>IFERROR(INDEX(V257:AG257,1,MATCH(Parametres!$B$3,V$1:AG$1,0)-1)*IF(OR(C257="L",C257="S",C257="I"),-1,1),"")</f>
        <v/>
      </c>
      <c r="AW257" s="899" t="e">
        <f t="shared" si="15"/>
        <v>#N/A</v>
      </c>
      <c r="AX257" s="899" t="e">
        <f>INDEX(V257:AG257,1,MATCH(Parametres!$B$3,V$1:AG$1,0))*IF(OR(C257="L",C257="S",C257="I"),-1,1)</f>
        <v>#N/A</v>
      </c>
      <c r="AY257" s="487" t="s">
        <v>337</v>
      </c>
      <c r="AZ257" s="487" t="e">
        <f>+VLOOKUP($AJ257,Data_Validation!$A:$E,5,0)</f>
        <v>#N/A</v>
      </c>
    </row>
    <row r="258" spans="36:52" ht="15" customHeight="1">
      <c r="AJ258" s="899">
        <f t="shared" si="12"/>
        <v>0</v>
      </c>
      <c r="AK258" s="899">
        <f t="shared" si="12"/>
        <v>0</v>
      </c>
      <c r="AL258" s="905" t="str">
        <f>IFERROR(INDEX(G258:R258,1,MATCH(Parametres!$B$3,G$1:R$1,0)-1)*IF(OR(F258="L",F258="S",F258="I"),-1,1),"")</f>
        <v/>
      </c>
      <c r="AM258" s="905" t="e">
        <f t="shared" si="13"/>
        <v>#N/A</v>
      </c>
      <c r="AN258" s="905" t="e">
        <f>INDEX(G258:R258,1,MATCH(Parametres!$B$3,G$1:R$1,0))*IF(OR(F258="L",F258="S",F258="I"),-1,1)</f>
        <v>#N/A</v>
      </c>
      <c r="AO258" s="487" t="e">
        <f>+VLOOKUP($AJ258,Data_Validation!$A:$D,1,0)</f>
        <v>#N/A</v>
      </c>
      <c r="AP258" s="487" t="e">
        <f>+VLOOKUP($AJ258,Data_Validation!$A:$D,3,0)</f>
        <v>#N/A</v>
      </c>
      <c r="AQ258" s="487" t="e">
        <f>+VLOOKUP($AJ258,Data_Validation!$A:$D,4,0)</f>
        <v>#N/A</v>
      </c>
      <c r="AR258" s="487" t="s">
        <v>299</v>
      </c>
      <c r="AS258" s="487" t="e">
        <f>+VLOOKUP($AJ258,Data_Validation!$A:$E,5,0)</f>
        <v>#N/A</v>
      </c>
      <c r="AT258" s="904">
        <f t="shared" si="14"/>
        <v>0</v>
      </c>
      <c r="AU258" s="488">
        <f t="shared" si="14"/>
        <v>0</v>
      </c>
      <c r="AV258" s="899" t="str">
        <f>IFERROR(INDEX(V258:AG258,1,MATCH(Parametres!$B$3,V$1:AG$1,0)-1)*IF(OR(C258="L",C258="S",C258="I"),-1,1),"")</f>
        <v/>
      </c>
      <c r="AW258" s="899" t="e">
        <f t="shared" si="15"/>
        <v>#N/A</v>
      </c>
      <c r="AX258" s="899" t="e">
        <f>INDEX(V258:AG258,1,MATCH(Parametres!$B$3,V$1:AG$1,0))*IF(OR(C258="L",C258="S",C258="I"),-1,1)</f>
        <v>#N/A</v>
      </c>
      <c r="AY258" s="487" t="s">
        <v>337</v>
      </c>
      <c r="AZ258" s="487" t="e">
        <f>+VLOOKUP($AJ258,Data_Validation!$A:$E,5,0)</f>
        <v>#N/A</v>
      </c>
    </row>
    <row r="259" spans="36:52" ht="15" customHeight="1">
      <c r="AJ259" s="899">
        <f t="shared" si="12"/>
        <v>0</v>
      </c>
      <c r="AK259" s="899">
        <f t="shared" si="12"/>
        <v>0</v>
      </c>
      <c r="AL259" s="905" t="str">
        <f>IFERROR(INDEX(G259:R259,1,MATCH(Parametres!$B$3,G$1:R$1,0)-1)*IF(OR(F259="L",F259="S",F259="I"),-1,1),"")</f>
        <v/>
      </c>
      <c r="AM259" s="905" t="e">
        <f t="shared" si="13"/>
        <v>#N/A</v>
      </c>
      <c r="AN259" s="905" t="e">
        <f>INDEX(G259:R259,1,MATCH(Parametres!$B$3,G$1:R$1,0))*IF(OR(F259="L",F259="S",F259="I"),-1,1)</f>
        <v>#N/A</v>
      </c>
      <c r="AO259" s="487" t="e">
        <f>+VLOOKUP($AJ259,Data_Validation!$A:$D,1,0)</f>
        <v>#N/A</v>
      </c>
      <c r="AP259" s="487" t="e">
        <f>+VLOOKUP($AJ259,Data_Validation!$A:$D,3,0)</f>
        <v>#N/A</v>
      </c>
      <c r="AQ259" s="487" t="e">
        <f>+VLOOKUP($AJ259,Data_Validation!$A:$D,4,0)</f>
        <v>#N/A</v>
      </c>
      <c r="AR259" s="487" t="s">
        <v>299</v>
      </c>
      <c r="AS259" s="487" t="e">
        <f>+VLOOKUP($AJ259,Data_Validation!$A:$E,5,0)</f>
        <v>#N/A</v>
      </c>
      <c r="AT259" s="904">
        <f t="shared" si="14"/>
        <v>0</v>
      </c>
      <c r="AU259" s="488">
        <f t="shared" si="14"/>
        <v>0</v>
      </c>
      <c r="AV259" s="899" t="str">
        <f>IFERROR(INDEX(V259:AG259,1,MATCH(Parametres!$B$3,V$1:AG$1,0)-1)*IF(OR(C259="L",C259="S",C259="I"),-1,1),"")</f>
        <v/>
      </c>
      <c r="AW259" s="899" t="e">
        <f t="shared" si="15"/>
        <v>#N/A</v>
      </c>
      <c r="AX259" s="899" t="e">
        <f>INDEX(V259:AG259,1,MATCH(Parametres!$B$3,V$1:AG$1,0))*IF(OR(C259="L",C259="S",C259="I"),-1,1)</f>
        <v>#N/A</v>
      </c>
      <c r="AY259" s="487" t="s">
        <v>337</v>
      </c>
      <c r="AZ259" s="487" t="e">
        <f>+VLOOKUP($AJ259,Data_Validation!$A:$E,5,0)</f>
        <v>#N/A</v>
      </c>
    </row>
    <row r="260" spans="36:52" ht="15" customHeight="1">
      <c r="AJ260" s="899">
        <f t="shared" ref="AJ260:AK323" si="16">C260</f>
        <v>0</v>
      </c>
      <c r="AK260" s="899">
        <f t="shared" si="16"/>
        <v>0</v>
      </c>
      <c r="AL260" s="905" t="str">
        <f>IFERROR(INDEX(G260:R260,1,MATCH(Parametres!$B$3,G$1:R$1,0)-1)*IF(OR(F260="L",F260="S",F260="I"),-1,1),"")</f>
        <v/>
      </c>
      <c r="AM260" s="905" t="e">
        <f t="shared" ref="AM260:AM323" si="17">AN260-AL260</f>
        <v>#N/A</v>
      </c>
      <c r="AN260" s="905" t="e">
        <f>INDEX(G260:R260,1,MATCH(Parametres!$B$3,G$1:R$1,0))*IF(OR(F260="L",F260="S",F260="I"),-1,1)</f>
        <v>#N/A</v>
      </c>
      <c r="AO260" s="487" t="e">
        <f>+VLOOKUP($AJ260,Data_Validation!$A:$D,1,0)</f>
        <v>#N/A</v>
      </c>
      <c r="AP260" s="487" t="e">
        <f>+VLOOKUP($AJ260,Data_Validation!$A:$D,3,0)</f>
        <v>#N/A</v>
      </c>
      <c r="AQ260" s="487" t="e">
        <f>+VLOOKUP($AJ260,Data_Validation!$A:$D,4,0)</f>
        <v>#N/A</v>
      </c>
      <c r="AR260" s="487" t="s">
        <v>299</v>
      </c>
      <c r="AS260" s="487" t="e">
        <f>+VLOOKUP($AJ260,Data_Validation!$A:$E,5,0)</f>
        <v>#N/A</v>
      </c>
      <c r="AT260" s="904">
        <f t="shared" ref="AT260:AU323" si="18">C260</f>
        <v>0</v>
      </c>
      <c r="AU260" s="488">
        <f t="shared" si="18"/>
        <v>0</v>
      </c>
      <c r="AV260" s="899" t="str">
        <f>IFERROR(INDEX(V260:AG260,1,MATCH(Parametres!$B$3,V$1:AG$1,0)-1)*IF(OR(C260="L",C260="S",C260="I"),-1,1),"")</f>
        <v/>
      </c>
      <c r="AW260" s="899" t="e">
        <f t="shared" ref="AW260:AW323" si="19">AX260-AV260</f>
        <v>#N/A</v>
      </c>
      <c r="AX260" s="899" t="e">
        <f>INDEX(V260:AG260,1,MATCH(Parametres!$B$3,V$1:AG$1,0))*IF(OR(C260="L",C260="S",C260="I"),-1,1)</f>
        <v>#N/A</v>
      </c>
      <c r="AY260" s="487" t="s">
        <v>337</v>
      </c>
      <c r="AZ260" s="487" t="e">
        <f>+VLOOKUP($AJ260,Data_Validation!$A:$E,5,0)</f>
        <v>#N/A</v>
      </c>
    </row>
    <row r="261" spans="36:52" ht="15" customHeight="1">
      <c r="AJ261" s="899">
        <f t="shared" si="16"/>
        <v>0</v>
      </c>
      <c r="AK261" s="899">
        <f t="shared" si="16"/>
        <v>0</v>
      </c>
      <c r="AL261" s="905" t="str">
        <f>IFERROR(INDEX(G261:R261,1,MATCH(Parametres!$B$3,G$1:R$1,0)-1)*IF(OR(F261="L",F261="S",F261="I"),-1,1),"")</f>
        <v/>
      </c>
      <c r="AM261" s="905" t="e">
        <f t="shared" si="17"/>
        <v>#N/A</v>
      </c>
      <c r="AN261" s="905" t="e">
        <f>INDEX(G261:R261,1,MATCH(Parametres!$B$3,G$1:R$1,0))*IF(OR(F261="L",F261="S",F261="I"),-1,1)</f>
        <v>#N/A</v>
      </c>
      <c r="AO261" s="487" t="e">
        <f>+VLOOKUP($AJ261,Data_Validation!$A:$D,1,0)</f>
        <v>#N/A</v>
      </c>
      <c r="AP261" s="487" t="e">
        <f>+VLOOKUP($AJ261,Data_Validation!$A:$D,3,0)</f>
        <v>#N/A</v>
      </c>
      <c r="AQ261" s="487" t="e">
        <f>+VLOOKUP($AJ261,Data_Validation!$A:$D,4,0)</f>
        <v>#N/A</v>
      </c>
      <c r="AR261" s="487" t="s">
        <v>299</v>
      </c>
      <c r="AS261" s="487" t="e">
        <f>+VLOOKUP($AJ261,Data_Validation!$A:$E,5,0)</f>
        <v>#N/A</v>
      </c>
      <c r="AT261" s="904">
        <f t="shared" si="18"/>
        <v>0</v>
      </c>
      <c r="AU261" s="488">
        <f t="shared" si="18"/>
        <v>0</v>
      </c>
      <c r="AV261" s="899" t="str">
        <f>IFERROR(INDEX(V261:AG261,1,MATCH(Parametres!$B$3,V$1:AG$1,0)-1)*IF(OR(C261="L",C261="S",C261="I"),-1,1),"")</f>
        <v/>
      </c>
      <c r="AW261" s="899" t="e">
        <f t="shared" si="19"/>
        <v>#N/A</v>
      </c>
      <c r="AX261" s="899" t="e">
        <f>INDEX(V261:AG261,1,MATCH(Parametres!$B$3,V$1:AG$1,0))*IF(OR(C261="L",C261="S",C261="I"),-1,1)</f>
        <v>#N/A</v>
      </c>
      <c r="AY261" s="487" t="s">
        <v>337</v>
      </c>
      <c r="AZ261" s="487" t="e">
        <f>+VLOOKUP($AJ261,Data_Validation!$A:$E,5,0)</f>
        <v>#N/A</v>
      </c>
    </row>
    <row r="262" spans="36:52" ht="15.75" customHeight="1">
      <c r="AJ262" s="899">
        <f t="shared" si="16"/>
        <v>0</v>
      </c>
      <c r="AK262" s="899">
        <f t="shared" si="16"/>
        <v>0</v>
      </c>
      <c r="AL262" s="905" t="str">
        <f>IFERROR(INDEX(G262:R262,1,MATCH(Parametres!$B$3,G$1:R$1,0)-1)*IF(OR(F262="L",F262="S",F262="I"),-1,1),"")</f>
        <v/>
      </c>
      <c r="AM262" s="905" t="e">
        <f t="shared" si="17"/>
        <v>#N/A</v>
      </c>
      <c r="AN262" s="905" t="e">
        <f>INDEX(G262:R262,1,MATCH(Parametres!$B$3,G$1:R$1,0))*IF(OR(F262="L",F262="S",F262="I"),-1,1)</f>
        <v>#N/A</v>
      </c>
      <c r="AO262" s="487" t="e">
        <f>+VLOOKUP($AJ262,Data_Validation!$A:$D,1,0)</f>
        <v>#N/A</v>
      </c>
      <c r="AP262" s="487" t="e">
        <f>+VLOOKUP($AJ262,Data_Validation!$A:$D,3,0)</f>
        <v>#N/A</v>
      </c>
      <c r="AQ262" s="487" t="e">
        <f>+VLOOKUP($AJ262,Data_Validation!$A:$D,4,0)</f>
        <v>#N/A</v>
      </c>
      <c r="AR262" s="487" t="s">
        <v>299</v>
      </c>
      <c r="AS262" s="487" t="e">
        <f>+VLOOKUP($AJ262,Data_Validation!$A:$E,5,0)</f>
        <v>#N/A</v>
      </c>
      <c r="AT262" s="904">
        <f t="shared" si="18"/>
        <v>0</v>
      </c>
      <c r="AU262" s="488">
        <f t="shared" si="18"/>
        <v>0</v>
      </c>
      <c r="AV262" s="899" t="str">
        <f>IFERROR(INDEX(V262:AG262,1,MATCH(Parametres!$B$3,V$1:AG$1,0)-1)*IF(OR(C262="L",C262="S",C262="I"),-1,1),"")</f>
        <v/>
      </c>
      <c r="AW262" s="899" t="e">
        <f t="shared" si="19"/>
        <v>#N/A</v>
      </c>
      <c r="AX262" s="899" t="e">
        <f>INDEX(V262:AG262,1,MATCH(Parametres!$B$3,V$1:AG$1,0))*IF(OR(C262="L",C262="S",C262="I"),-1,1)</f>
        <v>#N/A</v>
      </c>
      <c r="AY262" s="487" t="s">
        <v>337</v>
      </c>
      <c r="AZ262" s="487" t="e">
        <f>+VLOOKUP($AJ262,Data_Validation!$A:$E,5,0)</f>
        <v>#N/A</v>
      </c>
    </row>
    <row r="263" spans="36:52" ht="15" customHeight="1">
      <c r="AJ263" s="899">
        <f t="shared" si="16"/>
        <v>0</v>
      </c>
      <c r="AK263" s="899">
        <f t="shared" si="16"/>
        <v>0</v>
      </c>
      <c r="AL263" s="905" t="str">
        <f>IFERROR(INDEX(G263:R263,1,MATCH(Parametres!$B$3,G$1:R$1,0)-1)*IF(OR(F263="L",F263="S",F263="I"),-1,1),"")</f>
        <v/>
      </c>
      <c r="AM263" s="905" t="e">
        <f t="shared" si="17"/>
        <v>#N/A</v>
      </c>
      <c r="AN263" s="905" t="e">
        <f>INDEX(G263:R263,1,MATCH(Parametres!$B$3,G$1:R$1,0))*IF(OR(F263="L",F263="S",F263="I"),-1,1)</f>
        <v>#N/A</v>
      </c>
      <c r="AO263" s="487" t="e">
        <f>+VLOOKUP($AJ263,Data_Validation!$A:$D,1,0)</f>
        <v>#N/A</v>
      </c>
      <c r="AP263" s="487" t="e">
        <f>+VLOOKUP($AJ263,Data_Validation!$A:$D,3,0)</f>
        <v>#N/A</v>
      </c>
      <c r="AQ263" s="487" t="e">
        <f>+VLOOKUP($AJ263,Data_Validation!$A:$D,4,0)</f>
        <v>#N/A</v>
      </c>
      <c r="AR263" s="487" t="s">
        <v>299</v>
      </c>
      <c r="AS263" s="487" t="e">
        <f>+VLOOKUP($AJ263,Data_Validation!$A:$E,5,0)</f>
        <v>#N/A</v>
      </c>
      <c r="AT263" s="904">
        <f t="shared" si="18"/>
        <v>0</v>
      </c>
      <c r="AU263" s="488">
        <f t="shared" si="18"/>
        <v>0</v>
      </c>
      <c r="AV263" s="899" t="str">
        <f>IFERROR(INDEX(V263:AG263,1,MATCH(Parametres!$B$3,V$1:AG$1,0)-1)*IF(OR(C263="L",C263="S",C263="I"),-1,1),"")</f>
        <v/>
      </c>
      <c r="AW263" s="899" t="e">
        <f t="shared" si="19"/>
        <v>#N/A</v>
      </c>
      <c r="AX263" s="899" t="e">
        <f>INDEX(V263:AG263,1,MATCH(Parametres!$B$3,V$1:AG$1,0))*IF(OR(C263="L",C263="S",C263="I"),-1,1)</f>
        <v>#N/A</v>
      </c>
      <c r="AY263" s="487" t="s">
        <v>337</v>
      </c>
      <c r="AZ263" s="487" t="e">
        <f>+VLOOKUP($AJ263,Data_Validation!$A:$E,5,0)</f>
        <v>#N/A</v>
      </c>
    </row>
    <row r="264" spans="36:52" ht="15" customHeight="1">
      <c r="AJ264" s="899">
        <f t="shared" si="16"/>
        <v>0</v>
      </c>
      <c r="AK264" s="899">
        <f t="shared" si="16"/>
        <v>0</v>
      </c>
      <c r="AL264" s="905" t="str">
        <f>IFERROR(INDEX(G264:R264,1,MATCH(Parametres!$B$3,G$1:R$1,0)-1)*IF(OR(F264="L",F264="S",F264="I"),-1,1),"")</f>
        <v/>
      </c>
      <c r="AM264" s="905" t="e">
        <f t="shared" si="17"/>
        <v>#N/A</v>
      </c>
      <c r="AN264" s="905" t="e">
        <f>INDEX(G264:R264,1,MATCH(Parametres!$B$3,G$1:R$1,0))*IF(OR(F264="L",F264="S",F264="I"),-1,1)</f>
        <v>#N/A</v>
      </c>
      <c r="AO264" s="487" t="e">
        <f>+VLOOKUP($AJ264,Data_Validation!$A:$D,1,0)</f>
        <v>#N/A</v>
      </c>
      <c r="AP264" s="487" t="e">
        <f>+VLOOKUP($AJ264,Data_Validation!$A:$D,3,0)</f>
        <v>#N/A</v>
      </c>
      <c r="AQ264" s="487" t="e">
        <f>+VLOOKUP($AJ264,Data_Validation!$A:$D,4,0)</f>
        <v>#N/A</v>
      </c>
      <c r="AR264" s="487" t="s">
        <v>299</v>
      </c>
      <c r="AS264" s="487" t="e">
        <f>+VLOOKUP($AJ264,Data_Validation!$A:$E,5,0)</f>
        <v>#N/A</v>
      </c>
      <c r="AT264" s="904">
        <f t="shared" si="18"/>
        <v>0</v>
      </c>
      <c r="AU264" s="488">
        <f t="shared" si="18"/>
        <v>0</v>
      </c>
      <c r="AV264" s="899" t="str">
        <f>IFERROR(INDEX(V264:AG264,1,MATCH(Parametres!$B$3,V$1:AG$1,0)-1)*IF(OR(C264="L",C264="S",C264="I"),-1,1),"")</f>
        <v/>
      </c>
      <c r="AW264" s="899" t="e">
        <f t="shared" si="19"/>
        <v>#N/A</v>
      </c>
      <c r="AX264" s="899" t="e">
        <f>INDEX(V264:AG264,1,MATCH(Parametres!$B$3,V$1:AG$1,0))*IF(OR(C264="L",C264="S",C264="I"),-1,1)</f>
        <v>#N/A</v>
      </c>
      <c r="AY264" s="487" t="s">
        <v>337</v>
      </c>
      <c r="AZ264" s="487" t="e">
        <f>+VLOOKUP($AJ264,Data_Validation!$A:$E,5,0)</f>
        <v>#N/A</v>
      </c>
    </row>
    <row r="265" spans="36:52" ht="15" customHeight="1">
      <c r="AJ265" s="899">
        <f t="shared" si="16"/>
        <v>0</v>
      </c>
      <c r="AK265" s="899">
        <f t="shared" si="16"/>
        <v>0</v>
      </c>
      <c r="AL265" s="905" t="str">
        <f>IFERROR(INDEX(G265:R265,1,MATCH(Parametres!$B$3,G$1:R$1,0)-1)*IF(OR(F265="L",F265="S",F265="I"),-1,1),"")</f>
        <v/>
      </c>
      <c r="AM265" s="905" t="e">
        <f t="shared" si="17"/>
        <v>#N/A</v>
      </c>
      <c r="AN265" s="905" t="e">
        <f>INDEX(G265:R265,1,MATCH(Parametres!$B$3,G$1:R$1,0))*IF(OR(F265="L",F265="S",F265="I"),-1,1)</f>
        <v>#N/A</v>
      </c>
      <c r="AO265" s="487" t="e">
        <f>+VLOOKUP($AJ265,Data_Validation!$A:$D,1,0)</f>
        <v>#N/A</v>
      </c>
      <c r="AP265" s="487" t="e">
        <f>+VLOOKUP($AJ265,Data_Validation!$A:$D,3,0)</f>
        <v>#N/A</v>
      </c>
      <c r="AQ265" s="487" t="e">
        <f>+VLOOKUP($AJ265,Data_Validation!$A:$D,4,0)</f>
        <v>#N/A</v>
      </c>
      <c r="AR265" s="487" t="s">
        <v>299</v>
      </c>
      <c r="AS265" s="487" t="e">
        <f>+VLOOKUP($AJ265,Data_Validation!$A:$E,5,0)</f>
        <v>#N/A</v>
      </c>
      <c r="AT265" s="904">
        <f t="shared" si="18"/>
        <v>0</v>
      </c>
      <c r="AU265" s="488">
        <f t="shared" si="18"/>
        <v>0</v>
      </c>
      <c r="AV265" s="899" t="str">
        <f>IFERROR(INDEX(V265:AG265,1,MATCH(Parametres!$B$3,V$1:AG$1,0)-1)*IF(OR(C265="L",C265="S",C265="I"),-1,1),"")</f>
        <v/>
      </c>
      <c r="AW265" s="899" t="e">
        <f t="shared" si="19"/>
        <v>#N/A</v>
      </c>
      <c r="AX265" s="899" t="e">
        <f>INDEX(V265:AG265,1,MATCH(Parametres!$B$3,V$1:AG$1,0))*IF(OR(C265="L",C265="S",C265="I"),-1,1)</f>
        <v>#N/A</v>
      </c>
      <c r="AY265" s="487" t="s">
        <v>337</v>
      </c>
      <c r="AZ265" s="487" t="e">
        <f>+VLOOKUP($AJ265,Data_Validation!$A:$E,5,0)</f>
        <v>#N/A</v>
      </c>
    </row>
    <row r="266" spans="36:52" ht="15" customHeight="1">
      <c r="AJ266" s="899">
        <f t="shared" si="16"/>
        <v>0</v>
      </c>
      <c r="AK266" s="899">
        <f t="shared" si="16"/>
        <v>0</v>
      </c>
      <c r="AL266" s="905" t="str">
        <f>IFERROR(INDEX(G266:R266,1,MATCH(Parametres!$B$3,G$1:R$1,0)-1)*IF(OR(F266="L",F266="S",F266="I"),-1,1),"")</f>
        <v/>
      </c>
      <c r="AM266" s="905" t="e">
        <f t="shared" si="17"/>
        <v>#N/A</v>
      </c>
      <c r="AN266" s="905" t="e">
        <f>INDEX(G266:R266,1,MATCH(Parametres!$B$3,G$1:R$1,0))*IF(OR(F266="L",F266="S",F266="I"),-1,1)</f>
        <v>#N/A</v>
      </c>
      <c r="AO266" s="487" t="e">
        <f>+VLOOKUP($AJ266,Data_Validation!$A:$D,1,0)</f>
        <v>#N/A</v>
      </c>
      <c r="AP266" s="487" t="e">
        <f>+VLOOKUP($AJ266,Data_Validation!$A:$D,3,0)</f>
        <v>#N/A</v>
      </c>
      <c r="AQ266" s="487" t="e">
        <f>+VLOOKUP($AJ266,Data_Validation!$A:$D,4,0)</f>
        <v>#N/A</v>
      </c>
      <c r="AR266" s="487" t="s">
        <v>299</v>
      </c>
      <c r="AS266" s="487" t="e">
        <f>+VLOOKUP($AJ266,Data_Validation!$A:$E,5,0)</f>
        <v>#N/A</v>
      </c>
      <c r="AT266" s="904">
        <f t="shared" si="18"/>
        <v>0</v>
      </c>
      <c r="AU266" s="488">
        <f t="shared" si="18"/>
        <v>0</v>
      </c>
      <c r="AV266" s="899" t="str">
        <f>IFERROR(INDEX(V266:AG266,1,MATCH(Parametres!$B$3,V$1:AG$1,0)-1)*IF(OR(C266="L",C266="S",C266="I"),-1,1),"")</f>
        <v/>
      </c>
      <c r="AW266" s="899" t="e">
        <f t="shared" si="19"/>
        <v>#N/A</v>
      </c>
      <c r="AX266" s="899" t="e">
        <f>INDEX(V266:AG266,1,MATCH(Parametres!$B$3,V$1:AG$1,0))*IF(OR(C266="L",C266="S",C266="I"),-1,1)</f>
        <v>#N/A</v>
      </c>
      <c r="AY266" s="487" t="s">
        <v>337</v>
      </c>
      <c r="AZ266" s="487" t="e">
        <f>+VLOOKUP($AJ266,Data_Validation!$A:$E,5,0)</f>
        <v>#N/A</v>
      </c>
    </row>
    <row r="267" spans="36:52" ht="15" customHeight="1">
      <c r="AJ267" s="899">
        <f t="shared" si="16"/>
        <v>0</v>
      </c>
      <c r="AK267" s="899">
        <f t="shared" si="16"/>
        <v>0</v>
      </c>
      <c r="AL267" s="905" t="str">
        <f>IFERROR(INDEX(G267:R267,1,MATCH(Parametres!$B$3,G$1:R$1,0)-1)*IF(OR(F267="L",F267="S",F267="I"),-1,1),"")</f>
        <v/>
      </c>
      <c r="AM267" s="905" t="e">
        <f t="shared" si="17"/>
        <v>#N/A</v>
      </c>
      <c r="AN267" s="905" t="e">
        <f>INDEX(G267:R267,1,MATCH(Parametres!$B$3,G$1:R$1,0))*IF(OR(F267="L",F267="S",F267="I"),-1,1)</f>
        <v>#N/A</v>
      </c>
      <c r="AO267" s="487" t="e">
        <f>+VLOOKUP($AJ267,Data_Validation!$A:$D,1,0)</f>
        <v>#N/A</v>
      </c>
      <c r="AP267" s="487" t="e">
        <f>+VLOOKUP($AJ267,Data_Validation!$A:$D,3,0)</f>
        <v>#N/A</v>
      </c>
      <c r="AQ267" s="487" t="e">
        <f>+VLOOKUP($AJ267,Data_Validation!$A:$D,4,0)</f>
        <v>#N/A</v>
      </c>
      <c r="AR267" s="487" t="s">
        <v>299</v>
      </c>
      <c r="AS267" s="487" t="e">
        <f>+VLOOKUP($AJ267,Data_Validation!$A:$E,5,0)</f>
        <v>#N/A</v>
      </c>
      <c r="AT267" s="904">
        <f t="shared" si="18"/>
        <v>0</v>
      </c>
      <c r="AU267" s="488">
        <f t="shared" si="18"/>
        <v>0</v>
      </c>
      <c r="AV267" s="899" t="str">
        <f>IFERROR(INDEX(V267:AG267,1,MATCH(Parametres!$B$3,V$1:AG$1,0)-1)*IF(OR(C267="L",C267="S",C267="I"),-1,1),"")</f>
        <v/>
      </c>
      <c r="AW267" s="899" t="e">
        <f t="shared" si="19"/>
        <v>#N/A</v>
      </c>
      <c r="AX267" s="899" t="e">
        <f>INDEX(V267:AG267,1,MATCH(Parametres!$B$3,V$1:AG$1,0))*IF(OR(C267="L",C267="S",C267="I"),-1,1)</f>
        <v>#N/A</v>
      </c>
      <c r="AY267" s="487" t="s">
        <v>337</v>
      </c>
      <c r="AZ267" s="487" t="e">
        <f>+VLOOKUP($AJ267,Data_Validation!$A:$E,5,0)</f>
        <v>#N/A</v>
      </c>
    </row>
    <row r="268" spans="36:52" ht="15" customHeight="1">
      <c r="AJ268" s="899">
        <f t="shared" si="16"/>
        <v>0</v>
      </c>
      <c r="AK268" s="899">
        <f t="shared" si="16"/>
        <v>0</v>
      </c>
      <c r="AL268" s="905" t="str">
        <f>IFERROR(INDEX(G268:R268,1,MATCH(Parametres!$B$3,G$1:R$1,0)-1)*IF(OR(F268="L",F268="S",F268="I"),-1,1),"")</f>
        <v/>
      </c>
      <c r="AM268" s="905" t="e">
        <f t="shared" si="17"/>
        <v>#N/A</v>
      </c>
      <c r="AN268" s="905" t="e">
        <f>INDEX(G268:R268,1,MATCH(Parametres!$B$3,G$1:R$1,0))*IF(OR(F268="L",F268="S",F268="I"),-1,1)</f>
        <v>#N/A</v>
      </c>
      <c r="AO268" s="487" t="e">
        <f>+VLOOKUP($AJ268,Data_Validation!$A:$D,1,0)</f>
        <v>#N/A</v>
      </c>
      <c r="AP268" s="487" t="e">
        <f>+VLOOKUP($AJ268,Data_Validation!$A:$D,3,0)</f>
        <v>#N/A</v>
      </c>
      <c r="AQ268" s="487" t="e">
        <f>+VLOOKUP($AJ268,Data_Validation!$A:$D,4,0)</f>
        <v>#N/A</v>
      </c>
      <c r="AR268" s="487" t="s">
        <v>299</v>
      </c>
      <c r="AS268" s="487" t="e">
        <f>+VLOOKUP($AJ268,Data_Validation!$A:$E,5,0)</f>
        <v>#N/A</v>
      </c>
      <c r="AT268" s="904">
        <f t="shared" si="18"/>
        <v>0</v>
      </c>
      <c r="AU268" s="488">
        <f t="shared" si="18"/>
        <v>0</v>
      </c>
      <c r="AV268" s="899" t="str">
        <f>IFERROR(INDEX(V268:AG268,1,MATCH(Parametres!$B$3,V$1:AG$1,0)-1)*IF(OR(C268="L",C268="S",C268="I"),-1,1),"")</f>
        <v/>
      </c>
      <c r="AW268" s="899" t="e">
        <f t="shared" si="19"/>
        <v>#N/A</v>
      </c>
      <c r="AX268" s="899" t="e">
        <f>INDEX(V268:AG268,1,MATCH(Parametres!$B$3,V$1:AG$1,0))*IF(OR(C268="L",C268="S",C268="I"),-1,1)</f>
        <v>#N/A</v>
      </c>
      <c r="AY268" s="487" t="s">
        <v>337</v>
      </c>
      <c r="AZ268" s="487" t="e">
        <f>+VLOOKUP($AJ268,Data_Validation!$A:$E,5,0)</f>
        <v>#N/A</v>
      </c>
    </row>
    <row r="269" spans="36:52" ht="15" customHeight="1">
      <c r="AJ269" s="899">
        <f t="shared" si="16"/>
        <v>0</v>
      </c>
      <c r="AK269" s="899">
        <f t="shared" si="16"/>
        <v>0</v>
      </c>
      <c r="AL269" s="905" t="str">
        <f>IFERROR(INDEX(G269:R269,1,MATCH(Parametres!$B$3,G$1:R$1,0)-1)*IF(OR(F269="L",F269="S",F269="I"),-1,1),"")</f>
        <v/>
      </c>
      <c r="AM269" s="905" t="e">
        <f t="shared" si="17"/>
        <v>#N/A</v>
      </c>
      <c r="AN269" s="905" t="e">
        <f>INDEX(G269:R269,1,MATCH(Parametres!$B$3,G$1:R$1,0))*IF(OR(F269="L",F269="S",F269="I"),-1,1)</f>
        <v>#N/A</v>
      </c>
      <c r="AO269" s="487" t="e">
        <f>+VLOOKUP($AJ269,Data_Validation!$A:$D,1,0)</f>
        <v>#N/A</v>
      </c>
      <c r="AP269" s="487" t="e">
        <f>+VLOOKUP($AJ269,Data_Validation!$A:$D,3,0)</f>
        <v>#N/A</v>
      </c>
      <c r="AQ269" s="487" t="e">
        <f>+VLOOKUP($AJ269,Data_Validation!$A:$D,4,0)</f>
        <v>#N/A</v>
      </c>
      <c r="AR269" s="487" t="s">
        <v>299</v>
      </c>
      <c r="AS269" s="487" t="e">
        <f>+VLOOKUP($AJ269,Data_Validation!$A:$E,5,0)</f>
        <v>#N/A</v>
      </c>
      <c r="AT269" s="904">
        <f t="shared" si="18"/>
        <v>0</v>
      </c>
      <c r="AU269" s="488">
        <f t="shared" si="18"/>
        <v>0</v>
      </c>
      <c r="AV269" s="899" t="str">
        <f>IFERROR(INDEX(V269:AG269,1,MATCH(Parametres!$B$3,V$1:AG$1,0)-1)*IF(OR(C269="L",C269="S",C269="I"),-1,1),"")</f>
        <v/>
      </c>
      <c r="AW269" s="899" t="e">
        <f t="shared" si="19"/>
        <v>#N/A</v>
      </c>
      <c r="AX269" s="899" t="e">
        <f>INDEX(V269:AG269,1,MATCH(Parametres!$B$3,V$1:AG$1,0))*IF(OR(C269="L",C269="S",C269="I"),-1,1)</f>
        <v>#N/A</v>
      </c>
      <c r="AY269" s="487" t="s">
        <v>337</v>
      </c>
      <c r="AZ269" s="487" t="e">
        <f>+VLOOKUP($AJ269,Data_Validation!$A:$E,5,0)</f>
        <v>#N/A</v>
      </c>
    </row>
    <row r="270" spans="36:52" ht="15" customHeight="1">
      <c r="AJ270" s="899">
        <f t="shared" si="16"/>
        <v>0</v>
      </c>
      <c r="AK270" s="899">
        <f t="shared" si="16"/>
        <v>0</v>
      </c>
      <c r="AL270" s="905" t="str">
        <f>IFERROR(INDEX(G270:R270,1,MATCH(Parametres!$B$3,G$1:R$1,0)-1)*IF(OR(F270="L",F270="S",F270="I"),-1,1),"")</f>
        <v/>
      </c>
      <c r="AM270" s="905" t="e">
        <f t="shared" si="17"/>
        <v>#N/A</v>
      </c>
      <c r="AN270" s="905" t="e">
        <f>INDEX(G270:R270,1,MATCH(Parametres!$B$3,G$1:R$1,0))*IF(OR(F270="L",F270="S",F270="I"),-1,1)</f>
        <v>#N/A</v>
      </c>
      <c r="AO270" s="487" t="e">
        <f>+VLOOKUP($AJ270,Data_Validation!$A:$D,1,0)</f>
        <v>#N/A</v>
      </c>
      <c r="AP270" s="487" t="e">
        <f>+VLOOKUP($AJ270,Data_Validation!$A:$D,3,0)</f>
        <v>#N/A</v>
      </c>
      <c r="AQ270" s="487" t="e">
        <f>+VLOOKUP($AJ270,Data_Validation!$A:$D,4,0)</f>
        <v>#N/A</v>
      </c>
      <c r="AR270" s="487" t="s">
        <v>299</v>
      </c>
      <c r="AS270" s="487" t="e">
        <f>+VLOOKUP($AJ270,Data_Validation!$A:$E,5,0)</f>
        <v>#N/A</v>
      </c>
      <c r="AT270" s="904">
        <f t="shared" si="18"/>
        <v>0</v>
      </c>
      <c r="AU270" s="488">
        <f t="shared" si="18"/>
        <v>0</v>
      </c>
      <c r="AV270" s="899" t="str">
        <f>IFERROR(INDEX(V270:AG270,1,MATCH(Parametres!$B$3,V$1:AG$1,0)-1)*IF(OR(C270="L",C270="S",C270="I"),-1,1),"")</f>
        <v/>
      </c>
      <c r="AW270" s="899" t="e">
        <f t="shared" si="19"/>
        <v>#N/A</v>
      </c>
      <c r="AX270" s="899" t="e">
        <f>INDEX(V270:AG270,1,MATCH(Parametres!$B$3,V$1:AG$1,0))*IF(OR(C270="L",C270="S",C270="I"),-1,1)</f>
        <v>#N/A</v>
      </c>
      <c r="AY270" s="487" t="s">
        <v>337</v>
      </c>
      <c r="AZ270" s="487" t="e">
        <f>+VLOOKUP($AJ270,Data_Validation!$A:$E,5,0)</f>
        <v>#N/A</v>
      </c>
    </row>
    <row r="271" spans="36:52" ht="15" customHeight="1">
      <c r="AJ271" s="899">
        <f t="shared" si="16"/>
        <v>0</v>
      </c>
      <c r="AK271" s="899">
        <f t="shared" si="16"/>
        <v>0</v>
      </c>
      <c r="AL271" s="905" t="str">
        <f>IFERROR(INDEX(G271:R271,1,MATCH(Parametres!$B$3,G$1:R$1,0)-1)*IF(OR(F271="L",F271="S",F271="I"),-1,1),"")</f>
        <v/>
      </c>
      <c r="AM271" s="905" t="e">
        <f t="shared" si="17"/>
        <v>#N/A</v>
      </c>
      <c r="AN271" s="905" t="e">
        <f>INDEX(G271:R271,1,MATCH(Parametres!$B$3,G$1:R$1,0))*IF(OR(F271="L",F271="S",F271="I"),-1,1)</f>
        <v>#N/A</v>
      </c>
      <c r="AO271" s="487" t="e">
        <f>+VLOOKUP($AJ271,Data_Validation!$A:$D,1,0)</f>
        <v>#N/A</v>
      </c>
      <c r="AP271" s="487" t="e">
        <f>+VLOOKUP($AJ271,Data_Validation!$A:$D,3,0)</f>
        <v>#N/A</v>
      </c>
      <c r="AQ271" s="487" t="e">
        <f>+VLOOKUP($AJ271,Data_Validation!$A:$D,4,0)</f>
        <v>#N/A</v>
      </c>
      <c r="AR271" s="487" t="s">
        <v>299</v>
      </c>
      <c r="AS271" s="487" t="e">
        <f>+VLOOKUP($AJ271,Data_Validation!$A:$E,5,0)</f>
        <v>#N/A</v>
      </c>
      <c r="AT271" s="904">
        <f t="shared" si="18"/>
        <v>0</v>
      </c>
      <c r="AU271" s="488">
        <f t="shared" si="18"/>
        <v>0</v>
      </c>
      <c r="AV271" s="899" t="str">
        <f>IFERROR(INDEX(V271:AG271,1,MATCH(Parametres!$B$3,V$1:AG$1,0)-1)*IF(OR(C271="L",C271="S",C271="I"),-1,1),"")</f>
        <v/>
      </c>
      <c r="AW271" s="899" t="e">
        <f t="shared" si="19"/>
        <v>#N/A</v>
      </c>
      <c r="AX271" s="899" t="e">
        <f>INDEX(V271:AG271,1,MATCH(Parametres!$B$3,V$1:AG$1,0))*IF(OR(C271="L",C271="S",C271="I"),-1,1)</f>
        <v>#N/A</v>
      </c>
      <c r="AY271" s="487" t="s">
        <v>337</v>
      </c>
      <c r="AZ271" s="487" t="e">
        <f>+VLOOKUP($AJ271,Data_Validation!$A:$E,5,0)</f>
        <v>#N/A</v>
      </c>
    </row>
    <row r="272" spans="36:52" ht="15.75" customHeight="1">
      <c r="AJ272" s="899">
        <f t="shared" si="16"/>
        <v>0</v>
      </c>
      <c r="AK272" s="899">
        <f t="shared" si="16"/>
        <v>0</v>
      </c>
      <c r="AL272" s="905" t="str">
        <f>IFERROR(INDEX(G272:R272,1,MATCH(Parametres!$B$3,G$1:R$1,0)-1)*IF(OR(F272="L",F272="S",F272="I"),-1,1),"")</f>
        <v/>
      </c>
      <c r="AM272" s="905" t="e">
        <f t="shared" si="17"/>
        <v>#N/A</v>
      </c>
      <c r="AN272" s="905" t="e">
        <f>INDEX(G272:R272,1,MATCH(Parametres!$B$3,G$1:R$1,0))*IF(OR(F272="L",F272="S",F272="I"),-1,1)</f>
        <v>#N/A</v>
      </c>
      <c r="AO272" s="487" t="e">
        <f>+VLOOKUP($AJ272,Data_Validation!$A:$D,1,0)</f>
        <v>#N/A</v>
      </c>
      <c r="AP272" s="487" t="e">
        <f>+VLOOKUP($AJ272,Data_Validation!$A:$D,3,0)</f>
        <v>#N/A</v>
      </c>
      <c r="AQ272" s="487" t="e">
        <f>+VLOOKUP($AJ272,Data_Validation!$A:$D,4,0)</f>
        <v>#N/A</v>
      </c>
      <c r="AR272" s="487" t="s">
        <v>299</v>
      </c>
      <c r="AS272" s="487" t="e">
        <f>+VLOOKUP($AJ272,Data_Validation!$A:$E,5,0)</f>
        <v>#N/A</v>
      </c>
      <c r="AT272" s="904">
        <f t="shared" si="18"/>
        <v>0</v>
      </c>
      <c r="AU272" s="488">
        <f t="shared" si="18"/>
        <v>0</v>
      </c>
      <c r="AV272" s="899" t="str">
        <f>IFERROR(INDEX(V272:AG272,1,MATCH(Parametres!$B$3,V$1:AG$1,0)-1)*IF(OR(C272="L",C272="S",C272="I"),-1,1),"")</f>
        <v/>
      </c>
      <c r="AW272" s="899" t="e">
        <f t="shared" si="19"/>
        <v>#N/A</v>
      </c>
      <c r="AX272" s="899" t="e">
        <f>INDEX(V272:AG272,1,MATCH(Parametres!$B$3,V$1:AG$1,0))*IF(OR(C272="L",C272="S",C272="I"),-1,1)</f>
        <v>#N/A</v>
      </c>
      <c r="AY272" s="487" t="s">
        <v>337</v>
      </c>
      <c r="AZ272" s="487" t="e">
        <f>+VLOOKUP($AJ272,Data_Validation!$A:$E,5,0)</f>
        <v>#N/A</v>
      </c>
    </row>
    <row r="273" spans="36:52" ht="15" customHeight="1">
      <c r="AJ273" s="899">
        <f t="shared" si="16"/>
        <v>0</v>
      </c>
      <c r="AK273" s="899">
        <f t="shared" si="16"/>
        <v>0</v>
      </c>
      <c r="AL273" s="905" t="str">
        <f>IFERROR(INDEX(G273:R273,1,MATCH(Parametres!$B$3,G$1:R$1,0)-1)*IF(OR(F273="L",F273="S",F273="I"),-1,1),"")</f>
        <v/>
      </c>
      <c r="AM273" s="905" t="e">
        <f t="shared" si="17"/>
        <v>#N/A</v>
      </c>
      <c r="AN273" s="905" t="e">
        <f>INDEX(G273:R273,1,MATCH(Parametres!$B$3,G$1:R$1,0))*IF(OR(F273="L",F273="S",F273="I"),-1,1)</f>
        <v>#N/A</v>
      </c>
      <c r="AO273" s="487" t="e">
        <f>+VLOOKUP($AJ273,Data_Validation!$A:$D,1,0)</f>
        <v>#N/A</v>
      </c>
      <c r="AP273" s="487" t="e">
        <f>+VLOOKUP($AJ273,Data_Validation!$A:$D,3,0)</f>
        <v>#N/A</v>
      </c>
      <c r="AQ273" s="487" t="e">
        <f>+VLOOKUP($AJ273,Data_Validation!$A:$D,4,0)</f>
        <v>#N/A</v>
      </c>
      <c r="AR273" s="487" t="s">
        <v>299</v>
      </c>
      <c r="AS273" s="487" t="e">
        <f>+VLOOKUP($AJ273,Data_Validation!$A:$E,5,0)</f>
        <v>#N/A</v>
      </c>
      <c r="AT273" s="904">
        <f t="shared" si="18"/>
        <v>0</v>
      </c>
      <c r="AU273" s="488">
        <f t="shared" si="18"/>
        <v>0</v>
      </c>
      <c r="AV273" s="899" t="str">
        <f>IFERROR(INDEX(V273:AG273,1,MATCH(Parametres!$B$3,V$1:AG$1,0)-1)*IF(OR(C273="L",C273="S",C273="I"),-1,1),"")</f>
        <v/>
      </c>
      <c r="AW273" s="899" t="e">
        <f t="shared" si="19"/>
        <v>#N/A</v>
      </c>
      <c r="AX273" s="899" t="e">
        <f>INDEX(V273:AG273,1,MATCH(Parametres!$B$3,V$1:AG$1,0))*IF(OR(C273="L",C273="S",C273="I"),-1,1)</f>
        <v>#N/A</v>
      </c>
      <c r="AY273" s="487" t="s">
        <v>337</v>
      </c>
      <c r="AZ273" s="487" t="e">
        <f>+VLOOKUP($AJ273,Data_Validation!$A:$E,5,0)</f>
        <v>#N/A</v>
      </c>
    </row>
    <row r="274" spans="36:52" ht="15" customHeight="1">
      <c r="AJ274" s="899">
        <f t="shared" si="16"/>
        <v>0</v>
      </c>
      <c r="AK274" s="899">
        <f t="shared" si="16"/>
        <v>0</v>
      </c>
      <c r="AL274" s="905" t="str">
        <f>IFERROR(INDEX(G274:R274,1,MATCH(Parametres!$B$3,G$1:R$1,0)-1)*IF(OR(F274="L",F274="S",F274="I"),-1,1),"")</f>
        <v/>
      </c>
      <c r="AM274" s="905" t="e">
        <f t="shared" si="17"/>
        <v>#N/A</v>
      </c>
      <c r="AN274" s="905" t="e">
        <f>INDEX(G274:R274,1,MATCH(Parametres!$B$3,G$1:R$1,0))*IF(OR(F274="L",F274="S",F274="I"),-1,1)</f>
        <v>#N/A</v>
      </c>
      <c r="AO274" s="487" t="e">
        <f>+VLOOKUP($AJ274,Data_Validation!$A:$D,1,0)</f>
        <v>#N/A</v>
      </c>
      <c r="AP274" s="487" t="e">
        <f>+VLOOKUP($AJ274,Data_Validation!$A:$D,3,0)</f>
        <v>#N/A</v>
      </c>
      <c r="AQ274" s="487" t="e">
        <f>+VLOOKUP($AJ274,Data_Validation!$A:$D,4,0)</f>
        <v>#N/A</v>
      </c>
      <c r="AR274" s="487" t="s">
        <v>299</v>
      </c>
      <c r="AS274" s="487" t="e">
        <f>+VLOOKUP($AJ274,Data_Validation!$A:$E,5,0)</f>
        <v>#N/A</v>
      </c>
      <c r="AT274" s="904">
        <f t="shared" si="18"/>
        <v>0</v>
      </c>
      <c r="AU274" s="488">
        <f t="shared" si="18"/>
        <v>0</v>
      </c>
      <c r="AV274" s="899" t="str">
        <f>IFERROR(INDEX(V274:AG274,1,MATCH(Parametres!$B$3,V$1:AG$1,0)-1)*IF(OR(C274="L",C274="S",C274="I"),-1,1),"")</f>
        <v/>
      </c>
      <c r="AW274" s="899" t="e">
        <f t="shared" si="19"/>
        <v>#N/A</v>
      </c>
      <c r="AX274" s="899" t="e">
        <f>INDEX(V274:AG274,1,MATCH(Parametres!$B$3,V$1:AG$1,0))*IF(OR(C274="L",C274="S",C274="I"),-1,1)</f>
        <v>#N/A</v>
      </c>
      <c r="AY274" s="487" t="s">
        <v>337</v>
      </c>
      <c r="AZ274" s="487" t="e">
        <f>+VLOOKUP($AJ274,Data_Validation!$A:$E,5,0)</f>
        <v>#N/A</v>
      </c>
    </row>
    <row r="275" spans="36:52" ht="15" customHeight="1">
      <c r="AJ275" s="899">
        <f t="shared" si="16"/>
        <v>0</v>
      </c>
      <c r="AK275" s="899">
        <f t="shared" si="16"/>
        <v>0</v>
      </c>
      <c r="AL275" s="905" t="str">
        <f>IFERROR(INDEX(G275:R275,1,MATCH(Parametres!$B$3,G$1:R$1,0)-1)*IF(OR(F275="L",F275="S",F275="I"),-1,1),"")</f>
        <v/>
      </c>
      <c r="AM275" s="905" t="e">
        <f t="shared" si="17"/>
        <v>#N/A</v>
      </c>
      <c r="AN275" s="905" t="e">
        <f>INDEX(G275:R275,1,MATCH(Parametres!$B$3,G$1:R$1,0))*IF(OR(F275="L",F275="S",F275="I"),-1,1)</f>
        <v>#N/A</v>
      </c>
      <c r="AO275" s="487" t="e">
        <f>+VLOOKUP($AJ275,Data_Validation!$A:$D,1,0)</f>
        <v>#N/A</v>
      </c>
      <c r="AP275" s="487" t="e">
        <f>+VLOOKUP($AJ275,Data_Validation!$A:$D,3,0)</f>
        <v>#N/A</v>
      </c>
      <c r="AQ275" s="487" t="e">
        <f>+VLOOKUP($AJ275,Data_Validation!$A:$D,4,0)</f>
        <v>#N/A</v>
      </c>
      <c r="AR275" s="487" t="s">
        <v>299</v>
      </c>
      <c r="AS275" s="487" t="e">
        <f>+VLOOKUP($AJ275,Data_Validation!$A:$E,5,0)</f>
        <v>#N/A</v>
      </c>
      <c r="AT275" s="904">
        <f t="shared" si="18"/>
        <v>0</v>
      </c>
      <c r="AU275" s="488">
        <f t="shared" si="18"/>
        <v>0</v>
      </c>
      <c r="AV275" s="899" t="str">
        <f>IFERROR(INDEX(V275:AG275,1,MATCH(Parametres!$B$3,V$1:AG$1,0)-1)*IF(OR(C275="L",C275="S",C275="I"),-1,1),"")</f>
        <v/>
      </c>
      <c r="AW275" s="899" t="e">
        <f t="shared" si="19"/>
        <v>#N/A</v>
      </c>
      <c r="AX275" s="899" t="e">
        <f>INDEX(V275:AG275,1,MATCH(Parametres!$B$3,V$1:AG$1,0))*IF(OR(C275="L",C275="S",C275="I"),-1,1)</f>
        <v>#N/A</v>
      </c>
      <c r="AY275" s="487" t="s">
        <v>337</v>
      </c>
      <c r="AZ275" s="487" t="e">
        <f>+VLOOKUP($AJ275,Data_Validation!$A:$E,5,0)</f>
        <v>#N/A</v>
      </c>
    </row>
    <row r="276" spans="36:52" ht="15" customHeight="1">
      <c r="AJ276" s="899">
        <f t="shared" si="16"/>
        <v>0</v>
      </c>
      <c r="AK276" s="899">
        <f t="shared" si="16"/>
        <v>0</v>
      </c>
      <c r="AL276" s="905" t="str">
        <f>IFERROR(INDEX(G276:R276,1,MATCH(Parametres!$B$3,G$1:R$1,0)-1)*IF(OR(F276="L",F276="S",F276="I"),-1,1),"")</f>
        <v/>
      </c>
      <c r="AM276" s="905" t="e">
        <f t="shared" si="17"/>
        <v>#N/A</v>
      </c>
      <c r="AN276" s="905" t="e">
        <f>INDEX(G276:R276,1,MATCH(Parametres!$B$3,G$1:R$1,0))*IF(OR(F276="L",F276="S",F276="I"),-1,1)</f>
        <v>#N/A</v>
      </c>
      <c r="AO276" s="487" t="e">
        <f>+VLOOKUP($AJ276,Data_Validation!$A:$D,1,0)</f>
        <v>#N/A</v>
      </c>
      <c r="AP276" s="487" t="e">
        <f>+VLOOKUP($AJ276,Data_Validation!$A:$D,3,0)</f>
        <v>#N/A</v>
      </c>
      <c r="AQ276" s="487" t="e">
        <f>+VLOOKUP($AJ276,Data_Validation!$A:$D,4,0)</f>
        <v>#N/A</v>
      </c>
      <c r="AR276" s="487" t="s">
        <v>299</v>
      </c>
      <c r="AS276" s="487" t="e">
        <f>+VLOOKUP($AJ276,Data_Validation!$A:$E,5,0)</f>
        <v>#N/A</v>
      </c>
      <c r="AT276" s="904">
        <f t="shared" si="18"/>
        <v>0</v>
      </c>
      <c r="AU276" s="488">
        <f t="shared" si="18"/>
        <v>0</v>
      </c>
      <c r="AV276" s="899" t="str">
        <f>IFERROR(INDEX(V276:AG276,1,MATCH(Parametres!$B$3,V$1:AG$1,0)-1)*IF(OR(C276="L",C276="S",C276="I"),-1,1),"")</f>
        <v/>
      </c>
      <c r="AW276" s="899" t="e">
        <f t="shared" si="19"/>
        <v>#N/A</v>
      </c>
      <c r="AX276" s="899" t="e">
        <f>INDEX(V276:AG276,1,MATCH(Parametres!$B$3,V$1:AG$1,0))*IF(OR(C276="L",C276="S",C276="I"),-1,1)</f>
        <v>#N/A</v>
      </c>
      <c r="AY276" s="487" t="s">
        <v>337</v>
      </c>
      <c r="AZ276" s="487" t="e">
        <f>+VLOOKUP($AJ276,Data_Validation!$A:$E,5,0)</f>
        <v>#N/A</v>
      </c>
    </row>
    <row r="277" spans="36:52" ht="15" customHeight="1">
      <c r="AJ277" s="899">
        <f t="shared" si="16"/>
        <v>0</v>
      </c>
      <c r="AK277" s="899">
        <f t="shared" si="16"/>
        <v>0</v>
      </c>
      <c r="AL277" s="905" t="str">
        <f>IFERROR(INDEX(G277:R277,1,MATCH(Parametres!$B$3,G$1:R$1,0)-1)*IF(OR(F277="L",F277="S",F277="I"),-1,1),"")</f>
        <v/>
      </c>
      <c r="AM277" s="905" t="e">
        <f t="shared" si="17"/>
        <v>#N/A</v>
      </c>
      <c r="AN277" s="905" t="e">
        <f>INDEX(G277:R277,1,MATCH(Parametres!$B$3,G$1:R$1,0))*IF(OR(F277="L",F277="S",F277="I"),-1,1)</f>
        <v>#N/A</v>
      </c>
      <c r="AO277" s="487" t="e">
        <f>+VLOOKUP($AJ277,Data_Validation!$A:$D,1,0)</f>
        <v>#N/A</v>
      </c>
      <c r="AP277" s="487" t="e">
        <f>+VLOOKUP($AJ277,Data_Validation!$A:$D,3,0)</f>
        <v>#N/A</v>
      </c>
      <c r="AQ277" s="487" t="e">
        <f>+VLOOKUP($AJ277,Data_Validation!$A:$D,4,0)</f>
        <v>#N/A</v>
      </c>
      <c r="AR277" s="487" t="s">
        <v>299</v>
      </c>
      <c r="AS277" s="487" t="e">
        <f>+VLOOKUP($AJ277,Data_Validation!$A:$E,5,0)</f>
        <v>#N/A</v>
      </c>
      <c r="AT277" s="904">
        <f t="shared" si="18"/>
        <v>0</v>
      </c>
      <c r="AU277" s="488">
        <f t="shared" si="18"/>
        <v>0</v>
      </c>
      <c r="AV277" s="899" t="str">
        <f>IFERROR(INDEX(V277:AG277,1,MATCH(Parametres!$B$3,V$1:AG$1,0)-1)*IF(OR(C277="L",C277="S",C277="I"),-1,1),"")</f>
        <v/>
      </c>
      <c r="AW277" s="899" t="e">
        <f t="shared" si="19"/>
        <v>#N/A</v>
      </c>
      <c r="AX277" s="899" t="e">
        <f>INDEX(V277:AG277,1,MATCH(Parametres!$B$3,V$1:AG$1,0))*IF(OR(C277="L",C277="S",C277="I"),-1,1)</f>
        <v>#N/A</v>
      </c>
      <c r="AY277" s="487" t="s">
        <v>337</v>
      </c>
      <c r="AZ277" s="487" t="e">
        <f>+VLOOKUP($AJ277,Data_Validation!$A:$E,5,0)</f>
        <v>#N/A</v>
      </c>
    </row>
    <row r="278" spans="36:52" ht="15" customHeight="1">
      <c r="AJ278" s="899">
        <f t="shared" si="16"/>
        <v>0</v>
      </c>
      <c r="AK278" s="899">
        <f t="shared" si="16"/>
        <v>0</v>
      </c>
      <c r="AL278" s="905" t="str">
        <f>IFERROR(INDEX(G278:R278,1,MATCH(Parametres!$B$3,G$1:R$1,0)-1)*IF(OR(F278="L",F278="S",F278="I"),-1,1),"")</f>
        <v/>
      </c>
      <c r="AM278" s="905" t="e">
        <f t="shared" si="17"/>
        <v>#N/A</v>
      </c>
      <c r="AN278" s="905" t="e">
        <f>INDEX(G278:R278,1,MATCH(Parametres!$B$3,G$1:R$1,0))*IF(OR(F278="L",F278="S",F278="I"),-1,1)</f>
        <v>#N/A</v>
      </c>
      <c r="AO278" s="487" t="e">
        <f>+VLOOKUP($AJ278,Data_Validation!$A:$D,1,0)</f>
        <v>#N/A</v>
      </c>
      <c r="AP278" s="487" t="e">
        <f>+VLOOKUP($AJ278,Data_Validation!$A:$D,3,0)</f>
        <v>#N/A</v>
      </c>
      <c r="AQ278" s="487" t="e">
        <f>+VLOOKUP($AJ278,Data_Validation!$A:$D,4,0)</f>
        <v>#N/A</v>
      </c>
      <c r="AR278" s="487" t="s">
        <v>299</v>
      </c>
      <c r="AS278" s="487" t="e">
        <f>+VLOOKUP($AJ278,Data_Validation!$A:$E,5,0)</f>
        <v>#N/A</v>
      </c>
      <c r="AT278" s="904">
        <f t="shared" si="18"/>
        <v>0</v>
      </c>
      <c r="AU278" s="488">
        <f t="shared" si="18"/>
        <v>0</v>
      </c>
      <c r="AV278" s="899" t="str">
        <f>IFERROR(INDEX(V278:AG278,1,MATCH(Parametres!$B$3,V$1:AG$1,0)-1)*IF(OR(C278="L",C278="S",C278="I"),-1,1),"")</f>
        <v/>
      </c>
      <c r="AW278" s="899" t="e">
        <f t="shared" si="19"/>
        <v>#N/A</v>
      </c>
      <c r="AX278" s="899" t="e">
        <f>INDEX(V278:AG278,1,MATCH(Parametres!$B$3,V$1:AG$1,0))*IF(OR(C278="L",C278="S",C278="I"),-1,1)</f>
        <v>#N/A</v>
      </c>
      <c r="AY278" s="487" t="s">
        <v>337</v>
      </c>
      <c r="AZ278" s="487" t="e">
        <f>+VLOOKUP($AJ278,Data_Validation!$A:$E,5,0)</f>
        <v>#N/A</v>
      </c>
    </row>
    <row r="279" spans="36:52" ht="15.75" customHeight="1">
      <c r="AJ279" s="899">
        <f t="shared" si="16"/>
        <v>0</v>
      </c>
      <c r="AK279" s="899">
        <f t="shared" si="16"/>
        <v>0</v>
      </c>
      <c r="AL279" s="905" t="str">
        <f>IFERROR(INDEX(G279:R279,1,MATCH(Parametres!$B$3,G$1:R$1,0)-1)*IF(OR(F279="L",F279="S",F279="I"),-1,1),"")</f>
        <v/>
      </c>
      <c r="AM279" s="905" t="e">
        <f t="shared" si="17"/>
        <v>#N/A</v>
      </c>
      <c r="AN279" s="905" t="e">
        <f>INDEX(G279:R279,1,MATCH(Parametres!$B$3,G$1:R$1,0))*IF(OR(F279="L",F279="S",F279="I"),-1,1)</f>
        <v>#N/A</v>
      </c>
      <c r="AO279" s="487" t="e">
        <f>+VLOOKUP($AJ279,Data_Validation!$A:$D,1,0)</f>
        <v>#N/A</v>
      </c>
      <c r="AP279" s="487" t="e">
        <f>+VLOOKUP($AJ279,Data_Validation!$A:$D,3,0)</f>
        <v>#N/A</v>
      </c>
      <c r="AQ279" s="487" t="e">
        <f>+VLOOKUP($AJ279,Data_Validation!$A:$D,4,0)</f>
        <v>#N/A</v>
      </c>
      <c r="AR279" s="487" t="s">
        <v>299</v>
      </c>
      <c r="AS279" s="487" t="e">
        <f>+VLOOKUP($AJ279,Data_Validation!$A:$E,5,0)</f>
        <v>#N/A</v>
      </c>
      <c r="AT279" s="904">
        <f t="shared" si="18"/>
        <v>0</v>
      </c>
      <c r="AU279" s="488">
        <f t="shared" si="18"/>
        <v>0</v>
      </c>
      <c r="AV279" s="899" t="str">
        <f>IFERROR(INDEX(V279:AG279,1,MATCH(Parametres!$B$3,V$1:AG$1,0)-1)*IF(OR(C279="L",C279="S",C279="I"),-1,1),"")</f>
        <v/>
      </c>
      <c r="AW279" s="899" t="e">
        <f t="shared" si="19"/>
        <v>#N/A</v>
      </c>
      <c r="AX279" s="899" t="e">
        <f>INDEX(V279:AG279,1,MATCH(Parametres!$B$3,V$1:AG$1,0))*IF(OR(C279="L",C279="S",C279="I"),-1,1)</f>
        <v>#N/A</v>
      </c>
      <c r="AY279" s="487" t="s">
        <v>337</v>
      </c>
      <c r="AZ279" s="487" t="e">
        <f>+VLOOKUP($AJ279,Data_Validation!$A:$E,5,0)</f>
        <v>#N/A</v>
      </c>
    </row>
    <row r="280" spans="36:52" ht="15" customHeight="1">
      <c r="AJ280" s="899">
        <f t="shared" si="16"/>
        <v>0</v>
      </c>
      <c r="AK280" s="899">
        <f t="shared" si="16"/>
        <v>0</v>
      </c>
      <c r="AL280" s="905" t="str">
        <f>IFERROR(INDEX(G280:R280,1,MATCH(Parametres!$B$3,G$1:R$1,0)-1)*IF(OR(F280="L",F280="S",F280="I"),-1,1),"")</f>
        <v/>
      </c>
      <c r="AM280" s="905" t="e">
        <f t="shared" si="17"/>
        <v>#N/A</v>
      </c>
      <c r="AN280" s="905" t="e">
        <f>INDEX(G280:R280,1,MATCH(Parametres!$B$3,G$1:R$1,0))*IF(OR(F280="L",F280="S",F280="I"),-1,1)</f>
        <v>#N/A</v>
      </c>
      <c r="AO280" s="487" t="e">
        <f>+VLOOKUP($AJ280,Data_Validation!$A:$D,1,0)</f>
        <v>#N/A</v>
      </c>
      <c r="AP280" s="487" t="e">
        <f>+VLOOKUP($AJ280,Data_Validation!$A:$D,3,0)</f>
        <v>#N/A</v>
      </c>
      <c r="AQ280" s="487" t="e">
        <f>+VLOOKUP($AJ280,Data_Validation!$A:$D,4,0)</f>
        <v>#N/A</v>
      </c>
      <c r="AR280" s="487" t="s">
        <v>299</v>
      </c>
      <c r="AS280" s="487" t="e">
        <f>+VLOOKUP($AJ280,Data_Validation!$A:$E,5,0)</f>
        <v>#N/A</v>
      </c>
      <c r="AT280" s="904">
        <f t="shared" si="18"/>
        <v>0</v>
      </c>
      <c r="AU280" s="488">
        <f t="shared" si="18"/>
        <v>0</v>
      </c>
      <c r="AV280" s="899" t="str">
        <f>IFERROR(INDEX(V280:AG280,1,MATCH(Parametres!$B$3,V$1:AG$1,0)-1)*IF(OR(C280="L",C280="S",C280="I"),-1,1),"")</f>
        <v/>
      </c>
      <c r="AW280" s="899" t="e">
        <f t="shared" si="19"/>
        <v>#N/A</v>
      </c>
      <c r="AX280" s="899" t="e">
        <f>INDEX(V280:AG280,1,MATCH(Parametres!$B$3,V$1:AG$1,0))*IF(OR(C280="L",C280="S",C280="I"),-1,1)</f>
        <v>#N/A</v>
      </c>
      <c r="AY280" s="487" t="s">
        <v>337</v>
      </c>
      <c r="AZ280" s="487" t="e">
        <f>+VLOOKUP($AJ280,Data_Validation!$A:$E,5,0)</f>
        <v>#N/A</v>
      </c>
    </row>
    <row r="281" spans="36:52" ht="15" customHeight="1">
      <c r="AJ281" s="899">
        <f t="shared" si="16"/>
        <v>0</v>
      </c>
      <c r="AK281" s="899">
        <f t="shared" si="16"/>
        <v>0</v>
      </c>
      <c r="AL281" s="905" t="str">
        <f>IFERROR(INDEX(G281:R281,1,MATCH(Parametres!$B$3,G$1:R$1,0)-1)*IF(OR(F281="L",F281="S",F281="I"),-1,1),"")</f>
        <v/>
      </c>
      <c r="AM281" s="905" t="e">
        <f t="shared" si="17"/>
        <v>#N/A</v>
      </c>
      <c r="AN281" s="905" t="e">
        <f>INDEX(G281:R281,1,MATCH(Parametres!$B$3,G$1:R$1,0))*IF(OR(F281="L",F281="S",F281="I"),-1,1)</f>
        <v>#N/A</v>
      </c>
      <c r="AO281" s="487" t="e">
        <f>+VLOOKUP($AJ281,Data_Validation!$A:$D,1,0)</f>
        <v>#N/A</v>
      </c>
      <c r="AP281" s="487" t="e">
        <f>+VLOOKUP($AJ281,Data_Validation!$A:$D,3,0)</f>
        <v>#N/A</v>
      </c>
      <c r="AQ281" s="487" t="e">
        <f>+VLOOKUP($AJ281,Data_Validation!$A:$D,4,0)</f>
        <v>#N/A</v>
      </c>
      <c r="AR281" s="487" t="s">
        <v>299</v>
      </c>
      <c r="AS281" s="487" t="e">
        <f>+VLOOKUP($AJ281,Data_Validation!$A:$E,5,0)</f>
        <v>#N/A</v>
      </c>
      <c r="AT281" s="904">
        <f t="shared" si="18"/>
        <v>0</v>
      </c>
      <c r="AU281" s="488">
        <f t="shared" si="18"/>
        <v>0</v>
      </c>
      <c r="AV281" s="899" t="str">
        <f>IFERROR(INDEX(V281:AG281,1,MATCH(Parametres!$B$3,V$1:AG$1,0)-1)*IF(OR(C281="L",C281="S",C281="I"),-1,1),"")</f>
        <v/>
      </c>
      <c r="AW281" s="899" t="e">
        <f t="shared" si="19"/>
        <v>#N/A</v>
      </c>
      <c r="AX281" s="899" t="e">
        <f>INDEX(V281:AG281,1,MATCH(Parametres!$B$3,V$1:AG$1,0))*IF(OR(C281="L",C281="S",C281="I"),-1,1)</f>
        <v>#N/A</v>
      </c>
      <c r="AY281" s="487" t="s">
        <v>337</v>
      </c>
      <c r="AZ281" s="487" t="e">
        <f>+VLOOKUP($AJ281,Data_Validation!$A:$E,5,0)</f>
        <v>#N/A</v>
      </c>
    </row>
    <row r="282" spans="36:52" ht="15" customHeight="1">
      <c r="AJ282" s="899">
        <f t="shared" si="16"/>
        <v>0</v>
      </c>
      <c r="AK282" s="899">
        <f t="shared" si="16"/>
        <v>0</v>
      </c>
      <c r="AL282" s="905" t="str">
        <f>IFERROR(INDEX(G282:R282,1,MATCH(Parametres!$B$3,G$1:R$1,0)-1)*IF(OR(F282="L",F282="S",F282="I"),-1,1),"")</f>
        <v/>
      </c>
      <c r="AM282" s="905" t="e">
        <f t="shared" si="17"/>
        <v>#N/A</v>
      </c>
      <c r="AN282" s="905" t="e">
        <f>INDEX(G282:R282,1,MATCH(Parametres!$B$3,G$1:R$1,0))*IF(OR(F282="L",F282="S",F282="I"),-1,1)</f>
        <v>#N/A</v>
      </c>
      <c r="AO282" s="487" t="e">
        <f>+VLOOKUP($AJ282,Data_Validation!$A:$D,1,0)</f>
        <v>#N/A</v>
      </c>
      <c r="AP282" s="487" t="e">
        <f>+VLOOKUP($AJ282,Data_Validation!$A:$D,3,0)</f>
        <v>#N/A</v>
      </c>
      <c r="AQ282" s="487" t="e">
        <f>+VLOOKUP($AJ282,Data_Validation!$A:$D,4,0)</f>
        <v>#N/A</v>
      </c>
      <c r="AR282" s="487" t="s">
        <v>299</v>
      </c>
      <c r="AS282" s="487" t="e">
        <f>+VLOOKUP($AJ282,Data_Validation!$A:$E,5,0)</f>
        <v>#N/A</v>
      </c>
      <c r="AT282" s="904">
        <f t="shared" si="18"/>
        <v>0</v>
      </c>
      <c r="AU282" s="488">
        <f t="shared" si="18"/>
        <v>0</v>
      </c>
      <c r="AV282" s="899" t="str">
        <f>IFERROR(INDEX(V282:AG282,1,MATCH(Parametres!$B$3,V$1:AG$1,0)-1)*IF(OR(C282="L",C282="S",C282="I"),-1,1),"")</f>
        <v/>
      </c>
      <c r="AW282" s="899" t="e">
        <f t="shared" si="19"/>
        <v>#N/A</v>
      </c>
      <c r="AX282" s="899" t="e">
        <f>INDEX(V282:AG282,1,MATCH(Parametres!$B$3,V$1:AG$1,0))*IF(OR(C282="L",C282="S",C282="I"),-1,1)</f>
        <v>#N/A</v>
      </c>
      <c r="AY282" s="487" t="s">
        <v>337</v>
      </c>
      <c r="AZ282" s="487" t="e">
        <f>+VLOOKUP($AJ282,Data_Validation!$A:$E,5,0)</f>
        <v>#N/A</v>
      </c>
    </row>
    <row r="283" spans="36:52" ht="15.75" customHeight="1">
      <c r="AJ283" s="899">
        <f t="shared" si="16"/>
        <v>0</v>
      </c>
      <c r="AK283" s="899">
        <f t="shared" si="16"/>
        <v>0</v>
      </c>
      <c r="AL283" s="905" t="str">
        <f>IFERROR(INDEX(G283:R283,1,MATCH(Parametres!$B$3,G$1:R$1,0)-1)*IF(OR(F283="L",F283="S",F283="I"),-1,1),"")</f>
        <v/>
      </c>
      <c r="AM283" s="905" t="e">
        <f t="shared" si="17"/>
        <v>#N/A</v>
      </c>
      <c r="AN283" s="905" t="e">
        <f>INDEX(G283:R283,1,MATCH(Parametres!$B$3,G$1:R$1,0))*IF(OR(F283="L",F283="S",F283="I"),-1,1)</f>
        <v>#N/A</v>
      </c>
      <c r="AO283" s="487" t="e">
        <f>+VLOOKUP($AJ283,Data_Validation!$A:$D,1,0)</f>
        <v>#N/A</v>
      </c>
      <c r="AP283" s="487" t="e">
        <f>+VLOOKUP($AJ283,Data_Validation!$A:$D,3,0)</f>
        <v>#N/A</v>
      </c>
      <c r="AQ283" s="487" t="e">
        <f>+VLOOKUP($AJ283,Data_Validation!$A:$D,4,0)</f>
        <v>#N/A</v>
      </c>
      <c r="AR283" s="487" t="s">
        <v>299</v>
      </c>
      <c r="AS283" s="487" t="e">
        <f>+VLOOKUP($AJ283,Data_Validation!$A:$E,5,0)</f>
        <v>#N/A</v>
      </c>
      <c r="AT283" s="904">
        <f t="shared" si="18"/>
        <v>0</v>
      </c>
      <c r="AU283" s="488">
        <f t="shared" si="18"/>
        <v>0</v>
      </c>
      <c r="AV283" s="899" t="str">
        <f>IFERROR(INDEX(V283:AG283,1,MATCH(Parametres!$B$3,V$1:AG$1,0)-1)*IF(OR(C283="L",C283="S",C283="I"),-1,1),"")</f>
        <v/>
      </c>
      <c r="AW283" s="899" t="e">
        <f t="shared" si="19"/>
        <v>#N/A</v>
      </c>
      <c r="AX283" s="899" t="e">
        <f>INDEX(V283:AG283,1,MATCH(Parametres!$B$3,V$1:AG$1,0))*IF(OR(C283="L",C283="S",C283="I"),-1,1)</f>
        <v>#N/A</v>
      </c>
      <c r="AY283" s="487" t="s">
        <v>337</v>
      </c>
      <c r="AZ283" s="487" t="e">
        <f>+VLOOKUP($AJ283,Data_Validation!$A:$E,5,0)</f>
        <v>#N/A</v>
      </c>
    </row>
    <row r="284" spans="36:52" ht="15" customHeight="1">
      <c r="AJ284" s="899">
        <f t="shared" si="16"/>
        <v>0</v>
      </c>
      <c r="AK284" s="899">
        <f t="shared" si="16"/>
        <v>0</v>
      </c>
      <c r="AL284" s="905" t="str">
        <f>IFERROR(INDEX(G284:R284,1,MATCH(Parametres!$B$3,G$1:R$1,0)-1)*IF(OR(F284="L",F284="S",F284="I"),-1,1),"")</f>
        <v/>
      </c>
      <c r="AM284" s="905" t="e">
        <f t="shared" si="17"/>
        <v>#N/A</v>
      </c>
      <c r="AN284" s="905" t="e">
        <f>INDEX(G284:R284,1,MATCH(Parametres!$B$3,G$1:R$1,0))*IF(OR(F284="L",F284="S",F284="I"),-1,1)</f>
        <v>#N/A</v>
      </c>
      <c r="AO284" s="487" t="e">
        <f>+VLOOKUP($AJ284,Data_Validation!$A:$D,1,0)</f>
        <v>#N/A</v>
      </c>
      <c r="AP284" s="487" t="e">
        <f>+VLOOKUP($AJ284,Data_Validation!$A:$D,3,0)</f>
        <v>#N/A</v>
      </c>
      <c r="AQ284" s="487" t="e">
        <f>+VLOOKUP($AJ284,Data_Validation!$A:$D,4,0)</f>
        <v>#N/A</v>
      </c>
      <c r="AR284" s="487" t="s">
        <v>299</v>
      </c>
      <c r="AS284" s="487" t="e">
        <f>+VLOOKUP($AJ284,Data_Validation!$A:$E,5,0)</f>
        <v>#N/A</v>
      </c>
      <c r="AT284" s="904">
        <f t="shared" si="18"/>
        <v>0</v>
      </c>
      <c r="AU284" s="488">
        <f t="shared" si="18"/>
        <v>0</v>
      </c>
      <c r="AV284" s="899" t="str">
        <f>IFERROR(INDEX(V284:AG284,1,MATCH(Parametres!$B$3,V$1:AG$1,0)-1)*IF(OR(C284="L",C284="S",C284="I"),-1,1),"")</f>
        <v/>
      </c>
      <c r="AW284" s="899" t="e">
        <f t="shared" si="19"/>
        <v>#N/A</v>
      </c>
      <c r="AX284" s="899" t="e">
        <f>INDEX(V284:AG284,1,MATCH(Parametres!$B$3,V$1:AG$1,0))*IF(OR(C284="L",C284="S",C284="I"),-1,1)</f>
        <v>#N/A</v>
      </c>
      <c r="AY284" s="487" t="s">
        <v>337</v>
      </c>
      <c r="AZ284" s="487" t="e">
        <f>+VLOOKUP($AJ284,Data_Validation!$A:$E,5,0)</f>
        <v>#N/A</v>
      </c>
    </row>
    <row r="285" spans="36:52" ht="15" customHeight="1">
      <c r="AJ285" s="899">
        <f t="shared" si="16"/>
        <v>0</v>
      </c>
      <c r="AK285" s="899">
        <f t="shared" si="16"/>
        <v>0</v>
      </c>
      <c r="AL285" s="905" t="str">
        <f>IFERROR(INDEX(G285:R285,1,MATCH(Parametres!$B$3,G$1:R$1,0)-1)*IF(OR(F285="L",F285="S",F285="I"),-1,1),"")</f>
        <v/>
      </c>
      <c r="AM285" s="905" t="e">
        <f t="shared" si="17"/>
        <v>#N/A</v>
      </c>
      <c r="AN285" s="905" t="e">
        <f>INDEX(G285:R285,1,MATCH(Parametres!$B$3,G$1:R$1,0))*IF(OR(F285="L",F285="S",F285="I"),-1,1)</f>
        <v>#N/A</v>
      </c>
      <c r="AO285" s="487" t="e">
        <f>+VLOOKUP($AJ285,Data_Validation!$A:$D,1,0)</f>
        <v>#N/A</v>
      </c>
      <c r="AP285" s="487" t="e">
        <f>+VLOOKUP($AJ285,Data_Validation!$A:$D,3,0)</f>
        <v>#N/A</v>
      </c>
      <c r="AQ285" s="487" t="e">
        <f>+VLOOKUP($AJ285,Data_Validation!$A:$D,4,0)</f>
        <v>#N/A</v>
      </c>
      <c r="AR285" s="487" t="s">
        <v>299</v>
      </c>
      <c r="AS285" s="487" t="e">
        <f>+VLOOKUP($AJ285,Data_Validation!$A:$E,5,0)</f>
        <v>#N/A</v>
      </c>
      <c r="AT285" s="904">
        <f t="shared" si="18"/>
        <v>0</v>
      </c>
      <c r="AU285" s="488">
        <f t="shared" si="18"/>
        <v>0</v>
      </c>
      <c r="AV285" s="899" t="str">
        <f>IFERROR(INDEX(V285:AG285,1,MATCH(Parametres!$B$3,V$1:AG$1,0)-1)*IF(OR(C285="L",C285="S",C285="I"),-1,1),"")</f>
        <v/>
      </c>
      <c r="AW285" s="899" t="e">
        <f t="shared" si="19"/>
        <v>#N/A</v>
      </c>
      <c r="AX285" s="899" t="e">
        <f>INDEX(V285:AG285,1,MATCH(Parametres!$B$3,V$1:AG$1,0))*IF(OR(C285="L",C285="S",C285="I"),-1,1)</f>
        <v>#N/A</v>
      </c>
      <c r="AY285" s="487" t="s">
        <v>337</v>
      </c>
      <c r="AZ285" s="487" t="e">
        <f>+VLOOKUP($AJ285,Data_Validation!$A:$E,5,0)</f>
        <v>#N/A</v>
      </c>
    </row>
    <row r="286" spans="36:52" ht="15" customHeight="1">
      <c r="AJ286" s="899">
        <f t="shared" si="16"/>
        <v>0</v>
      </c>
      <c r="AK286" s="899">
        <f t="shared" si="16"/>
        <v>0</v>
      </c>
      <c r="AL286" s="905" t="str">
        <f>IFERROR(INDEX(G286:R286,1,MATCH(Parametres!$B$3,G$1:R$1,0)-1)*IF(OR(F286="L",F286="S",F286="I"),-1,1),"")</f>
        <v/>
      </c>
      <c r="AM286" s="905" t="e">
        <f t="shared" si="17"/>
        <v>#N/A</v>
      </c>
      <c r="AN286" s="905" t="e">
        <f>INDEX(G286:R286,1,MATCH(Parametres!$B$3,G$1:R$1,0))*IF(OR(F286="L",F286="S",F286="I"),-1,1)</f>
        <v>#N/A</v>
      </c>
      <c r="AO286" s="487" t="e">
        <f>+VLOOKUP($AJ286,Data_Validation!$A:$D,1,0)</f>
        <v>#N/A</v>
      </c>
      <c r="AP286" s="487" t="e">
        <f>+VLOOKUP($AJ286,Data_Validation!$A:$D,3,0)</f>
        <v>#N/A</v>
      </c>
      <c r="AQ286" s="487" t="e">
        <f>+VLOOKUP($AJ286,Data_Validation!$A:$D,4,0)</f>
        <v>#N/A</v>
      </c>
      <c r="AR286" s="487" t="s">
        <v>299</v>
      </c>
      <c r="AS286" s="487" t="e">
        <f>+VLOOKUP($AJ286,Data_Validation!$A:$E,5,0)</f>
        <v>#N/A</v>
      </c>
      <c r="AT286" s="904">
        <f t="shared" si="18"/>
        <v>0</v>
      </c>
      <c r="AU286" s="488">
        <f t="shared" si="18"/>
        <v>0</v>
      </c>
      <c r="AV286" s="899" t="str">
        <f>IFERROR(INDEX(V286:AG286,1,MATCH(Parametres!$B$3,V$1:AG$1,0)-1)*IF(OR(C286="L",C286="S",C286="I"),-1,1),"")</f>
        <v/>
      </c>
      <c r="AW286" s="899" t="e">
        <f t="shared" si="19"/>
        <v>#N/A</v>
      </c>
      <c r="AX286" s="899" t="e">
        <f>INDEX(V286:AG286,1,MATCH(Parametres!$B$3,V$1:AG$1,0))*IF(OR(C286="L",C286="S",C286="I"),-1,1)</f>
        <v>#N/A</v>
      </c>
      <c r="AY286" s="487" t="s">
        <v>337</v>
      </c>
      <c r="AZ286" s="487" t="e">
        <f>+VLOOKUP($AJ286,Data_Validation!$A:$E,5,0)</f>
        <v>#N/A</v>
      </c>
    </row>
    <row r="287" spans="36:52" ht="15.75" customHeight="1">
      <c r="AJ287" s="899">
        <f t="shared" si="16"/>
        <v>0</v>
      </c>
      <c r="AK287" s="899">
        <f t="shared" si="16"/>
        <v>0</v>
      </c>
      <c r="AL287" s="905" t="str">
        <f>IFERROR(INDEX(G287:R287,1,MATCH(Parametres!$B$3,G$1:R$1,0)-1)*IF(OR(F287="L",F287="S",F287="I"),-1,1),"")</f>
        <v/>
      </c>
      <c r="AM287" s="905" t="e">
        <f t="shared" si="17"/>
        <v>#N/A</v>
      </c>
      <c r="AN287" s="905" t="e">
        <f>INDEX(G287:R287,1,MATCH(Parametres!$B$3,G$1:R$1,0))*IF(OR(F287="L",F287="S",F287="I"),-1,1)</f>
        <v>#N/A</v>
      </c>
      <c r="AO287" s="487" t="e">
        <f>+VLOOKUP($AJ287,Data_Validation!$A:$D,1,0)</f>
        <v>#N/A</v>
      </c>
      <c r="AP287" s="487" t="e">
        <f>+VLOOKUP($AJ287,Data_Validation!$A:$D,3,0)</f>
        <v>#N/A</v>
      </c>
      <c r="AQ287" s="487" t="e">
        <f>+VLOOKUP($AJ287,Data_Validation!$A:$D,4,0)</f>
        <v>#N/A</v>
      </c>
      <c r="AR287" s="487" t="s">
        <v>299</v>
      </c>
      <c r="AS287" s="487" t="e">
        <f>+VLOOKUP($AJ287,Data_Validation!$A:$E,5,0)</f>
        <v>#N/A</v>
      </c>
      <c r="AT287" s="904">
        <f t="shared" si="18"/>
        <v>0</v>
      </c>
      <c r="AU287" s="488">
        <f t="shared" si="18"/>
        <v>0</v>
      </c>
      <c r="AV287" s="899" t="str">
        <f>IFERROR(INDEX(V287:AG287,1,MATCH(Parametres!$B$3,V$1:AG$1,0)-1)*IF(OR(C287="L",C287="S",C287="I"),-1,1),"")</f>
        <v/>
      </c>
      <c r="AW287" s="899" t="e">
        <f t="shared" si="19"/>
        <v>#N/A</v>
      </c>
      <c r="AX287" s="899" t="e">
        <f>INDEX(V287:AG287,1,MATCH(Parametres!$B$3,V$1:AG$1,0))*IF(OR(C287="L",C287="S",C287="I"),-1,1)</f>
        <v>#N/A</v>
      </c>
      <c r="AY287" s="487" t="s">
        <v>337</v>
      </c>
      <c r="AZ287" s="487" t="e">
        <f>+VLOOKUP($AJ287,Data_Validation!$A:$E,5,0)</f>
        <v>#N/A</v>
      </c>
    </row>
    <row r="288" spans="36:52" ht="15" customHeight="1">
      <c r="AJ288" s="899">
        <f t="shared" si="16"/>
        <v>0</v>
      </c>
      <c r="AK288" s="899">
        <f t="shared" si="16"/>
        <v>0</v>
      </c>
      <c r="AL288" s="905" t="str">
        <f>IFERROR(INDEX(G288:R288,1,MATCH(Parametres!$B$3,G$1:R$1,0)-1)*IF(OR(F288="L",F288="S",F288="I"),-1,1),"")</f>
        <v/>
      </c>
      <c r="AM288" s="905" t="e">
        <f t="shared" si="17"/>
        <v>#N/A</v>
      </c>
      <c r="AN288" s="905" t="e">
        <f>INDEX(G288:R288,1,MATCH(Parametres!$B$3,G$1:R$1,0))*IF(OR(F288="L",F288="S",F288="I"),-1,1)</f>
        <v>#N/A</v>
      </c>
      <c r="AO288" s="487" t="e">
        <f>+VLOOKUP($AJ288,Data_Validation!$A:$D,1,0)</f>
        <v>#N/A</v>
      </c>
      <c r="AP288" s="487" t="e">
        <f>+VLOOKUP($AJ288,Data_Validation!$A:$D,3,0)</f>
        <v>#N/A</v>
      </c>
      <c r="AQ288" s="487" t="e">
        <f>+VLOOKUP($AJ288,Data_Validation!$A:$D,4,0)</f>
        <v>#N/A</v>
      </c>
      <c r="AR288" s="487" t="s">
        <v>299</v>
      </c>
      <c r="AS288" s="487" t="e">
        <f>+VLOOKUP($AJ288,Data_Validation!$A:$E,5,0)</f>
        <v>#N/A</v>
      </c>
      <c r="AT288" s="904">
        <f t="shared" si="18"/>
        <v>0</v>
      </c>
      <c r="AU288" s="488">
        <f t="shared" si="18"/>
        <v>0</v>
      </c>
      <c r="AV288" s="899" t="str">
        <f>IFERROR(INDEX(V288:AG288,1,MATCH(Parametres!$B$3,V$1:AG$1,0)-1)*IF(OR(C288="L",C288="S",C288="I"),-1,1),"")</f>
        <v/>
      </c>
      <c r="AW288" s="899" t="e">
        <f t="shared" si="19"/>
        <v>#N/A</v>
      </c>
      <c r="AX288" s="899" t="e">
        <f>INDEX(V288:AG288,1,MATCH(Parametres!$B$3,V$1:AG$1,0))*IF(OR(C288="L",C288="S",C288="I"),-1,1)</f>
        <v>#N/A</v>
      </c>
      <c r="AY288" s="487" t="s">
        <v>337</v>
      </c>
      <c r="AZ288" s="487" t="e">
        <f>+VLOOKUP($AJ288,Data_Validation!$A:$E,5,0)</f>
        <v>#N/A</v>
      </c>
    </row>
    <row r="289" spans="36:52" ht="15" customHeight="1">
      <c r="AJ289" s="899">
        <f t="shared" si="16"/>
        <v>0</v>
      </c>
      <c r="AK289" s="899">
        <f t="shared" si="16"/>
        <v>0</v>
      </c>
      <c r="AL289" s="905" t="str">
        <f>IFERROR(INDEX(G289:R289,1,MATCH(Parametres!$B$3,G$1:R$1,0)-1)*IF(OR(F289="L",F289="S",F289="I"),-1,1),"")</f>
        <v/>
      </c>
      <c r="AM289" s="905" t="e">
        <f t="shared" si="17"/>
        <v>#N/A</v>
      </c>
      <c r="AN289" s="905" t="e">
        <f>INDEX(G289:R289,1,MATCH(Parametres!$B$3,G$1:R$1,0))*IF(OR(F289="L",F289="S",F289="I"),-1,1)</f>
        <v>#N/A</v>
      </c>
      <c r="AO289" s="487" t="e">
        <f>+VLOOKUP($AJ289,Data_Validation!$A:$D,1,0)</f>
        <v>#N/A</v>
      </c>
      <c r="AP289" s="487" t="e">
        <f>+VLOOKUP($AJ289,Data_Validation!$A:$D,3,0)</f>
        <v>#N/A</v>
      </c>
      <c r="AQ289" s="487" t="e">
        <f>+VLOOKUP($AJ289,Data_Validation!$A:$D,4,0)</f>
        <v>#N/A</v>
      </c>
      <c r="AR289" s="487" t="s">
        <v>299</v>
      </c>
      <c r="AS289" s="487" t="e">
        <f>+VLOOKUP($AJ289,Data_Validation!$A:$E,5,0)</f>
        <v>#N/A</v>
      </c>
      <c r="AT289" s="904">
        <f t="shared" si="18"/>
        <v>0</v>
      </c>
      <c r="AU289" s="488">
        <f t="shared" si="18"/>
        <v>0</v>
      </c>
      <c r="AV289" s="899" t="str">
        <f>IFERROR(INDEX(V289:AG289,1,MATCH(Parametres!$B$3,V$1:AG$1,0)-1)*IF(OR(C289="L",C289="S",C289="I"),-1,1),"")</f>
        <v/>
      </c>
      <c r="AW289" s="899" t="e">
        <f t="shared" si="19"/>
        <v>#N/A</v>
      </c>
      <c r="AX289" s="899" t="e">
        <f>INDEX(V289:AG289,1,MATCH(Parametres!$B$3,V$1:AG$1,0))*IF(OR(C289="L",C289="S",C289="I"),-1,1)</f>
        <v>#N/A</v>
      </c>
      <c r="AY289" s="487" t="s">
        <v>337</v>
      </c>
      <c r="AZ289" s="487" t="e">
        <f>+VLOOKUP($AJ289,Data_Validation!$A:$E,5,0)</f>
        <v>#N/A</v>
      </c>
    </row>
    <row r="290" spans="36:52" ht="15" customHeight="1">
      <c r="AJ290" s="899">
        <f t="shared" si="16"/>
        <v>0</v>
      </c>
      <c r="AK290" s="899">
        <f t="shared" si="16"/>
        <v>0</v>
      </c>
      <c r="AL290" s="905" t="str">
        <f>IFERROR(INDEX(G290:R290,1,MATCH(Parametres!$B$3,G$1:R$1,0)-1)*IF(OR(F290="L",F290="S",F290="I"),-1,1),"")</f>
        <v/>
      </c>
      <c r="AM290" s="905" t="e">
        <f t="shared" si="17"/>
        <v>#N/A</v>
      </c>
      <c r="AN290" s="905" t="e">
        <f>INDEX(G290:R290,1,MATCH(Parametres!$B$3,G$1:R$1,0))*IF(OR(F290="L",F290="S",F290="I"),-1,1)</f>
        <v>#N/A</v>
      </c>
      <c r="AO290" s="487" t="e">
        <f>+VLOOKUP($AJ290,Data_Validation!$A:$D,1,0)</f>
        <v>#N/A</v>
      </c>
      <c r="AP290" s="487" t="e">
        <f>+VLOOKUP($AJ290,Data_Validation!$A:$D,3,0)</f>
        <v>#N/A</v>
      </c>
      <c r="AQ290" s="487" t="e">
        <f>+VLOOKUP($AJ290,Data_Validation!$A:$D,4,0)</f>
        <v>#N/A</v>
      </c>
      <c r="AR290" s="487" t="s">
        <v>299</v>
      </c>
      <c r="AS290" s="487" t="e">
        <f>+VLOOKUP($AJ290,Data_Validation!$A:$E,5,0)</f>
        <v>#N/A</v>
      </c>
      <c r="AT290" s="904">
        <f t="shared" si="18"/>
        <v>0</v>
      </c>
      <c r="AU290" s="488">
        <f t="shared" si="18"/>
        <v>0</v>
      </c>
      <c r="AV290" s="899" t="str">
        <f>IFERROR(INDEX(V290:AG290,1,MATCH(Parametres!$B$3,V$1:AG$1,0)-1)*IF(OR(C290="L",C290="S",C290="I"),-1,1),"")</f>
        <v/>
      </c>
      <c r="AW290" s="899" t="e">
        <f t="shared" si="19"/>
        <v>#N/A</v>
      </c>
      <c r="AX290" s="899" t="e">
        <f>INDEX(V290:AG290,1,MATCH(Parametres!$B$3,V$1:AG$1,0))*IF(OR(C290="L",C290="S",C290="I"),-1,1)</f>
        <v>#N/A</v>
      </c>
      <c r="AY290" s="487" t="s">
        <v>337</v>
      </c>
      <c r="AZ290" s="487" t="e">
        <f>+VLOOKUP($AJ290,Data_Validation!$A:$E,5,0)</f>
        <v>#N/A</v>
      </c>
    </row>
    <row r="291" spans="36:52" ht="15.75" customHeight="1">
      <c r="AJ291" s="899">
        <f t="shared" si="16"/>
        <v>0</v>
      </c>
      <c r="AK291" s="899">
        <f t="shared" si="16"/>
        <v>0</v>
      </c>
      <c r="AL291" s="905" t="str">
        <f>IFERROR(INDEX(G291:R291,1,MATCH(Parametres!$B$3,G$1:R$1,0)-1)*IF(OR(F291="L",F291="S",F291="I"),-1,1),"")</f>
        <v/>
      </c>
      <c r="AM291" s="905" t="e">
        <f t="shared" si="17"/>
        <v>#N/A</v>
      </c>
      <c r="AN291" s="905" t="e">
        <f>INDEX(G291:R291,1,MATCH(Parametres!$B$3,G$1:R$1,0))*IF(OR(F291="L",F291="S",F291="I"),-1,1)</f>
        <v>#N/A</v>
      </c>
      <c r="AO291" s="487" t="e">
        <f>+VLOOKUP($AJ291,Data_Validation!$A:$D,1,0)</f>
        <v>#N/A</v>
      </c>
      <c r="AP291" s="487" t="e">
        <f>+VLOOKUP($AJ291,Data_Validation!$A:$D,3,0)</f>
        <v>#N/A</v>
      </c>
      <c r="AQ291" s="487" t="e">
        <f>+VLOOKUP($AJ291,Data_Validation!$A:$D,4,0)</f>
        <v>#N/A</v>
      </c>
      <c r="AR291" s="487" t="s">
        <v>299</v>
      </c>
      <c r="AS291" s="487" t="e">
        <f>+VLOOKUP($AJ291,Data_Validation!$A:$E,5,0)</f>
        <v>#N/A</v>
      </c>
      <c r="AT291" s="904">
        <f t="shared" si="18"/>
        <v>0</v>
      </c>
      <c r="AU291" s="488">
        <f t="shared" si="18"/>
        <v>0</v>
      </c>
      <c r="AV291" s="899" t="str">
        <f>IFERROR(INDEX(V291:AG291,1,MATCH(Parametres!$B$3,V$1:AG$1,0)-1)*IF(OR(C291="L",C291="S",C291="I"),-1,1),"")</f>
        <v/>
      </c>
      <c r="AW291" s="899" t="e">
        <f t="shared" si="19"/>
        <v>#N/A</v>
      </c>
      <c r="AX291" s="899" t="e">
        <f>INDEX(V291:AG291,1,MATCH(Parametres!$B$3,V$1:AG$1,0))*IF(OR(C291="L",C291="S",C291="I"),-1,1)</f>
        <v>#N/A</v>
      </c>
      <c r="AY291" s="487" t="s">
        <v>337</v>
      </c>
      <c r="AZ291" s="487" t="e">
        <f>+VLOOKUP($AJ291,Data_Validation!$A:$E,5,0)</f>
        <v>#N/A</v>
      </c>
    </row>
    <row r="292" spans="36:52" ht="15" customHeight="1">
      <c r="AJ292" s="899">
        <f t="shared" si="16"/>
        <v>0</v>
      </c>
      <c r="AK292" s="899">
        <f t="shared" si="16"/>
        <v>0</v>
      </c>
      <c r="AL292" s="905" t="str">
        <f>IFERROR(INDEX(G292:R292,1,MATCH(Parametres!$B$3,G$1:R$1,0)-1)*IF(OR(F292="L",F292="S",F292="I"),-1,1),"")</f>
        <v/>
      </c>
      <c r="AM292" s="905" t="e">
        <f t="shared" si="17"/>
        <v>#N/A</v>
      </c>
      <c r="AN292" s="905" t="e">
        <f>INDEX(G292:R292,1,MATCH(Parametres!$B$3,G$1:R$1,0))*IF(OR(F292="L",F292="S",F292="I"),-1,1)</f>
        <v>#N/A</v>
      </c>
      <c r="AO292" s="487" t="e">
        <f>+VLOOKUP($AJ292,Data_Validation!$A:$D,1,0)</f>
        <v>#N/A</v>
      </c>
      <c r="AP292" s="487" t="e">
        <f>+VLOOKUP($AJ292,Data_Validation!$A:$D,3,0)</f>
        <v>#N/A</v>
      </c>
      <c r="AQ292" s="487" t="e">
        <f>+VLOOKUP($AJ292,Data_Validation!$A:$D,4,0)</f>
        <v>#N/A</v>
      </c>
      <c r="AR292" s="487" t="s">
        <v>299</v>
      </c>
      <c r="AS292" s="487" t="e">
        <f>+VLOOKUP($AJ292,Data_Validation!$A:$E,5,0)</f>
        <v>#N/A</v>
      </c>
      <c r="AT292" s="904">
        <f t="shared" si="18"/>
        <v>0</v>
      </c>
      <c r="AU292" s="488">
        <f t="shared" si="18"/>
        <v>0</v>
      </c>
      <c r="AV292" s="899" t="str">
        <f>IFERROR(INDEX(V292:AG292,1,MATCH(Parametres!$B$3,V$1:AG$1,0)-1)*IF(OR(C292="L",C292="S",C292="I"),-1,1),"")</f>
        <v/>
      </c>
      <c r="AW292" s="899" t="e">
        <f t="shared" si="19"/>
        <v>#N/A</v>
      </c>
      <c r="AX292" s="899" t="e">
        <f>INDEX(V292:AG292,1,MATCH(Parametres!$B$3,V$1:AG$1,0))*IF(OR(C292="L",C292="S",C292="I"),-1,1)</f>
        <v>#N/A</v>
      </c>
      <c r="AY292" s="487" t="s">
        <v>337</v>
      </c>
      <c r="AZ292" s="487" t="e">
        <f>+VLOOKUP($AJ292,Data_Validation!$A:$E,5,0)</f>
        <v>#N/A</v>
      </c>
    </row>
    <row r="293" spans="36:52" ht="15" customHeight="1">
      <c r="AJ293" s="899">
        <f t="shared" si="16"/>
        <v>0</v>
      </c>
      <c r="AK293" s="899">
        <f t="shared" si="16"/>
        <v>0</v>
      </c>
      <c r="AL293" s="905" t="str">
        <f>IFERROR(INDEX(G293:R293,1,MATCH(Parametres!$B$3,G$1:R$1,0)-1)*IF(OR(F293="L",F293="S",F293="I"),-1,1),"")</f>
        <v/>
      </c>
      <c r="AM293" s="905" t="e">
        <f t="shared" si="17"/>
        <v>#N/A</v>
      </c>
      <c r="AN293" s="905" t="e">
        <f>INDEX(G293:R293,1,MATCH(Parametres!$B$3,G$1:R$1,0))*IF(OR(F293="L",F293="S",F293="I"),-1,1)</f>
        <v>#N/A</v>
      </c>
      <c r="AO293" s="487" t="e">
        <f>+VLOOKUP($AJ293,Data_Validation!$A:$D,1,0)</f>
        <v>#N/A</v>
      </c>
      <c r="AP293" s="487" t="e">
        <f>+VLOOKUP($AJ293,Data_Validation!$A:$D,3,0)</f>
        <v>#N/A</v>
      </c>
      <c r="AQ293" s="487" t="e">
        <f>+VLOOKUP($AJ293,Data_Validation!$A:$D,4,0)</f>
        <v>#N/A</v>
      </c>
      <c r="AR293" s="487" t="s">
        <v>299</v>
      </c>
      <c r="AS293" s="487" t="e">
        <f>+VLOOKUP($AJ293,Data_Validation!$A:$E,5,0)</f>
        <v>#N/A</v>
      </c>
      <c r="AT293" s="904">
        <f t="shared" si="18"/>
        <v>0</v>
      </c>
      <c r="AU293" s="488">
        <f t="shared" si="18"/>
        <v>0</v>
      </c>
      <c r="AV293" s="899" t="str">
        <f>IFERROR(INDEX(V293:AG293,1,MATCH(Parametres!$B$3,V$1:AG$1,0)-1)*IF(OR(C293="L",C293="S",C293="I"),-1,1),"")</f>
        <v/>
      </c>
      <c r="AW293" s="899" t="e">
        <f t="shared" si="19"/>
        <v>#N/A</v>
      </c>
      <c r="AX293" s="899" t="e">
        <f>INDEX(V293:AG293,1,MATCH(Parametres!$B$3,V$1:AG$1,0))*IF(OR(C293="L",C293="S",C293="I"),-1,1)</f>
        <v>#N/A</v>
      </c>
      <c r="AY293" s="487" t="s">
        <v>337</v>
      </c>
      <c r="AZ293" s="487" t="e">
        <f>+VLOOKUP($AJ293,Data_Validation!$A:$E,5,0)</f>
        <v>#N/A</v>
      </c>
    </row>
    <row r="294" spans="36:52" ht="15" customHeight="1">
      <c r="AJ294" s="899">
        <f t="shared" si="16"/>
        <v>0</v>
      </c>
      <c r="AK294" s="899">
        <f t="shared" si="16"/>
        <v>0</v>
      </c>
      <c r="AL294" s="905" t="str">
        <f>IFERROR(INDEX(G294:R294,1,MATCH(Parametres!$B$3,G$1:R$1,0)-1)*IF(OR(F294="L",F294="S",F294="I"),-1,1),"")</f>
        <v/>
      </c>
      <c r="AM294" s="905" t="e">
        <f t="shared" si="17"/>
        <v>#N/A</v>
      </c>
      <c r="AN294" s="905" t="e">
        <f>INDEX(G294:R294,1,MATCH(Parametres!$B$3,G$1:R$1,0))*IF(OR(F294="L",F294="S",F294="I"),-1,1)</f>
        <v>#N/A</v>
      </c>
      <c r="AO294" s="487" t="e">
        <f>+VLOOKUP($AJ294,Data_Validation!$A:$D,1,0)</f>
        <v>#N/A</v>
      </c>
      <c r="AP294" s="487" t="e">
        <f>+VLOOKUP($AJ294,Data_Validation!$A:$D,3,0)</f>
        <v>#N/A</v>
      </c>
      <c r="AQ294" s="487" t="e">
        <f>+VLOOKUP($AJ294,Data_Validation!$A:$D,4,0)</f>
        <v>#N/A</v>
      </c>
      <c r="AR294" s="487" t="s">
        <v>299</v>
      </c>
      <c r="AS294" s="487" t="e">
        <f>+VLOOKUP($AJ294,Data_Validation!$A:$E,5,0)</f>
        <v>#N/A</v>
      </c>
      <c r="AT294" s="904">
        <f t="shared" si="18"/>
        <v>0</v>
      </c>
      <c r="AU294" s="488">
        <f t="shared" si="18"/>
        <v>0</v>
      </c>
      <c r="AV294" s="899" t="str">
        <f>IFERROR(INDEX(V294:AG294,1,MATCH(Parametres!$B$3,V$1:AG$1,0)-1)*IF(OR(C294="L",C294="S",C294="I"),-1,1),"")</f>
        <v/>
      </c>
      <c r="AW294" s="899" t="e">
        <f t="shared" si="19"/>
        <v>#N/A</v>
      </c>
      <c r="AX294" s="899" t="e">
        <f>INDEX(V294:AG294,1,MATCH(Parametres!$B$3,V$1:AG$1,0))*IF(OR(C294="L",C294="S",C294="I"),-1,1)</f>
        <v>#N/A</v>
      </c>
      <c r="AY294" s="487" t="s">
        <v>337</v>
      </c>
      <c r="AZ294" s="487" t="e">
        <f>+VLOOKUP($AJ294,Data_Validation!$A:$E,5,0)</f>
        <v>#N/A</v>
      </c>
    </row>
    <row r="295" spans="36:52" ht="15" customHeight="1">
      <c r="AJ295" s="899">
        <f t="shared" si="16"/>
        <v>0</v>
      </c>
      <c r="AK295" s="899">
        <f t="shared" si="16"/>
        <v>0</v>
      </c>
      <c r="AL295" s="905" t="str">
        <f>IFERROR(INDEX(G295:R295,1,MATCH(Parametres!$B$3,G$1:R$1,0)-1)*IF(OR(F295="L",F295="S",F295="I"),-1,1),"")</f>
        <v/>
      </c>
      <c r="AM295" s="905" t="e">
        <f t="shared" si="17"/>
        <v>#N/A</v>
      </c>
      <c r="AN295" s="905" t="e">
        <f>INDEX(G295:R295,1,MATCH(Parametres!$B$3,G$1:R$1,0))*IF(OR(F295="L",F295="S",F295="I"),-1,1)</f>
        <v>#N/A</v>
      </c>
      <c r="AO295" s="487" t="e">
        <f>+VLOOKUP($AJ295,Data_Validation!$A:$D,1,0)</f>
        <v>#N/A</v>
      </c>
      <c r="AP295" s="487" t="e">
        <f>+VLOOKUP($AJ295,Data_Validation!$A:$D,3,0)</f>
        <v>#N/A</v>
      </c>
      <c r="AQ295" s="487" t="e">
        <f>+VLOOKUP($AJ295,Data_Validation!$A:$D,4,0)</f>
        <v>#N/A</v>
      </c>
      <c r="AR295" s="487" t="s">
        <v>299</v>
      </c>
      <c r="AS295" s="487" t="e">
        <f>+VLOOKUP($AJ295,Data_Validation!$A:$E,5,0)</f>
        <v>#N/A</v>
      </c>
      <c r="AT295" s="904">
        <f t="shared" si="18"/>
        <v>0</v>
      </c>
      <c r="AU295" s="488">
        <f t="shared" si="18"/>
        <v>0</v>
      </c>
      <c r="AV295" s="899" t="str">
        <f>IFERROR(INDEX(V295:AG295,1,MATCH(Parametres!$B$3,V$1:AG$1,0)-1)*IF(OR(C295="L",C295="S",C295="I"),-1,1),"")</f>
        <v/>
      </c>
      <c r="AW295" s="899" t="e">
        <f t="shared" si="19"/>
        <v>#N/A</v>
      </c>
      <c r="AX295" s="899" t="e">
        <f>INDEX(V295:AG295,1,MATCH(Parametres!$B$3,V$1:AG$1,0))*IF(OR(C295="L",C295="S",C295="I"),-1,1)</f>
        <v>#N/A</v>
      </c>
      <c r="AY295" s="487" t="s">
        <v>337</v>
      </c>
      <c r="AZ295" s="487" t="e">
        <f>+VLOOKUP($AJ295,Data_Validation!$A:$E,5,0)</f>
        <v>#N/A</v>
      </c>
    </row>
    <row r="296" spans="36:52" ht="15" customHeight="1">
      <c r="AJ296" s="899">
        <f t="shared" si="16"/>
        <v>0</v>
      </c>
      <c r="AK296" s="899">
        <f t="shared" si="16"/>
        <v>0</v>
      </c>
      <c r="AL296" s="905" t="str">
        <f>IFERROR(INDEX(G296:R296,1,MATCH(Parametres!$B$3,G$1:R$1,0)-1)*IF(OR(F296="L",F296="S",F296="I"),-1,1),"")</f>
        <v/>
      </c>
      <c r="AM296" s="905" t="e">
        <f t="shared" si="17"/>
        <v>#N/A</v>
      </c>
      <c r="AN296" s="905" t="e">
        <f>INDEX(G296:R296,1,MATCH(Parametres!$B$3,G$1:R$1,0))*IF(OR(F296="L",F296="S",F296="I"),-1,1)</f>
        <v>#N/A</v>
      </c>
      <c r="AO296" s="487" t="e">
        <f>+VLOOKUP($AJ296,Data_Validation!$A:$D,1,0)</f>
        <v>#N/A</v>
      </c>
      <c r="AP296" s="487" t="e">
        <f>+VLOOKUP($AJ296,Data_Validation!$A:$D,3,0)</f>
        <v>#N/A</v>
      </c>
      <c r="AQ296" s="487" t="e">
        <f>+VLOOKUP($AJ296,Data_Validation!$A:$D,4,0)</f>
        <v>#N/A</v>
      </c>
      <c r="AR296" s="487" t="s">
        <v>299</v>
      </c>
      <c r="AS296" s="487" t="e">
        <f>+VLOOKUP($AJ296,Data_Validation!$A:$E,5,0)</f>
        <v>#N/A</v>
      </c>
      <c r="AT296" s="904">
        <f t="shared" si="18"/>
        <v>0</v>
      </c>
      <c r="AU296" s="488">
        <f t="shared" si="18"/>
        <v>0</v>
      </c>
      <c r="AV296" s="899" t="str">
        <f>IFERROR(INDEX(V296:AG296,1,MATCH(Parametres!$B$3,V$1:AG$1,0)-1)*IF(OR(C296="L",C296="S",C296="I"),-1,1),"")</f>
        <v/>
      </c>
      <c r="AW296" s="899" t="e">
        <f t="shared" si="19"/>
        <v>#N/A</v>
      </c>
      <c r="AX296" s="899" t="e">
        <f>INDEX(V296:AG296,1,MATCH(Parametres!$B$3,V$1:AG$1,0))*IF(OR(C296="L",C296="S",C296="I"),-1,1)</f>
        <v>#N/A</v>
      </c>
      <c r="AY296" s="487" t="s">
        <v>337</v>
      </c>
      <c r="AZ296" s="487" t="e">
        <f>+VLOOKUP($AJ296,Data_Validation!$A:$E,5,0)</f>
        <v>#N/A</v>
      </c>
    </row>
    <row r="297" spans="36:52" ht="15.75" customHeight="1">
      <c r="AJ297" s="899">
        <f t="shared" si="16"/>
        <v>0</v>
      </c>
      <c r="AK297" s="899">
        <f t="shared" si="16"/>
        <v>0</v>
      </c>
      <c r="AL297" s="905" t="str">
        <f>IFERROR(INDEX(G297:R297,1,MATCH(Parametres!$B$3,G$1:R$1,0)-1)*IF(OR(F297="L",F297="S",F297="I"),-1,1),"")</f>
        <v/>
      </c>
      <c r="AM297" s="905" t="e">
        <f t="shared" si="17"/>
        <v>#N/A</v>
      </c>
      <c r="AN297" s="905" t="e">
        <f>INDEX(G297:R297,1,MATCH(Parametres!$B$3,G$1:R$1,0))*IF(OR(F297="L",F297="S",F297="I"),-1,1)</f>
        <v>#N/A</v>
      </c>
      <c r="AO297" s="487" t="e">
        <f>+VLOOKUP($AJ297,Data_Validation!$A:$D,1,0)</f>
        <v>#N/A</v>
      </c>
      <c r="AP297" s="487" t="e">
        <f>+VLOOKUP($AJ297,Data_Validation!$A:$D,3,0)</f>
        <v>#N/A</v>
      </c>
      <c r="AQ297" s="487" t="e">
        <f>+VLOOKUP($AJ297,Data_Validation!$A:$D,4,0)</f>
        <v>#N/A</v>
      </c>
      <c r="AR297" s="487" t="s">
        <v>299</v>
      </c>
      <c r="AS297" s="487" t="e">
        <f>+VLOOKUP($AJ297,Data_Validation!$A:$E,5,0)</f>
        <v>#N/A</v>
      </c>
      <c r="AT297" s="904">
        <f t="shared" si="18"/>
        <v>0</v>
      </c>
      <c r="AU297" s="488">
        <f t="shared" si="18"/>
        <v>0</v>
      </c>
      <c r="AV297" s="899" t="str">
        <f>IFERROR(INDEX(V297:AG297,1,MATCH(Parametres!$B$3,V$1:AG$1,0)-1)*IF(OR(C297="L",C297="S",C297="I"),-1,1),"")</f>
        <v/>
      </c>
      <c r="AW297" s="899" t="e">
        <f t="shared" si="19"/>
        <v>#N/A</v>
      </c>
      <c r="AX297" s="899" t="e">
        <f>INDEX(V297:AG297,1,MATCH(Parametres!$B$3,V$1:AG$1,0))*IF(OR(C297="L",C297="S",C297="I"),-1,1)</f>
        <v>#N/A</v>
      </c>
      <c r="AY297" s="487" t="s">
        <v>337</v>
      </c>
      <c r="AZ297" s="487" t="e">
        <f>+VLOOKUP($AJ297,Data_Validation!$A:$E,5,0)</f>
        <v>#N/A</v>
      </c>
    </row>
    <row r="298" spans="36:52" ht="15" customHeight="1">
      <c r="AJ298" s="899">
        <f t="shared" si="16"/>
        <v>0</v>
      </c>
      <c r="AK298" s="899">
        <f t="shared" si="16"/>
        <v>0</v>
      </c>
      <c r="AL298" s="905" t="str">
        <f>IFERROR(INDEX(G298:R298,1,MATCH(Parametres!$B$3,G$1:R$1,0)-1)*IF(OR(F298="L",F298="S",F298="I"),-1,1),"")</f>
        <v/>
      </c>
      <c r="AM298" s="905" t="e">
        <f t="shared" si="17"/>
        <v>#N/A</v>
      </c>
      <c r="AN298" s="905" t="e">
        <f>INDEX(G298:R298,1,MATCH(Parametres!$B$3,G$1:R$1,0))*IF(OR(F298="L",F298="S",F298="I"),-1,1)</f>
        <v>#N/A</v>
      </c>
      <c r="AO298" s="487" t="e">
        <f>+VLOOKUP($AJ298,Data_Validation!$A:$D,1,0)</f>
        <v>#N/A</v>
      </c>
      <c r="AP298" s="487" t="e">
        <f>+VLOOKUP($AJ298,Data_Validation!$A:$D,3,0)</f>
        <v>#N/A</v>
      </c>
      <c r="AQ298" s="487" t="e">
        <f>+VLOOKUP($AJ298,Data_Validation!$A:$D,4,0)</f>
        <v>#N/A</v>
      </c>
      <c r="AR298" s="487" t="s">
        <v>299</v>
      </c>
      <c r="AS298" s="487" t="e">
        <f>+VLOOKUP($AJ298,Data_Validation!$A:$E,5,0)</f>
        <v>#N/A</v>
      </c>
      <c r="AT298" s="904">
        <f t="shared" si="18"/>
        <v>0</v>
      </c>
      <c r="AU298" s="488">
        <f t="shared" si="18"/>
        <v>0</v>
      </c>
      <c r="AV298" s="899" t="str">
        <f>IFERROR(INDEX(V298:AG298,1,MATCH(Parametres!$B$3,V$1:AG$1,0)-1)*IF(OR(C298="L",C298="S",C298="I"),-1,1),"")</f>
        <v/>
      </c>
      <c r="AW298" s="899" t="e">
        <f t="shared" si="19"/>
        <v>#N/A</v>
      </c>
      <c r="AX298" s="899" t="e">
        <f>INDEX(V298:AG298,1,MATCH(Parametres!$B$3,V$1:AG$1,0))*IF(OR(C298="L",C298="S",C298="I"),-1,1)</f>
        <v>#N/A</v>
      </c>
      <c r="AY298" s="487" t="s">
        <v>337</v>
      </c>
      <c r="AZ298" s="487" t="e">
        <f>+VLOOKUP($AJ298,Data_Validation!$A:$E,5,0)</f>
        <v>#N/A</v>
      </c>
    </row>
    <row r="299" spans="36:52" ht="15" customHeight="1">
      <c r="AJ299" s="899">
        <f t="shared" si="16"/>
        <v>0</v>
      </c>
      <c r="AK299" s="899">
        <f t="shared" si="16"/>
        <v>0</v>
      </c>
      <c r="AL299" s="905" t="str">
        <f>IFERROR(INDEX(G299:R299,1,MATCH(Parametres!$B$3,G$1:R$1,0)-1)*IF(OR(F299="L",F299="S",F299="I"),-1,1),"")</f>
        <v/>
      </c>
      <c r="AM299" s="905" t="e">
        <f t="shared" si="17"/>
        <v>#N/A</v>
      </c>
      <c r="AN299" s="905" t="e">
        <f>INDEX(G299:R299,1,MATCH(Parametres!$B$3,G$1:R$1,0))*IF(OR(F299="L",F299="S",F299="I"),-1,1)</f>
        <v>#N/A</v>
      </c>
      <c r="AO299" s="487" t="e">
        <f>+VLOOKUP($AJ299,Data_Validation!$A:$D,1,0)</f>
        <v>#N/A</v>
      </c>
      <c r="AP299" s="487" t="e">
        <f>+VLOOKUP($AJ299,Data_Validation!$A:$D,3,0)</f>
        <v>#N/A</v>
      </c>
      <c r="AQ299" s="487" t="e">
        <f>+VLOOKUP($AJ299,Data_Validation!$A:$D,4,0)</f>
        <v>#N/A</v>
      </c>
      <c r="AR299" s="487" t="s">
        <v>299</v>
      </c>
      <c r="AS299" s="487" t="e">
        <f>+VLOOKUP($AJ299,Data_Validation!$A:$E,5,0)</f>
        <v>#N/A</v>
      </c>
      <c r="AT299" s="904">
        <f t="shared" si="18"/>
        <v>0</v>
      </c>
      <c r="AU299" s="488">
        <f t="shared" si="18"/>
        <v>0</v>
      </c>
      <c r="AV299" s="899" t="str">
        <f>IFERROR(INDEX(V299:AG299,1,MATCH(Parametres!$B$3,V$1:AG$1,0)-1)*IF(OR(C299="L",C299="S",C299="I"),-1,1),"")</f>
        <v/>
      </c>
      <c r="AW299" s="899" t="e">
        <f t="shared" si="19"/>
        <v>#N/A</v>
      </c>
      <c r="AX299" s="899" t="e">
        <f>INDEX(V299:AG299,1,MATCH(Parametres!$B$3,V$1:AG$1,0))*IF(OR(C299="L",C299="S",C299="I"),-1,1)</f>
        <v>#N/A</v>
      </c>
      <c r="AY299" s="487" t="s">
        <v>337</v>
      </c>
      <c r="AZ299" s="487" t="e">
        <f>+VLOOKUP($AJ299,Data_Validation!$A:$E,5,0)</f>
        <v>#N/A</v>
      </c>
    </row>
    <row r="300" spans="36:52" ht="15" customHeight="1">
      <c r="AJ300" s="899">
        <f t="shared" si="16"/>
        <v>0</v>
      </c>
      <c r="AK300" s="899">
        <f t="shared" si="16"/>
        <v>0</v>
      </c>
      <c r="AL300" s="905" t="str">
        <f>IFERROR(INDEX(G300:R300,1,MATCH(Parametres!$B$3,G$1:R$1,0)-1)*IF(OR(F300="L",F300="S",F300="I"),-1,1),"")</f>
        <v/>
      </c>
      <c r="AM300" s="905" t="e">
        <f t="shared" si="17"/>
        <v>#N/A</v>
      </c>
      <c r="AN300" s="905" t="e">
        <f>INDEX(G300:R300,1,MATCH(Parametres!$B$3,G$1:R$1,0))*IF(OR(F300="L",F300="S",F300="I"),-1,1)</f>
        <v>#N/A</v>
      </c>
      <c r="AO300" s="487" t="e">
        <f>+VLOOKUP($AJ300,Data_Validation!$A:$D,1,0)</f>
        <v>#N/A</v>
      </c>
      <c r="AP300" s="487" t="e">
        <f>+VLOOKUP($AJ300,Data_Validation!$A:$D,3,0)</f>
        <v>#N/A</v>
      </c>
      <c r="AQ300" s="487" t="e">
        <f>+VLOOKUP($AJ300,Data_Validation!$A:$D,4,0)</f>
        <v>#N/A</v>
      </c>
      <c r="AR300" s="487" t="s">
        <v>299</v>
      </c>
      <c r="AS300" s="487" t="e">
        <f>+VLOOKUP($AJ300,Data_Validation!$A:$E,5,0)</f>
        <v>#N/A</v>
      </c>
      <c r="AT300" s="904">
        <f t="shared" si="18"/>
        <v>0</v>
      </c>
      <c r="AU300" s="488">
        <f t="shared" si="18"/>
        <v>0</v>
      </c>
      <c r="AV300" s="899" t="str">
        <f>IFERROR(INDEX(V300:AG300,1,MATCH(Parametres!$B$3,V$1:AG$1,0)-1)*IF(OR(C300="L",C300="S",C300="I"),-1,1),"")</f>
        <v/>
      </c>
      <c r="AW300" s="899" t="e">
        <f t="shared" si="19"/>
        <v>#N/A</v>
      </c>
      <c r="AX300" s="899" t="e">
        <f>INDEX(V300:AG300,1,MATCH(Parametres!$B$3,V$1:AG$1,0))*IF(OR(C300="L",C300="S",C300="I"),-1,1)</f>
        <v>#N/A</v>
      </c>
      <c r="AY300" s="487" t="s">
        <v>337</v>
      </c>
      <c r="AZ300" s="487" t="e">
        <f>+VLOOKUP($AJ300,Data_Validation!$A:$E,5,0)</f>
        <v>#N/A</v>
      </c>
    </row>
    <row r="301" spans="36:52" ht="15.75" customHeight="1">
      <c r="AJ301" s="899">
        <f t="shared" si="16"/>
        <v>0</v>
      </c>
      <c r="AK301" s="899">
        <f t="shared" si="16"/>
        <v>0</v>
      </c>
      <c r="AL301" s="905" t="str">
        <f>IFERROR(INDEX(G301:R301,1,MATCH(Parametres!$B$3,G$1:R$1,0)-1)*IF(OR(F301="L",F301="S",F301="I"),-1,1),"")</f>
        <v/>
      </c>
      <c r="AM301" s="905" t="e">
        <f t="shared" si="17"/>
        <v>#N/A</v>
      </c>
      <c r="AN301" s="905" t="e">
        <f>INDEX(G301:R301,1,MATCH(Parametres!$B$3,G$1:R$1,0))*IF(OR(F301="L",F301="S",F301="I"),-1,1)</f>
        <v>#N/A</v>
      </c>
      <c r="AO301" s="487" t="e">
        <f>+VLOOKUP($AJ301,Data_Validation!$A:$D,1,0)</f>
        <v>#N/A</v>
      </c>
      <c r="AP301" s="487" t="e">
        <f>+VLOOKUP($AJ301,Data_Validation!$A:$D,3,0)</f>
        <v>#N/A</v>
      </c>
      <c r="AQ301" s="487" t="e">
        <f>+VLOOKUP($AJ301,Data_Validation!$A:$D,4,0)</f>
        <v>#N/A</v>
      </c>
      <c r="AR301" s="487" t="s">
        <v>299</v>
      </c>
      <c r="AS301" s="487" t="e">
        <f>+VLOOKUP($AJ301,Data_Validation!$A:$E,5,0)</f>
        <v>#N/A</v>
      </c>
      <c r="AT301" s="904">
        <f t="shared" si="18"/>
        <v>0</v>
      </c>
      <c r="AU301" s="488">
        <f t="shared" si="18"/>
        <v>0</v>
      </c>
      <c r="AV301" s="899" t="str">
        <f>IFERROR(INDEX(V301:AG301,1,MATCH(Parametres!$B$3,V$1:AG$1,0)-1)*IF(OR(C301="L",C301="S",C301="I"),-1,1),"")</f>
        <v/>
      </c>
      <c r="AW301" s="899" t="e">
        <f t="shared" si="19"/>
        <v>#N/A</v>
      </c>
      <c r="AX301" s="899" t="e">
        <f>INDEX(V301:AG301,1,MATCH(Parametres!$B$3,V$1:AG$1,0))*IF(OR(C301="L",C301="S",C301="I"),-1,1)</f>
        <v>#N/A</v>
      </c>
      <c r="AY301" s="487" t="s">
        <v>337</v>
      </c>
      <c r="AZ301" s="487" t="e">
        <f>+VLOOKUP($AJ301,Data_Validation!$A:$E,5,0)</f>
        <v>#N/A</v>
      </c>
    </row>
    <row r="302" spans="36:52" ht="15" customHeight="1">
      <c r="AJ302" s="899">
        <f t="shared" si="16"/>
        <v>0</v>
      </c>
      <c r="AK302" s="899">
        <f t="shared" si="16"/>
        <v>0</v>
      </c>
      <c r="AL302" s="905" t="str">
        <f>IFERROR(INDEX(G302:R302,1,MATCH(Parametres!$B$3,G$1:R$1,0)-1)*IF(OR(F302="L",F302="S",F302="I"),-1,1),"")</f>
        <v/>
      </c>
      <c r="AM302" s="905" t="e">
        <f t="shared" si="17"/>
        <v>#N/A</v>
      </c>
      <c r="AN302" s="905" t="e">
        <f>INDEX(G302:R302,1,MATCH(Parametres!$B$3,G$1:R$1,0))*IF(OR(F302="L",F302="S",F302="I"),-1,1)</f>
        <v>#N/A</v>
      </c>
      <c r="AO302" s="487" t="e">
        <f>+VLOOKUP($AJ302,Data_Validation!$A:$D,1,0)</f>
        <v>#N/A</v>
      </c>
      <c r="AP302" s="487" t="e">
        <f>+VLOOKUP($AJ302,Data_Validation!$A:$D,3,0)</f>
        <v>#N/A</v>
      </c>
      <c r="AQ302" s="487" t="e">
        <f>+VLOOKUP($AJ302,Data_Validation!$A:$D,4,0)</f>
        <v>#N/A</v>
      </c>
      <c r="AR302" s="487" t="s">
        <v>299</v>
      </c>
      <c r="AS302" s="487" t="e">
        <f>+VLOOKUP($AJ302,Data_Validation!$A:$E,5,0)</f>
        <v>#N/A</v>
      </c>
      <c r="AT302" s="904">
        <f t="shared" si="18"/>
        <v>0</v>
      </c>
      <c r="AU302" s="488">
        <f t="shared" si="18"/>
        <v>0</v>
      </c>
      <c r="AV302" s="899" t="str">
        <f>IFERROR(INDEX(V302:AG302,1,MATCH(Parametres!$B$3,V$1:AG$1,0)-1)*IF(OR(C302="L",C302="S",C302="I"),-1,1),"")</f>
        <v/>
      </c>
      <c r="AW302" s="899" t="e">
        <f t="shared" si="19"/>
        <v>#N/A</v>
      </c>
      <c r="AX302" s="899" t="e">
        <f>INDEX(V302:AG302,1,MATCH(Parametres!$B$3,V$1:AG$1,0))*IF(OR(C302="L",C302="S",C302="I"),-1,1)</f>
        <v>#N/A</v>
      </c>
      <c r="AY302" s="487" t="s">
        <v>337</v>
      </c>
      <c r="AZ302" s="487" t="e">
        <f>+VLOOKUP($AJ302,Data_Validation!$A:$E,5,0)</f>
        <v>#N/A</v>
      </c>
    </row>
    <row r="303" spans="36:52" ht="15" customHeight="1">
      <c r="AJ303" s="899">
        <f t="shared" si="16"/>
        <v>0</v>
      </c>
      <c r="AK303" s="899">
        <f t="shared" si="16"/>
        <v>0</v>
      </c>
      <c r="AL303" s="905" t="str">
        <f>IFERROR(INDEX(G303:R303,1,MATCH(Parametres!$B$3,G$1:R$1,0)-1)*IF(OR(F303="L",F303="S",F303="I"),-1,1),"")</f>
        <v/>
      </c>
      <c r="AM303" s="905" t="e">
        <f t="shared" si="17"/>
        <v>#N/A</v>
      </c>
      <c r="AN303" s="905" t="e">
        <f>INDEX(G303:R303,1,MATCH(Parametres!$B$3,G$1:R$1,0))*IF(OR(F303="L",F303="S",F303="I"),-1,1)</f>
        <v>#N/A</v>
      </c>
      <c r="AO303" s="487" t="e">
        <f>+VLOOKUP($AJ303,Data_Validation!$A:$D,1,0)</f>
        <v>#N/A</v>
      </c>
      <c r="AP303" s="487" t="e">
        <f>+VLOOKUP($AJ303,Data_Validation!$A:$D,3,0)</f>
        <v>#N/A</v>
      </c>
      <c r="AQ303" s="487" t="e">
        <f>+VLOOKUP($AJ303,Data_Validation!$A:$D,4,0)</f>
        <v>#N/A</v>
      </c>
      <c r="AR303" s="487" t="s">
        <v>299</v>
      </c>
      <c r="AS303" s="487" t="e">
        <f>+VLOOKUP($AJ303,Data_Validation!$A:$E,5,0)</f>
        <v>#N/A</v>
      </c>
      <c r="AT303" s="904">
        <f t="shared" si="18"/>
        <v>0</v>
      </c>
      <c r="AU303" s="488">
        <f t="shared" si="18"/>
        <v>0</v>
      </c>
      <c r="AV303" s="899" t="str">
        <f>IFERROR(INDEX(V303:AG303,1,MATCH(Parametres!$B$3,V$1:AG$1,0)-1)*IF(OR(C303="L",C303="S",C303="I"),-1,1),"")</f>
        <v/>
      </c>
      <c r="AW303" s="899" t="e">
        <f t="shared" si="19"/>
        <v>#N/A</v>
      </c>
      <c r="AX303" s="899" t="e">
        <f>INDEX(V303:AG303,1,MATCH(Parametres!$B$3,V$1:AG$1,0))*IF(OR(C303="L",C303="S",C303="I"),-1,1)</f>
        <v>#N/A</v>
      </c>
      <c r="AY303" s="487" t="s">
        <v>337</v>
      </c>
      <c r="AZ303" s="487" t="e">
        <f>+VLOOKUP($AJ303,Data_Validation!$A:$E,5,0)</f>
        <v>#N/A</v>
      </c>
    </row>
    <row r="304" spans="36:52" ht="15" customHeight="1">
      <c r="AJ304" s="899">
        <f t="shared" si="16"/>
        <v>0</v>
      </c>
      <c r="AK304" s="899">
        <f t="shared" si="16"/>
        <v>0</v>
      </c>
      <c r="AL304" s="905" t="str">
        <f>IFERROR(INDEX(G304:R304,1,MATCH(Parametres!$B$3,G$1:R$1,0)-1)*IF(OR(F304="L",F304="S",F304="I"),-1,1),"")</f>
        <v/>
      </c>
      <c r="AM304" s="905" t="e">
        <f t="shared" si="17"/>
        <v>#N/A</v>
      </c>
      <c r="AN304" s="905" t="e">
        <f>INDEX(G304:R304,1,MATCH(Parametres!$B$3,G$1:R$1,0))*IF(OR(F304="L",F304="S",F304="I"),-1,1)</f>
        <v>#N/A</v>
      </c>
      <c r="AO304" s="487" t="e">
        <f>+VLOOKUP($AJ304,Data_Validation!$A:$D,1,0)</f>
        <v>#N/A</v>
      </c>
      <c r="AP304" s="487" t="e">
        <f>+VLOOKUP($AJ304,Data_Validation!$A:$D,3,0)</f>
        <v>#N/A</v>
      </c>
      <c r="AQ304" s="487" t="e">
        <f>+VLOOKUP($AJ304,Data_Validation!$A:$D,4,0)</f>
        <v>#N/A</v>
      </c>
      <c r="AR304" s="487" t="s">
        <v>299</v>
      </c>
      <c r="AS304" s="487" t="e">
        <f>+VLOOKUP($AJ304,Data_Validation!$A:$E,5,0)</f>
        <v>#N/A</v>
      </c>
      <c r="AT304" s="904">
        <f t="shared" si="18"/>
        <v>0</v>
      </c>
      <c r="AU304" s="488">
        <f t="shared" si="18"/>
        <v>0</v>
      </c>
      <c r="AV304" s="899" t="str">
        <f>IFERROR(INDEX(V304:AG304,1,MATCH(Parametres!$B$3,V$1:AG$1,0)-1)*IF(OR(C304="L",C304="S",C304="I"),-1,1),"")</f>
        <v/>
      </c>
      <c r="AW304" s="899" t="e">
        <f t="shared" si="19"/>
        <v>#N/A</v>
      </c>
      <c r="AX304" s="899" t="e">
        <f>INDEX(V304:AG304,1,MATCH(Parametres!$B$3,V$1:AG$1,0))*IF(OR(C304="L",C304="S",C304="I"),-1,1)</f>
        <v>#N/A</v>
      </c>
      <c r="AY304" s="487" t="s">
        <v>337</v>
      </c>
      <c r="AZ304" s="487" t="e">
        <f>+VLOOKUP($AJ304,Data_Validation!$A:$E,5,0)</f>
        <v>#N/A</v>
      </c>
    </row>
    <row r="305" spans="36:52" ht="15.75" customHeight="1">
      <c r="AJ305" s="899">
        <f t="shared" si="16"/>
        <v>0</v>
      </c>
      <c r="AK305" s="899">
        <f t="shared" si="16"/>
        <v>0</v>
      </c>
      <c r="AL305" s="905" t="str">
        <f>IFERROR(INDEX(G305:R305,1,MATCH(Parametres!$B$3,G$1:R$1,0)-1)*IF(OR(F305="L",F305="S",F305="I"),-1,1),"")</f>
        <v/>
      </c>
      <c r="AM305" s="905" t="e">
        <f t="shared" si="17"/>
        <v>#N/A</v>
      </c>
      <c r="AN305" s="905" t="e">
        <f>INDEX(G305:R305,1,MATCH(Parametres!$B$3,G$1:R$1,0))*IF(OR(F305="L",F305="S",F305="I"),-1,1)</f>
        <v>#N/A</v>
      </c>
      <c r="AO305" s="487" t="e">
        <f>+VLOOKUP($AJ305,Data_Validation!$A:$D,1,0)</f>
        <v>#N/A</v>
      </c>
      <c r="AP305" s="487" t="e">
        <f>+VLOOKUP($AJ305,Data_Validation!$A:$D,3,0)</f>
        <v>#N/A</v>
      </c>
      <c r="AQ305" s="487" t="e">
        <f>+VLOOKUP($AJ305,Data_Validation!$A:$D,4,0)</f>
        <v>#N/A</v>
      </c>
      <c r="AR305" s="487" t="s">
        <v>299</v>
      </c>
      <c r="AS305" s="487" t="e">
        <f>+VLOOKUP($AJ305,Data_Validation!$A:$E,5,0)</f>
        <v>#N/A</v>
      </c>
      <c r="AT305" s="904">
        <f t="shared" si="18"/>
        <v>0</v>
      </c>
      <c r="AU305" s="488">
        <f t="shared" si="18"/>
        <v>0</v>
      </c>
      <c r="AV305" s="899" t="str">
        <f>IFERROR(INDEX(V305:AG305,1,MATCH(Parametres!$B$3,V$1:AG$1,0)-1)*IF(OR(C305="L",C305="S",C305="I"),-1,1),"")</f>
        <v/>
      </c>
      <c r="AW305" s="899" t="e">
        <f t="shared" si="19"/>
        <v>#N/A</v>
      </c>
      <c r="AX305" s="899" t="e">
        <f>INDEX(V305:AG305,1,MATCH(Parametres!$B$3,V$1:AG$1,0))*IF(OR(C305="L",C305="S",C305="I"),-1,1)</f>
        <v>#N/A</v>
      </c>
      <c r="AY305" s="487" t="s">
        <v>337</v>
      </c>
      <c r="AZ305" s="487" t="e">
        <f>+VLOOKUP($AJ305,Data_Validation!$A:$E,5,0)</f>
        <v>#N/A</v>
      </c>
    </row>
    <row r="306" spans="36:52" ht="15" customHeight="1">
      <c r="AJ306" s="899">
        <f t="shared" si="16"/>
        <v>0</v>
      </c>
      <c r="AK306" s="899">
        <f t="shared" si="16"/>
        <v>0</v>
      </c>
      <c r="AL306" s="905" t="str">
        <f>IFERROR(INDEX(G306:R306,1,MATCH(Parametres!$B$3,G$1:R$1,0)-1)*IF(OR(F306="L",F306="S",F306="I"),-1,1),"")</f>
        <v/>
      </c>
      <c r="AM306" s="905" t="e">
        <f t="shared" si="17"/>
        <v>#N/A</v>
      </c>
      <c r="AN306" s="905" t="e">
        <f>INDEX(G306:R306,1,MATCH(Parametres!$B$3,G$1:R$1,0))*IF(OR(F306="L",F306="S",F306="I"),-1,1)</f>
        <v>#N/A</v>
      </c>
      <c r="AO306" s="487" t="e">
        <f>+VLOOKUP($AJ306,Data_Validation!$A:$D,1,0)</f>
        <v>#N/A</v>
      </c>
      <c r="AP306" s="487" t="e">
        <f>+VLOOKUP($AJ306,Data_Validation!$A:$D,3,0)</f>
        <v>#N/A</v>
      </c>
      <c r="AQ306" s="487" t="e">
        <f>+VLOOKUP($AJ306,Data_Validation!$A:$D,4,0)</f>
        <v>#N/A</v>
      </c>
      <c r="AR306" s="487" t="s">
        <v>299</v>
      </c>
      <c r="AS306" s="487" t="e">
        <f>+VLOOKUP($AJ306,Data_Validation!$A:$E,5,0)</f>
        <v>#N/A</v>
      </c>
      <c r="AT306" s="904">
        <f t="shared" si="18"/>
        <v>0</v>
      </c>
      <c r="AU306" s="488">
        <f t="shared" si="18"/>
        <v>0</v>
      </c>
      <c r="AV306" s="899" t="str">
        <f>IFERROR(INDEX(V306:AG306,1,MATCH(Parametres!$B$3,V$1:AG$1,0)-1)*IF(OR(C306="L",C306="S",C306="I"),-1,1),"")</f>
        <v/>
      </c>
      <c r="AW306" s="899" t="e">
        <f t="shared" si="19"/>
        <v>#N/A</v>
      </c>
      <c r="AX306" s="899" t="e">
        <f>INDEX(V306:AG306,1,MATCH(Parametres!$B$3,V$1:AG$1,0))*IF(OR(C306="L",C306="S",C306="I"),-1,1)</f>
        <v>#N/A</v>
      </c>
      <c r="AY306" s="487" t="s">
        <v>337</v>
      </c>
      <c r="AZ306" s="487" t="e">
        <f>+VLOOKUP($AJ306,Data_Validation!$A:$E,5,0)</f>
        <v>#N/A</v>
      </c>
    </row>
    <row r="307" spans="36:52" ht="15" customHeight="1">
      <c r="AJ307" s="899">
        <f t="shared" si="16"/>
        <v>0</v>
      </c>
      <c r="AK307" s="899">
        <f t="shared" si="16"/>
        <v>0</v>
      </c>
      <c r="AL307" s="905" t="str">
        <f>IFERROR(INDEX(G307:R307,1,MATCH(Parametres!$B$3,G$1:R$1,0)-1)*IF(OR(F307="L",F307="S",F307="I"),-1,1),"")</f>
        <v/>
      </c>
      <c r="AM307" s="905" t="e">
        <f t="shared" si="17"/>
        <v>#N/A</v>
      </c>
      <c r="AN307" s="905" t="e">
        <f>INDEX(G307:R307,1,MATCH(Parametres!$B$3,G$1:R$1,0))*IF(OR(F307="L",F307="S",F307="I"),-1,1)</f>
        <v>#N/A</v>
      </c>
      <c r="AO307" s="487" t="e">
        <f>+VLOOKUP($AJ307,Data_Validation!$A:$D,1,0)</f>
        <v>#N/A</v>
      </c>
      <c r="AP307" s="487" t="e">
        <f>+VLOOKUP($AJ307,Data_Validation!$A:$D,3,0)</f>
        <v>#N/A</v>
      </c>
      <c r="AQ307" s="487" t="e">
        <f>+VLOOKUP($AJ307,Data_Validation!$A:$D,4,0)</f>
        <v>#N/A</v>
      </c>
      <c r="AR307" s="487" t="s">
        <v>299</v>
      </c>
      <c r="AS307" s="487" t="e">
        <f>+VLOOKUP($AJ307,Data_Validation!$A:$E,5,0)</f>
        <v>#N/A</v>
      </c>
      <c r="AT307" s="904">
        <f t="shared" si="18"/>
        <v>0</v>
      </c>
      <c r="AU307" s="488">
        <f t="shared" si="18"/>
        <v>0</v>
      </c>
      <c r="AV307" s="899" t="str">
        <f>IFERROR(INDEX(V307:AG307,1,MATCH(Parametres!$B$3,V$1:AG$1,0)-1)*IF(OR(C307="L",C307="S",C307="I"),-1,1),"")</f>
        <v/>
      </c>
      <c r="AW307" s="899" t="e">
        <f t="shared" si="19"/>
        <v>#N/A</v>
      </c>
      <c r="AX307" s="899" t="e">
        <f>INDEX(V307:AG307,1,MATCH(Parametres!$B$3,V$1:AG$1,0))*IF(OR(C307="L",C307="S",C307="I"),-1,1)</f>
        <v>#N/A</v>
      </c>
      <c r="AY307" s="487" t="s">
        <v>337</v>
      </c>
      <c r="AZ307" s="487" t="e">
        <f>+VLOOKUP($AJ307,Data_Validation!$A:$E,5,0)</f>
        <v>#N/A</v>
      </c>
    </row>
    <row r="308" spans="36:52" ht="15" customHeight="1">
      <c r="AJ308" s="899">
        <f t="shared" si="16"/>
        <v>0</v>
      </c>
      <c r="AK308" s="899">
        <f t="shared" si="16"/>
        <v>0</v>
      </c>
      <c r="AL308" s="905" t="str">
        <f>IFERROR(INDEX(G308:R308,1,MATCH(Parametres!$B$3,G$1:R$1,0)-1)*IF(OR(F308="L",F308="S",F308="I"),-1,1),"")</f>
        <v/>
      </c>
      <c r="AM308" s="905" t="e">
        <f t="shared" si="17"/>
        <v>#N/A</v>
      </c>
      <c r="AN308" s="905" t="e">
        <f>INDEX(G308:R308,1,MATCH(Parametres!$B$3,G$1:R$1,0))*IF(OR(F308="L",F308="S",F308="I"),-1,1)</f>
        <v>#N/A</v>
      </c>
      <c r="AO308" s="487" t="e">
        <f>+VLOOKUP($AJ308,Data_Validation!$A:$D,1,0)</f>
        <v>#N/A</v>
      </c>
      <c r="AP308" s="487" t="e">
        <f>+VLOOKUP($AJ308,Data_Validation!$A:$D,3,0)</f>
        <v>#N/A</v>
      </c>
      <c r="AQ308" s="487" t="e">
        <f>+VLOOKUP($AJ308,Data_Validation!$A:$D,4,0)</f>
        <v>#N/A</v>
      </c>
      <c r="AR308" s="487" t="s">
        <v>299</v>
      </c>
      <c r="AS308" s="487" t="e">
        <f>+VLOOKUP($AJ308,Data_Validation!$A:$E,5,0)</f>
        <v>#N/A</v>
      </c>
      <c r="AT308" s="904">
        <f t="shared" si="18"/>
        <v>0</v>
      </c>
      <c r="AU308" s="488">
        <f t="shared" si="18"/>
        <v>0</v>
      </c>
      <c r="AV308" s="899" t="str">
        <f>IFERROR(INDEX(V308:AG308,1,MATCH(Parametres!$B$3,V$1:AG$1,0)-1)*IF(OR(C308="L",C308="S",C308="I"),-1,1),"")</f>
        <v/>
      </c>
      <c r="AW308" s="899" t="e">
        <f t="shared" si="19"/>
        <v>#N/A</v>
      </c>
      <c r="AX308" s="899" t="e">
        <f>INDEX(V308:AG308,1,MATCH(Parametres!$B$3,V$1:AG$1,0))*IF(OR(C308="L",C308="S",C308="I"),-1,1)</f>
        <v>#N/A</v>
      </c>
      <c r="AY308" s="487" t="s">
        <v>337</v>
      </c>
      <c r="AZ308" s="487" t="e">
        <f>+VLOOKUP($AJ308,Data_Validation!$A:$E,5,0)</f>
        <v>#N/A</v>
      </c>
    </row>
    <row r="309" spans="36:52" ht="15.75" customHeight="1">
      <c r="AJ309" s="899">
        <f t="shared" si="16"/>
        <v>0</v>
      </c>
      <c r="AK309" s="899">
        <f t="shared" si="16"/>
        <v>0</v>
      </c>
      <c r="AL309" s="905" t="str">
        <f>IFERROR(INDEX(G309:R309,1,MATCH(Parametres!$B$3,G$1:R$1,0)-1)*IF(OR(F309="L",F309="S",F309="I"),-1,1),"")</f>
        <v/>
      </c>
      <c r="AM309" s="905" t="e">
        <f t="shared" si="17"/>
        <v>#N/A</v>
      </c>
      <c r="AN309" s="905" t="e">
        <f>INDEX(G309:R309,1,MATCH(Parametres!$B$3,G$1:R$1,0))*IF(OR(F309="L",F309="S",F309="I"),-1,1)</f>
        <v>#N/A</v>
      </c>
      <c r="AO309" s="487" t="e">
        <f>+VLOOKUP($AJ309,Data_Validation!$A:$D,1,0)</f>
        <v>#N/A</v>
      </c>
      <c r="AP309" s="487" t="e">
        <f>+VLOOKUP($AJ309,Data_Validation!$A:$D,3,0)</f>
        <v>#N/A</v>
      </c>
      <c r="AQ309" s="487" t="e">
        <f>+VLOOKUP($AJ309,Data_Validation!$A:$D,4,0)</f>
        <v>#N/A</v>
      </c>
      <c r="AR309" s="487" t="s">
        <v>299</v>
      </c>
      <c r="AS309" s="487" t="e">
        <f>+VLOOKUP($AJ309,Data_Validation!$A:$E,5,0)</f>
        <v>#N/A</v>
      </c>
      <c r="AT309" s="904">
        <f t="shared" si="18"/>
        <v>0</v>
      </c>
      <c r="AU309" s="488">
        <f t="shared" si="18"/>
        <v>0</v>
      </c>
      <c r="AV309" s="899" t="str">
        <f>IFERROR(INDEX(V309:AG309,1,MATCH(Parametres!$B$3,V$1:AG$1,0)-1)*IF(OR(C309="L",C309="S",C309="I"),-1,1),"")</f>
        <v/>
      </c>
      <c r="AW309" s="899" t="e">
        <f t="shared" si="19"/>
        <v>#N/A</v>
      </c>
      <c r="AX309" s="899" t="e">
        <f>INDEX(V309:AG309,1,MATCH(Parametres!$B$3,V$1:AG$1,0))*IF(OR(C309="L",C309="S",C309="I"),-1,1)</f>
        <v>#N/A</v>
      </c>
      <c r="AY309" s="487" t="s">
        <v>337</v>
      </c>
      <c r="AZ309" s="487" t="e">
        <f>+VLOOKUP($AJ309,Data_Validation!$A:$E,5,0)</f>
        <v>#N/A</v>
      </c>
    </row>
    <row r="310" spans="36:52" ht="15" customHeight="1">
      <c r="AJ310" s="899">
        <f t="shared" si="16"/>
        <v>0</v>
      </c>
      <c r="AK310" s="899">
        <f t="shared" si="16"/>
        <v>0</v>
      </c>
      <c r="AL310" s="905" t="str">
        <f>IFERROR(INDEX(G310:R310,1,MATCH(Parametres!$B$3,G$1:R$1,0)-1)*IF(OR(F310="L",F310="S",F310="I"),-1,1),"")</f>
        <v/>
      </c>
      <c r="AM310" s="905" t="e">
        <f t="shared" si="17"/>
        <v>#N/A</v>
      </c>
      <c r="AN310" s="905" t="e">
        <f>INDEX(G310:R310,1,MATCH(Parametres!$B$3,G$1:R$1,0))*IF(OR(F310="L",F310="S",F310="I"),-1,1)</f>
        <v>#N/A</v>
      </c>
      <c r="AO310" s="487" t="e">
        <f>+VLOOKUP($AJ310,Data_Validation!$A:$D,1,0)</f>
        <v>#N/A</v>
      </c>
      <c r="AP310" s="487" t="e">
        <f>+VLOOKUP($AJ310,Data_Validation!$A:$D,3,0)</f>
        <v>#N/A</v>
      </c>
      <c r="AQ310" s="487" t="e">
        <f>+VLOOKUP($AJ310,Data_Validation!$A:$D,4,0)</f>
        <v>#N/A</v>
      </c>
      <c r="AR310" s="487" t="s">
        <v>299</v>
      </c>
      <c r="AS310" s="487" t="e">
        <f>+VLOOKUP($AJ310,Data_Validation!$A:$E,5,0)</f>
        <v>#N/A</v>
      </c>
      <c r="AT310" s="904">
        <f t="shared" si="18"/>
        <v>0</v>
      </c>
      <c r="AU310" s="488">
        <f t="shared" si="18"/>
        <v>0</v>
      </c>
      <c r="AV310" s="899" t="str">
        <f>IFERROR(INDEX(V310:AG310,1,MATCH(Parametres!$B$3,V$1:AG$1,0)-1)*IF(OR(C310="L",C310="S",C310="I"),-1,1),"")</f>
        <v/>
      </c>
      <c r="AW310" s="899" t="e">
        <f t="shared" si="19"/>
        <v>#N/A</v>
      </c>
      <c r="AX310" s="899" t="e">
        <f>INDEX(V310:AG310,1,MATCH(Parametres!$B$3,V$1:AG$1,0))*IF(OR(C310="L",C310="S",C310="I"),-1,1)</f>
        <v>#N/A</v>
      </c>
      <c r="AY310" s="487" t="s">
        <v>337</v>
      </c>
      <c r="AZ310" s="487" t="e">
        <f>+VLOOKUP($AJ310,Data_Validation!$A:$E,5,0)</f>
        <v>#N/A</v>
      </c>
    </row>
    <row r="311" spans="36:52" ht="15" customHeight="1">
      <c r="AJ311" s="899">
        <f t="shared" si="16"/>
        <v>0</v>
      </c>
      <c r="AK311" s="899">
        <f t="shared" si="16"/>
        <v>0</v>
      </c>
      <c r="AL311" s="905" t="str">
        <f>IFERROR(INDEX(G311:R311,1,MATCH(Parametres!$B$3,G$1:R$1,0)-1)*IF(OR(F311="L",F311="S",F311="I"),-1,1),"")</f>
        <v/>
      </c>
      <c r="AM311" s="905" t="e">
        <f t="shared" si="17"/>
        <v>#N/A</v>
      </c>
      <c r="AN311" s="905" t="e">
        <f>INDEX(G311:R311,1,MATCH(Parametres!$B$3,G$1:R$1,0))*IF(OR(F311="L",F311="S",F311="I"),-1,1)</f>
        <v>#N/A</v>
      </c>
      <c r="AO311" s="487" t="e">
        <f>+VLOOKUP($AJ311,Data_Validation!$A:$D,1,0)</f>
        <v>#N/A</v>
      </c>
      <c r="AP311" s="487" t="e">
        <f>+VLOOKUP($AJ311,Data_Validation!$A:$D,3,0)</f>
        <v>#N/A</v>
      </c>
      <c r="AQ311" s="487" t="e">
        <f>+VLOOKUP($AJ311,Data_Validation!$A:$D,4,0)</f>
        <v>#N/A</v>
      </c>
      <c r="AR311" s="487" t="s">
        <v>299</v>
      </c>
      <c r="AS311" s="487" t="e">
        <f>+VLOOKUP($AJ311,Data_Validation!$A:$E,5,0)</f>
        <v>#N/A</v>
      </c>
      <c r="AT311" s="904">
        <f t="shared" si="18"/>
        <v>0</v>
      </c>
      <c r="AU311" s="488">
        <f t="shared" si="18"/>
        <v>0</v>
      </c>
      <c r="AV311" s="899" t="str">
        <f>IFERROR(INDEX(V311:AG311,1,MATCH(Parametres!$B$3,V$1:AG$1,0)-1)*IF(OR(C311="L",C311="S",C311="I"),-1,1),"")</f>
        <v/>
      </c>
      <c r="AW311" s="899" t="e">
        <f t="shared" si="19"/>
        <v>#N/A</v>
      </c>
      <c r="AX311" s="899" t="e">
        <f>INDEX(V311:AG311,1,MATCH(Parametres!$B$3,V$1:AG$1,0))*IF(OR(C311="L",C311="S",C311="I"),-1,1)</f>
        <v>#N/A</v>
      </c>
      <c r="AY311" s="487" t="s">
        <v>337</v>
      </c>
      <c r="AZ311" s="487" t="e">
        <f>+VLOOKUP($AJ311,Data_Validation!$A:$E,5,0)</f>
        <v>#N/A</v>
      </c>
    </row>
    <row r="312" spans="36:52" ht="15" customHeight="1">
      <c r="AJ312" s="899">
        <f t="shared" si="16"/>
        <v>0</v>
      </c>
      <c r="AK312" s="899">
        <f t="shared" si="16"/>
        <v>0</v>
      </c>
      <c r="AL312" s="905" t="str">
        <f>IFERROR(INDEX(G312:R312,1,MATCH(Parametres!$B$3,G$1:R$1,0)-1)*IF(OR(F312="L",F312="S",F312="I"),-1,1),"")</f>
        <v/>
      </c>
      <c r="AM312" s="905" t="e">
        <f t="shared" si="17"/>
        <v>#N/A</v>
      </c>
      <c r="AN312" s="905" t="e">
        <f>INDEX(G312:R312,1,MATCH(Parametres!$B$3,G$1:R$1,0))*IF(OR(F312="L",F312="S",F312="I"),-1,1)</f>
        <v>#N/A</v>
      </c>
      <c r="AO312" s="487" t="e">
        <f>+VLOOKUP($AJ312,Data_Validation!$A:$D,1,0)</f>
        <v>#N/A</v>
      </c>
      <c r="AP312" s="487" t="e">
        <f>+VLOOKUP($AJ312,Data_Validation!$A:$D,3,0)</f>
        <v>#N/A</v>
      </c>
      <c r="AQ312" s="487" t="e">
        <f>+VLOOKUP($AJ312,Data_Validation!$A:$D,4,0)</f>
        <v>#N/A</v>
      </c>
      <c r="AR312" s="487" t="s">
        <v>299</v>
      </c>
      <c r="AS312" s="487" t="e">
        <f>+VLOOKUP($AJ312,Data_Validation!$A:$E,5,0)</f>
        <v>#N/A</v>
      </c>
      <c r="AT312" s="904">
        <f t="shared" si="18"/>
        <v>0</v>
      </c>
      <c r="AU312" s="488">
        <f t="shared" si="18"/>
        <v>0</v>
      </c>
      <c r="AV312" s="899" t="str">
        <f>IFERROR(INDEX(V312:AG312,1,MATCH(Parametres!$B$3,V$1:AG$1,0)-1)*IF(OR(C312="L",C312="S",C312="I"),-1,1),"")</f>
        <v/>
      </c>
      <c r="AW312" s="899" t="e">
        <f t="shared" si="19"/>
        <v>#N/A</v>
      </c>
      <c r="AX312" s="899" t="e">
        <f>INDEX(V312:AG312,1,MATCH(Parametres!$B$3,V$1:AG$1,0))*IF(OR(C312="L",C312="S",C312="I"),-1,1)</f>
        <v>#N/A</v>
      </c>
      <c r="AY312" s="487" t="s">
        <v>337</v>
      </c>
      <c r="AZ312" s="487" t="e">
        <f>+VLOOKUP($AJ312,Data_Validation!$A:$E,5,0)</f>
        <v>#N/A</v>
      </c>
    </row>
    <row r="313" spans="36:52" ht="15" customHeight="1">
      <c r="AJ313" s="899">
        <f t="shared" si="16"/>
        <v>0</v>
      </c>
      <c r="AK313" s="899">
        <f t="shared" si="16"/>
        <v>0</v>
      </c>
      <c r="AL313" s="905" t="str">
        <f>IFERROR(INDEX(G313:R313,1,MATCH(Parametres!$B$3,G$1:R$1,0)-1)*IF(OR(F313="L",F313="S",F313="I"),-1,1),"")</f>
        <v/>
      </c>
      <c r="AM313" s="905" t="e">
        <f t="shared" si="17"/>
        <v>#N/A</v>
      </c>
      <c r="AN313" s="905" t="e">
        <f>INDEX(G313:R313,1,MATCH(Parametres!$B$3,G$1:R$1,0))*IF(OR(F313="L",F313="S",F313="I"),-1,1)</f>
        <v>#N/A</v>
      </c>
      <c r="AO313" s="487" t="e">
        <f>+VLOOKUP($AJ313,Data_Validation!$A:$D,1,0)</f>
        <v>#N/A</v>
      </c>
      <c r="AP313" s="487" t="e">
        <f>+VLOOKUP($AJ313,Data_Validation!$A:$D,3,0)</f>
        <v>#N/A</v>
      </c>
      <c r="AQ313" s="487" t="e">
        <f>+VLOOKUP($AJ313,Data_Validation!$A:$D,4,0)</f>
        <v>#N/A</v>
      </c>
      <c r="AR313" s="487" t="s">
        <v>299</v>
      </c>
      <c r="AS313" s="487" t="e">
        <f>+VLOOKUP($AJ313,Data_Validation!$A:$E,5,0)</f>
        <v>#N/A</v>
      </c>
      <c r="AT313" s="904">
        <f t="shared" si="18"/>
        <v>0</v>
      </c>
      <c r="AU313" s="488">
        <f t="shared" si="18"/>
        <v>0</v>
      </c>
      <c r="AV313" s="899" t="str">
        <f>IFERROR(INDEX(V313:AG313,1,MATCH(Parametres!$B$3,V$1:AG$1,0)-1)*IF(OR(C313="L",C313="S",C313="I"),-1,1),"")</f>
        <v/>
      </c>
      <c r="AW313" s="899" t="e">
        <f t="shared" si="19"/>
        <v>#N/A</v>
      </c>
      <c r="AX313" s="899" t="e">
        <f>INDEX(V313:AG313,1,MATCH(Parametres!$B$3,V$1:AG$1,0))*IF(OR(C313="L",C313="S",C313="I"),-1,1)</f>
        <v>#N/A</v>
      </c>
      <c r="AY313" s="487" t="s">
        <v>337</v>
      </c>
      <c r="AZ313" s="487" t="e">
        <f>+VLOOKUP($AJ313,Data_Validation!$A:$E,5,0)</f>
        <v>#N/A</v>
      </c>
    </row>
    <row r="314" spans="36:52" ht="15" customHeight="1">
      <c r="AJ314" s="899">
        <f t="shared" si="16"/>
        <v>0</v>
      </c>
      <c r="AK314" s="899">
        <f t="shared" si="16"/>
        <v>0</v>
      </c>
      <c r="AL314" s="905" t="str">
        <f>IFERROR(INDEX(G314:R314,1,MATCH(Parametres!$B$3,G$1:R$1,0)-1)*IF(OR(F314="L",F314="S",F314="I"),-1,1),"")</f>
        <v/>
      </c>
      <c r="AM314" s="905" t="e">
        <f t="shared" si="17"/>
        <v>#N/A</v>
      </c>
      <c r="AN314" s="905" t="e">
        <f>INDEX(G314:R314,1,MATCH(Parametres!$B$3,G$1:R$1,0))*IF(OR(F314="L",F314="S",F314="I"),-1,1)</f>
        <v>#N/A</v>
      </c>
      <c r="AO314" s="487" t="e">
        <f>+VLOOKUP($AJ314,Data_Validation!$A:$D,1,0)</f>
        <v>#N/A</v>
      </c>
      <c r="AP314" s="487" t="e">
        <f>+VLOOKUP($AJ314,Data_Validation!$A:$D,3,0)</f>
        <v>#N/A</v>
      </c>
      <c r="AQ314" s="487" t="e">
        <f>+VLOOKUP($AJ314,Data_Validation!$A:$D,4,0)</f>
        <v>#N/A</v>
      </c>
      <c r="AR314" s="487" t="s">
        <v>299</v>
      </c>
      <c r="AS314" s="487" t="e">
        <f>+VLOOKUP($AJ314,Data_Validation!$A:$E,5,0)</f>
        <v>#N/A</v>
      </c>
      <c r="AT314" s="904">
        <f t="shared" si="18"/>
        <v>0</v>
      </c>
      <c r="AU314" s="488">
        <f t="shared" si="18"/>
        <v>0</v>
      </c>
      <c r="AV314" s="899" t="str">
        <f>IFERROR(INDEX(V314:AG314,1,MATCH(Parametres!$B$3,V$1:AG$1,0)-1)*IF(OR(C314="L",C314="S",C314="I"),-1,1),"")</f>
        <v/>
      </c>
      <c r="AW314" s="899" t="e">
        <f t="shared" si="19"/>
        <v>#N/A</v>
      </c>
      <c r="AX314" s="899" t="e">
        <f>INDEX(V314:AG314,1,MATCH(Parametres!$B$3,V$1:AG$1,0))*IF(OR(C314="L",C314="S",C314="I"),-1,1)</f>
        <v>#N/A</v>
      </c>
      <c r="AY314" s="487" t="s">
        <v>337</v>
      </c>
      <c r="AZ314" s="487" t="e">
        <f>+VLOOKUP($AJ314,Data_Validation!$A:$E,5,0)</f>
        <v>#N/A</v>
      </c>
    </row>
    <row r="315" spans="36:52" ht="15" customHeight="1">
      <c r="AJ315" s="899">
        <f t="shared" si="16"/>
        <v>0</v>
      </c>
      <c r="AK315" s="899">
        <f t="shared" si="16"/>
        <v>0</v>
      </c>
      <c r="AL315" s="905" t="str">
        <f>IFERROR(INDEX(G315:R315,1,MATCH(Parametres!$B$3,G$1:R$1,0)-1)*IF(OR(F315="L",F315="S",F315="I"),-1,1),"")</f>
        <v/>
      </c>
      <c r="AM315" s="905" t="e">
        <f t="shared" si="17"/>
        <v>#N/A</v>
      </c>
      <c r="AN315" s="905" t="e">
        <f>INDEX(G315:R315,1,MATCH(Parametres!$B$3,G$1:R$1,0))*IF(OR(F315="L",F315="S",F315="I"),-1,1)</f>
        <v>#N/A</v>
      </c>
      <c r="AO315" s="487" t="e">
        <f>+VLOOKUP($AJ315,Data_Validation!$A:$D,1,0)</f>
        <v>#N/A</v>
      </c>
      <c r="AP315" s="487" t="e">
        <f>+VLOOKUP($AJ315,Data_Validation!$A:$D,3,0)</f>
        <v>#N/A</v>
      </c>
      <c r="AQ315" s="487" t="e">
        <f>+VLOOKUP($AJ315,Data_Validation!$A:$D,4,0)</f>
        <v>#N/A</v>
      </c>
      <c r="AR315" s="487" t="s">
        <v>299</v>
      </c>
      <c r="AS315" s="487" t="e">
        <f>+VLOOKUP($AJ315,Data_Validation!$A:$E,5,0)</f>
        <v>#N/A</v>
      </c>
      <c r="AT315" s="904">
        <f t="shared" si="18"/>
        <v>0</v>
      </c>
      <c r="AU315" s="488">
        <f t="shared" si="18"/>
        <v>0</v>
      </c>
      <c r="AV315" s="899" t="str">
        <f>IFERROR(INDEX(V315:AG315,1,MATCH(Parametres!$B$3,V$1:AG$1,0)-1)*IF(OR(C315="L",C315="S",C315="I"),-1,1),"")</f>
        <v/>
      </c>
      <c r="AW315" s="899" t="e">
        <f t="shared" si="19"/>
        <v>#N/A</v>
      </c>
      <c r="AX315" s="899" t="e">
        <f>INDEX(V315:AG315,1,MATCH(Parametres!$B$3,V$1:AG$1,0))*IF(OR(C315="L",C315="S",C315="I"),-1,1)</f>
        <v>#N/A</v>
      </c>
      <c r="AY315" s="487" t="s">
        <v>337</v>
      </c>
      <c r="AZ315" s="487" t="e">
        <f>+VLOOKUP($AJ315,Data_Validation!$A:$E,5,0)</f>
        <v>#N/A</v>
      </c>
    </row>
    <row r="316" spans="36:52" ht="15" customHeight="1">
      <c r="AJ316" s="899">
        <f t="shared" si="16"/>
        <v>0</v>
      </c>
      <c r="AK316" s="899">
        <f t="shared" si="16"/>
        <v>0</v>
      </c>
      <c r="AL316" s="905" t="str">
        <f>IFERROR(INDEX(G316:R316,1,MATCH(Parametres!$B$3,G$1:R$1,0)-1)*IF(OR(F316="L",F316="S",F316="I"),-1,1),"")</f>
        <v/>
      </c>
      <c r="AM316" s="905" t="e">
        <f t="shared" si="17"/>
        <v>#N/A</v>
      </c>
      <c r="AN316" s="905" t="e">
        <f>INDEX(G316:R316,1,MATCH(Parametres!$B$3,G$1:R$1,0))*IF(OR(F316="L",F316="S",F316="I"),-1,1)</f>
        <v>#N/A</v>
      </c>
      <c r="AO316" s="487" t="e">
        <f>+VLOOKUP($AJ316,Data_Validation!$A:$D,1,0)</f>
        <v>#N/A</v>
      </c>
      <c r="AP316" s="487" t="e">
        <f>+VLOOKUP($AJ316,Data_Validation!$A:$D,3,0)</f>
        <v>#N/A</v>
      </c>
      <c r="AQ316" s="487" t="e">
        <f>+VLOOKUP($AJ316,Data_Validation!$A:$D,4,0)</f>
        <v>#N/A</v>
      </c>
      <c r="AR316" s="487" t="s">
        <v>299</v>
      </c>
      <c r="AS316" s="487" t="e">
        <f>+VLOOKUP($AJ316,Data_Validation!$A:$E,5,0)</f>
        <v>#N/A</v>
      </c>
      <c r="AT316" s="904">
        <f t="shared" si="18"/>
        <v>0</v>
      </c>
      <c r="AU316" s="488">
        <f t="shared" si="18"/>
        <v>0</v>
      </c>
      <c r="AV316" s="899" t="str">
        <f>IFERROR(INDEX(V316:AG316,1,MATCH(Parametres!$B$3,V$1:AG$1,0)-1)*IF(OR(C316="L",C316="S",C316="I"),-1,1),"")</f>
        <v/>
      </c>
      <c r="AW316" s="899" t="e">
        <f t="shared" si="19"/>
        <v>#N/A</v>
      </c>
      <c r="AX316" s="899" t="e">
        <f>INDEX(V316:AG316,1,MATCH(Parametres!$B$3,V$1:AG$1,0))*IF(OR(C316="L",C316="S",C316="I"),-1,1)</f>
        <v>#N/A</v>
      </c>
      <c r="AY316" s="487" t="s">
        <v>337</v>
      </c>
      <c r="AZ316" s="487" t="e">
        <f>+VLOOKUP($AJ316,Data_Validation!$A:$E,5,0)</f>
        <v>#N/A</v>
      </c>
    </row>
    <row r="317" spans="36:52" ht="15" customHeight="1">
      <c r="AJ317" s="899">
        <f t="shared" si="16"/>
        <v>0</v>
      </c>
      <c r="AK317" s="899">
        <f t="shared" si="16"/>
        <v>0</v>
      </c>
      <c r="AL317" s="905" t="str">
        <f>IFERROR(INDEX(G317:R317,1,MATCH(Parametres!$B$3,G$1:R$1,0)-1)*IF(OR(F317="L",F317="S",F317="I"),-1,1),"")</f>
        <v/>
      </c>
      <c r="AM317" s="905" t="e">
        <f t="shared" si="17"/>
        <v>#N/A</v>
      </c>
      <c r="AN317" s="905" t="e">
        <f>INDEX(G317:R317,1,MATCH(Parametres!$B$3,G$1:R$1,0))*IF(OR(F317="L",F317="S",F317="I"),-1,1)</f>
        <v>#N/A</v>
      </c>
      <c r="AO317" s="487" t="e">
        <f>+VLOOKUP($AJ317,Data_Validation!$A:$D,1,0)</f>
        <v>#N/A</v>
      </c>
      <c r="AP317" s="487" t="e">
        <f>+VLOOKUP($AJ317,Data_Validation!$A:$D,3,0)</f>
        <v>#N/A</v>
      </c>
      <c r="AQ317" s="487" t="e">
        <f>+VLOOKUP($AJ317,Data_Validation!$A:$D,4,0)</f>
        <v>#N/A</v>
      </c>
      <c r="AR317" s="487" t="s">
        <v>299</v>
      </c>
      <c r="AS317" s="487" t="e">
        <f>+VLOOKUP($AJ317,Data_Validation!$A:$E,5,0)</f>
        <v>#N/A</v>
      </c>
      <c r="AT317" s="904">
        <f t="shared" si="18"/>
        <v>0</v>
      </c>
      <c r="AU317" s="488">
        <f t="shared" si="18"/>
        <v>0</v>
      </c>
      <c r="AV317" s="899" t="str">
        <f>IFERROR(INDEX(V317:AG317,1,MATCH(Parametres!$B$3,V$1:AG$1,0)-1)*IF(OR(C317="L",C317="S",C317="I"),-1,1),"")</f>
        <v/>
      </c>
      <c r="AW317" s="899" t="e">
        <f t="shared" si="19"/>
        <v>#N/A</v>
      </c>
      <c r="AX317" s="899" t="e">
        <f>INDEX(V317:AG317,1,MATCH(Parametres!$B$3,V$1:AG$1,0))*IF(OR(C317="L",C317="S",C317="I"),-1,1)</f>
        <v>#N/A</v>
      </c>
      <c r="AY317" s="487" t="s">
        <v>337</v>
      </c>
      <c r="AZ317" s="487" t="e">
        <f>+VLOOKUP($AJ317,Data_Validation!$A:$E,5,0)</f>
        <v>#N/A</v>
      </c>
    </row>
    <row r="318" spans="36:52" ht="15.75" customHeight="1">
      <c r="AJ318" s="899">
        <f t="shared" si="16"/>
        <v>0</v>
      </c>
      <c r="AK318" s="899">
        <f t="shared" si="16"/>
        <v>0</v>
      </c>
      <c r="AL318" s="905" t="str">
        <f>IFERROR(INDEX(G318:R318,1,MATCH(Parametres!$B$3,G$1:R$1,0)-1)*IF(OR(F318="L",F318="S",F318="I"),-1,1),"")</f>
        <v/>
      </c>
      <c r="AM318" s="905" t="e">
        <f t="shared" si="17"/>
        <v>#N/A</v>
      </c>
      <c r="AN318" s="905" t="e">
        <f>INDEX(G318:R318,1,MATCH(Parametres!$B$3,G$1:R$1,0))*IF(OR(F318="L",F318="S",F318="I"),-1,1)</f>
        <v>#N/A</v>
      </c>
      <c r="AO318" s="487" t="e">
        <f>+VLOOKUP($AJ318,Data_Validation!$A:$D,1,0)</f>
        <v>#N/A</v>
      </c>
      <c r="AP318" s="487" t="e">
        <f>+VLOOKUP($AJ318,Data_Validation!$A:$D,3,0)</f>
        <v>#N/A</v>
      </c>
      <c r="AQ318" s="487" t="e">
        <f>+VLOOKUP($AJ318,Data_Validation!$A:$D,4,0)</f>
        <v>#N/A</v>
      </c>
      <c r="AR318" s="487" t="s">
        <v>299</v>
      </c>
      <c r="AS318" s="487" t="e">
        <f>+VLOOKUP($AJ318,Data_Validation!$A:$E,5,0)</f>
        <v>#N/A</v>
      </c>
      <c r="AT318" s="904">
        <f t="shared" si="18"/>
        <v>0</v>
      </c>
      <c r="AU318" s="488">
        <f t="shared" si="18"/>
        <v>0</v>
      </c>
      <c r="AV318" s="899" t="str">
        <f>IFERROR(INDEX(V318:AG318,1,MATCH(Parametres!$B$3,V$1:AG$1,0)-1)*IF(OR(C318="L",C318="S",C318="I"),-1,1),"")</f>
        <v/>
      </c>
      <c r="AW318" s="899" t="e">
        <f t="shared" si="19"/>
        <v>#N/A</v>
      </c>
      <c r="AX318" s="899" t="e">
        <f>INDEX(V318:AG318,1,MATCH(Parametres!$B$3,V$1:AG$1,0))*IF(OR(C318="L",C318="S",C318="I"),-1,1)</f>
        <v>#N/A</v>
      </c>
      <c r="AY318" s="487" t="s">
        <v>337</v>
      </c>
      <c r="AZ318" s="487" t="e">
        <f>+VLOOKUP($AJ318,Data_Validation!$A:$E,5,0)</f>
        <v>#N/A</v>
      </c>
    </row>
    <row r="319" spans="36:52" ht="15" customHeight="1">
      <c r="AJ319" s="899">
        <f t="shared" si="16"/>
        <v>0</v>
      </c>
      <c r="AK319" s="899">
        <f t="shared" si="16"/>
        <v>0</v>
      </c>
      <c r="AL319" s="905" t="str">
        <f>IFERROR(INDEX(G319:R319,1,MATCH(Parametres!$B$3,G$1:R$1,0)-1)*IF(OR(F319="L",F319="S",F319="I"),-1,1),"")</f>
        <v/>
      </c>
      <c r="AM319" s="905" t="e">
        <f t="shared" si="17"/>
        <v>#N/A</v>
      </c>
      <c r="AN319" s="905" t="e">
        <f>INDEX(G319:R319,1,MATCH(Parametres!$B$3,G$1:R$1,0))*IF(OR(F319="L",F319="S",F319="I"),-1,1)</f>
        <v>#N/A</v>
      </c>
      <c r="AO319" s="487" t="e">
        <f>+VLOOKUP($AJ319,Data_Validation!$A:$D,1,0)</f>
        <v>#N/A</v>
      </c>
      <c r="AP319" s="487" t="e">
        <f>+VLOOKUP($AJ319,Data_Validation!$A:$D,3,0)</f>
        <v>#N/A</v>
      </c>
      <c r="AQ319" s="487" t="e">
        <f>+VLOOKUP($AJ319,Data_Validation!$A:$D,4,0)</f>
        <v>#N/A</v>
      </c>
      <c r="AR319" s="487" t="s">
        <v>299</v>
      </c>
      <c r="AS319" s="487" t="e">
        <f>+VLOOKUP($AJ319,Data_Validation!$A:$E,5,0)</f>
        <v>#N/A</v>
      </c>
      <c r="AT319" s="904">
        <f t="shared" si="18"/>
        <v>0</v>
      </c>
      <c r="AU319" s="488">
        <f t="shared" si="18"/>
        <v>0</v>
      </c>
      <c r="AV319" s="899" t="str">
        <f>IFERROR(INDEX(V319:AG319,1,MATCH(Parametres!$B$3,V$1:AG$1,0)-1)*IF(OR(C319="L",C319="S",C319="I"),-1,1),"")</f>
        <v/>
      </c>
      <c r="AW319" s="899" t="e">
        <f t="shared" si="19"/>
        <v>#N/A</v>
      </c>
      <c r="AX319" s="899" t="e">
        <f>INDEX(V319:AG319,1,MATCH(Parametres!$B$3,V$1:AG$1,0))*IF(OR(C319="L",C319="S",C319="I"),-1,1)</f>
        <v>#N/A</v>
      </c>
      <c r="AY319" s="487" t="s">
        <v>337</v>
      </c>
      <c r="AZ319" s="487" t="e">
        <f>+VLOOKUP($AJ319,Data_Validation!$A:$E,5,0)</f>
        <v>#N/A</v>
      </c>
    </row>
    <row r="320" spans="36:52" ht="15" customHeight="1">
      <c r="AJ320" s="899">
        <f t="shared" si="16"/>
        <v>0</v>
      </c>
      <c r="AK320" s="899">
        <f t="shared" si="16"/>
        <v>0</v>
      </c>
      <c r="AL320" s="905" t="str">
        <f>IFERROR(INDEX(G320:R320,1,MATCH(Parametres!$B$3,G$1:R$1,0)-1)*IF(OR(F320="L",F320="S",F320="I"),-1,1),"")</f>
        <v/>
      </c>
      <c r="AM320" s="905" t="e">
        <f t="shared" si="17"/>
        <v>#N/A</v>
      </c>
      <c r="AN320" s="905" t="e">
        <f>INDEX(G320:R320,1,MATCH(Parametres!$B$3,G$1:R$1,0))*IF(OR(F320="L",F320="S",F320="I"),-1,1)</f>
        <v>#N/A</v>
      </c>
      <c r="AO320" s="487" t="e">
        <f>+VLOOKUP($AJ320,Data_Validation!$A:$D,1,0)</f>
        <v>#N/A</v>
      </c>
      <c r="AP320" s="487" t="e">
        <f>+VLOOKUP($AJ320,Data_Validation!$A:$D,3,0)</f>
        <v>#N/A</v>
      </c>
      <c r="AQ320" s="487" t="e">
        <f>+VLOOKUP($AJ320,Data_Validation!$A:$D,4,0)</f>
        <v>#N/A</v>
      </c>
      <c r="AR320" s="487" t="s">
        <v>299</v>
      </c>
      <c r="AS320" s="487" t="e">
        <f>+VLOOKUP($AJ320,Data_Validation!$A:$E,5,0)</f>
        <v>#N/A</v>
      </c>
      <c r="AT320" s="904">
        <f t="shared" si="18"/>
        <v>0</v>
      </c>
      <c r="AU320" s="488">
        <f t="shared" si="18"/>
        <v>0</v>
      </c>
      <c r="AV320" s="899" t="str">
        <f>IFERROR(INDEX(V320:AG320,1,MATCH(Parametres!$B$3,V$1:AG$1,0)-1)*IF(OR(C320="L",C320="S",C320="I"),-1,1),"")</f>
        <v/>
      </c>
      <c r="AW320" s="899" t="e">
        <f t="shared" si="19"/>
        <v>#N/A</v>
      </c>
      <c r="AX320" s="899" t="e">
        <f>INDEX(V320:AG320,1,MATCH(Parametres!$B$3,V$1:AG$1,0))*IF(OR(C320="L",C320="S",C320="I"),-1,1)</f>
        <v>#N/A</v>
      </c>
      <c r="AY320" s="487" t="s">
        <v>337</v>
      </c>
      <c r="AZ320" s="487" t="e">
        <f>+VLOOKUP($AJ320,Data_Validation!$A:$E,5,0)</f>
        <v>#N/A</v>
      </c>
    </row>
    <row r="321" spans="36:52" ht="15" customHeight="1">
      <c r="AJ321" s="899">
        <f t="shared" si="16"/>
        <v>0</v>
      </c>
      <c r="AK321" s="899">
        <f t="shared" si="16"/>
        <v>0</v>
      </c>
      <c r="AL321" s="905" t="str">
        <f>IFERROR(INDEX(G321:R321,1,MATCH(Parametres!$B$3,G$1:R$1,0)-1)*IF(OR(F321="L",F321="S",F321="I"),-1,1),"")</f>
        <v/>
      </c>
      <c r="AM321" s="905" t="e">
        <f t="shared" si="17"/>
        <v>#N/A</v>
      </c>
      <c r="AN321" s="905" t="e">
        <f>INDEX(G321:R321,1,MATCH(Parametres!$B$3,G$1:R$1,0))*IF(OR(F321="L",F321="S",F321="I"),-1,1)</f>
        <v>#N/A</v>
      </c>
      <c r="AO321" s="487" t="e">
        <f>+VLOOKUP($AJ321,Data_Validation!$A:$D,1,0)</f>
        <v>#N/A</v>
      </c>
      <c r="AP321" s="487" t="e">
        <f>+VLOOKUP($AJ321,Data_Validation!$A:$D,3,0)</f>
        <v>#N/A</v>
      </c>
      <c r="AQ321" s="487" t="e">
        <f>+VLOOKUP($AJ321,Data_Validation!$A:$D,4,0)</f>
        <v>#N/A</v>
      </c>
      <c r="AR321" s="487" t="s">
        <v>299</v>
      </c>
      <c r="AS321" s="487" t="e">
        <f>+VLOOKUP($AJ321,Data_Validation!$A:$E,5,0)</f>
        <v>#N/A</v>
      </c>
      <c r="AT321" s="904">
        <f t="shared" si="18"/>
        <v>0</v>
      </c>
      <c r="AU321" s="488">
        <f t="shared" si="18"/>
        <v>0</v>
      </c>
      <c r="AV321" s="899" t="str">
        <f>IFERROR(INDEX(V321:AG321,1,MATCH(Parametres!$B$3,V$1:AG$1,0)-1)*IF(OR(C321="L",C321="S",C321="I"),-1,1),"")</f>
        <v/>
      </c>
      <c r="AW321" s="899" t="e">
        <f t="shared" si="19"/>
        <v>#N/A</v>
      </c>
      <c r="AX321" s="899" t="e">
        <f>INDEX(V321:AG321,1,MATCH(Parametres!$B$3,V$1:AG$1,0))*IF(OR(C321="L",C321="S",C321="I"),-1,1)</f>
        <v>#N/A</v>
      </c>
      <c r="AY321" s="487" t="s">
        <v>337</v>
      </c>
      <c r="AZ321" s="487" t="e">
        <f>+VLOOKUP($AJ321,Data_Validation!$A:$E,5,0)</f>
        <v>#N/A</v>
      </c>
    </row>
    <row r="322" spans="36:52" ht="15.75" customHeight="1">
      <c r="AJ322" s="899">
        <f t="shared" si="16"/>
        <v>0</v>
      </c>
      <c r="AK322" s="899">
        <f t="shared" si="16"/>
        <v>0</v>
      </c>
      <c r="AL322" s="905" t="str">
        <f>IFERROR(INDEX(G322:R322,1,MATCH(Parametres!$B$3,G$1:R$1,0)-1)*IF(OR(F322="L",F322="S",F322="I"),-1,1),"")</f>
        <v/>
      </c>
      <c r="AM322" s="905" t="e">
        <f t="shared" si="17"/>
        <v>#N/A</v>
      </c>
      <c r="AN322" s="905" t="e">
        <f>INDEX(G322:R322,1,MATCH(Parametres!$B$3,G$1:R$1,0))*IF(OR(F322="L",F322="S",F322="I"),-1,1)</f>
        <v>#N/A</v>
      </c>
      <c r="AO322" s="487" t="e">
        <f>+VLOOKUP($AJ322,Data_Validation!$A:$D,1,0)</f>
        <v>#N/A</v>
      </c>
      <c r="AP322" s="487" t="e">
        <f>+VLOOKUP($AJ322,Data_Validation!$A:$D,3,0)</f>
        <v>#N/A</v>
      </c>
      <c r="AQ322" s="487" t="e">
        <f>+VLOOKUP($AJ322,Data_Validation!$A:$D,4,0)</f>
        <v>#N/A</v>
      </c>
      <c r="AR322" s="487" t="s">
        <v>299</v>
      </c>
      <c r="AS322" s="487" t="e">
        <f>+VLOOKUP($AJ322,Data_Validation!$A:$E,5,0)</f>
        <v>#N/A</v>
      </c>
      <c r="AT322" s="904">
        <f t="shared" si="18"/>
        <v>0</v>
      </c>
      <c r="AU322" s="488">
        <f t="shared" si="18"/>
        <v>0</v>
      </c>
      <c r="AV322" s="899" t="str">
        <f>IFERROR(INDEX(V322:AG322,1,MATCH(Parametres!$B$3,V$1:AG$1,0)-1)*IF(OR(C322="L",C322="S",C322="I"),-1,1),"")</f>
        <v/>
      </c>
      <c r="AW322" s="899" t="e">
        <f t="shared" si="19"/>
        <v>#N/A</v>
      </c>
      <c r="AX322" s="899" t="e">
        <f>INDEX(V322:AG322,1,MATCH(Parametres!$B$3,V$1:AG$1,0))*IF(OR(C322="L",C322="S",C322="I"),-1,1)</f>
        <v>#N/A</v>
      </c>
      <c r="AY322" s="487" t="s">
        <v>337</v>
      </c>
      <c r="AZ322" s="487" t="e">
        <f>+VLOOKUP($AJ322,Data_Validation!$A:$E,5,0)</f>
        <v>#N/A</v>
      </c>
    </row>
    <row r="323" spans="36:52" ht="15" customHeight="1">
      <c r="AJ323" s="899">
        <f t="shared" si="16"/>
        <v>0</v>
      </c>
      <c r="AK323" s="899">
        <f t="shared" si="16"/>
        <v>0</v>
      </c>
      <c r="AL323" s="905" t="str">
        <f>IFERROR(INDEX(G323:R323,1,MATCH(Parametres!$B$3,G$1:R$1,0)-1)*IF(OR(F323="L",F323="S",F323="I"),-1,1),"")</f>
        <v/>
      </c>
      <c r="AM323" s="905" t="e">
        <f t="shared" si="17"/>
        <v>#N/A</v>
      </c>
      <c r="AN323" s="905" t="e">
        <f>INDEX(G323:R323,1,MATCH(Parametres!$B$3,G$1:R$1,0))*IF(OR(F323="L",F323="S",F323="I"),-1,1)</f>
        <v>#N/A</v>
      </c>
      <c r="AO323" s="487" t="e">
        <f>+VLOOKUP($AJ323,Data_Validation!$A:$D,1,0)</f>
        <v>#N/A</v>
      </c>
      <c r="AP323" s="487" t="e">
        <f>+VLOOKUP($AJ323,Data_Validation!$A:$D,3,0)</f>
        <v>#N/A</v>
      </c>
      <c r="AQ323" s="487" t="e">
        <f>+VLOOKUP($AJ323,Data_Validation!$A:$D,4,0)</f>
        <v>#N/A</v>
      </c>
      <c r="AR323" s="487" t="s">
        <v>299</v>
      </c>
      <c r="AS323" s="487" t="e">
        <f>+VLOOKUP($AJ323,Data_Validation!$A:$E,5,0)</f>
        <v>#N/A</v>
      </c>
      <c r="AT323" s="904">
        <f t="shared" si="18"/>
        <v>0</v>
      </c>
      <c r="AU323" s="488">
        <f t="shared" si="18"/>
        <v>0</v>
      </c>
      <c r="AV323" s="899" t="str">
        <f>IFERROR(INDEX(V323:AG323,1,MATCH(Parametres!$B$3,V$1:AG$1,0)-1)*IF(OR(C323="L",C323="S",C323="I"),-1,1),"")</f>
        <v/>
      </c>
      <c r="AW323" s="899" t="e">
        <f t="shared" si="19"/>
        <v>#N/A</v>
      </c>
      <c r="AX323" s="899" t="e">
        <f>INDEX(V323:AG323,1,MATCH(Parametres!$B$3,V$1:AG$1,0))*IF(OR(C323="L",C323="S",C323="I"),-1,1)</f>
        <v>#N/A</v>
      </c>
      <c r="AY323" s="487" t="s">
        <v>337</v>
      </c>
      <c r="AZ323" s="487" t="e">
        <f>+VLOOKUP($AJ323,Data_Validation!$A:$E,5,0)</f>
        <v>#N/A</v>
      </c>
    </row>
    <row r="324" spans="36:52" ht="15" customHeight="1">
      <c r="AJ324" s="899">
        <f t="shared" ref="AJ324:AK387" si="20">C324</f>
        <v>0</v>
      </c>
      <c r="AK324" s="899">
        <f t="shared" si="20"/>
        <v>0</v>
      </c>
      <c r="AL324" s="905" t="str">
        <f>IFERROR(INDEX(G324:R324,1,MATCH(Parametres!$B$3,G$1:R$1,0)-1)*IF(OR(F324="L",F324="S",F324="I"),-1,1),"")</f>
        <v/>
      </c>
      <c r="AM324" s="905" t="e">
        <f t="shared" ref="AM324:AM387" si="21">AN324-AL324</f>
        <v>#N/A</v>
      </c>
      <c r="AN324" s="905" t="e">
        <f>INDEX(G324:R324,1,MATCH(Parametres!$B$3,G$1:R$1,0))*IF(OR(F324="L",F324="S",F324="I"),-1,1)</f>
        <v>#N/A</v>
      </c>
      <c r="AO324" s="487" t="e">
        <f>+VLOOKUP($AJ324,Data_Validation!$A:$D,1,0)</f>
        <v>#N/A</v>
      </c>
      <c r="AP324" s="487" t="e">
        <f>+VLOOKUP($AJ324,Data_Validation!$A:$D,3,0)</f>
        <v>#N/A</v>
      </c>
      <c r="AQ324" s="487" t="e">
        <f>+VLOOKUP($AJ324,Data_Validation!$A:$D,4,0)</f>
        <v>#N/A</v>
      </c>
      <c r="AR324" s="487" t="s">
        <v>299</v>
      </c>
      <c r="AS324" s="487" t="e">
        <f>+VLOOKUP($AJ324,Data_Validation!$A:$E,5,0)</f>
        <v>#N/A</v>
      </c>
      <c r="AT324" s="904">
        <f t="shared" ref="AT324:AU387" si="22">C324</f>
        <v>0</v>
      </c>
      <c r="AU324" s="488">
        <f t="shared" si="22"/>
        <v>0</v>
      </c>
      <c r="AV324" s="899" t="str">
        <f>IFERROR(INDEX(V324:AG324,1,MATCH(Parametres!$B$3,V$1:AG$1,0)-1)*IF(OR(C324="L",C324="S",C324="I"),-1,1),"")</f>
        <v/>
      </c>
      <c r="AW324" s="899" t="e">
        <f t="shared" ref="AW324:AW387" si="23">AX324-AV324</f>
        <v>#N/A</v>
      </c>
      <c r="AX324" s="899" t="e">
        <f>INDEX(V324:AG324,1,MATCH(Parametres!$B$3,V$1:AG$1,0))*IF(OR(C324="L",C324="S",C324="I"),-1,1)</f>
        <v>#N/A</v>
      </c>
      <c r="AY324" s="487" t="s">
        <v>337</v>
      </c>
      <c r="AZ324" s="487" t="e">
        <f>+VLOOKUP($AJ324,Data_Validation!$A:$E,5,0)</f>
        <v>#N/A</v>
      </c>
    </row>
    <row r="325" spans="36:52" ht="15" customHeight="1">
      <c r="AJ325" s="899">
        <f t="shared" si="20"/>
        <v>0</v>
      </c>
      <c r="AK325" s="899">
        <f t="shared" si="20"/>
        <v>0</v>
      </c>
      <c r="AL325" s="905" t="str">
        <f>IFERROR(INDEX(G325:R325,1,MATCH(Parametres!$B$3,G$1:R$1,0)-1)*IF(OR(F325="L",F325="S",F325="I"),-1,1),"")</f>
        <v/>
      </c>
      <c r="AM325" s="905" t="e">
        <f t="shared" si="21"/>
        <v>#N/A</v>
      </c>
      <c r="AN325" s="905" t="e">
        <f>INDEX(G325:R325,1,MATCH(Parametres!$B$3,G$1:R$1,0))*IF(OR(F325="L",F325="S",F325="I"),-1,1)</f>
        <v>#N/A</v>
      </c>
      <c r="AO325" s="487" t="e">
        <f>+VLOOKUP($AJ325,Data_Validation!$A:$D,1,0)</f>
        <v>#N/A</v>
      </c>
      <c r="AP325" s="487" t="e">
        <f>+VLOOKUP($AJ325,Data_Validation!$A:$D,3,0)</f>
        <v>#N/A</v>
      </c>
      <c r="AQ325" s="487" t="e">
        <f>+VLOOKUP($AJ325,Data_Validation!$A:$D,4,0)</f>
        <v>#N/A</v>
      </c>
      <c r="AR325" s="487" t="s">
        <v>299</v>
      </c>
      <c r="AS325" s="487" t="e">
        <f>+VLOOKUP($AJ325,Data_Validation!$A:$E,5,0)</f>
        <v>#N/A</v>
      </c>
      <c r="AT325" s="904">
        <f t="shared" si="22"/>
        <v>0</v>
      </c>
      <c r="AU325" s="488">
        <f t="shared" si="22"/>
        <v>0</v>
      </c>
      <c r="AV325" s="899" t="str">
        <f>IFERROR(INDEX(V325:AG325,1,MATCH(Parametres!$B$3,V$1:AG$1,0)-1)*IF(OR(C325="L",C325="S",C325="I"),-1,1),"")</f>
        <v/>
      </c>
      <c r="AW325" s="899" t="e">
        <f t="shared" si="23"/>
        <v>#N/A</v>
      </c>
      <c r="AX325" s="899" t="e">
        <f>INDEX(V325:AG325,1,MATCH(Parametres!$B$3,V$1:AG$1,0))*IF(OR(C325="L",C325="S",C325="I"),-1,1)</f>
        <v>#N/A</v>
      </c>
      <c r="AY325" s="487" t="s">
        <v>337</v>
      </c>
      <c r="AZ325" s="487" t="e">
        <f>+VLOOKUP($AJ325,Data_Validation!$A:$E,5,0)</f>
        <v>#N/A</v>
      </c>
    </row>
    <row r="326" spans="36:52" ht="15" customHeight="1">
      <c r="AJ326" s="899">
        <f t="shared" si="20"/>
        <v>0</v>
      </c>
      <c r="AK326" s="899">
        <f t="shared" si="20"/>
        <v>0</v>
      </c>
      <c r="AL326" s="905" t="str">
        <f>IFERROR(INDEX(G326:R326,1,MATCH(Parametres!$B$3,G$1:R$1,0)-1)*IF(OR(F326="L",F326="S",F326="I"),-1,1),"")</f>
        <v/>
      </c>
      <c r="AM326" s="905" t="e">
        <f t="shared" si="21"/>
        <v>#N/A</v>
      </c>
      <c r="AN326" s="905" t="e">
        <f>INDEX(G326:R326,1,MATCH(Parametres!$B$3,G$1:R$1,0))*IF(OR(F326="L",F326="S",F326="I"),-1,1)</f>
        <v>#N/A</v>
      </c>
      <c r="AO326" s="487" t="e">
        <f>+VLOOKUP($AJ326,Data_Validation!$A:$D,1,0)</f>
        <v>#N/A</v>
      </c>
      <c r="AP326" s="487" t="e">
        <f>+VLOOKUP($AJ326,Data_Validation!$A:$D,3,0)</f>
        <v>#N/A</v>
      </c>
      <c r="AQ326" s="487" t="e">
        <f>+VLOOKUP($AJ326,Data_Validation!$A:$D,4,0)</f>
        <v>#N/A</v>
      </c>
      <c r="AR326" s="487" t="s">
        <v>299</v>
      </c>
      <c r="AS326" s="487" t="e">
        <f>+VLOOKUP($AJ326,Data_Validation!$A:$E,5,0)</f>
        <v>#N/A</v>
      </c>
      <c r="AT326" s="904">
        <f t="shared" si="22"/>
        <v>0</v>
      </c>
      <c r="AU326" s="488">
        <f t="shared" si="22"/>
        <v>0</v>
      </c>
      <c r="AV326" s="899" t="str">
        <f>IFERROR(INDEX(V326:AG326,1,MATCH(Parametres!$B$3,V$1:AG$1,0)-1)*IF(OR(C326="L",C326="S",C326="I"),-1,1),"")</f>
        <v/>
      </c>
      <c r="AW326" s="899" t="e">
        <f t="shared" si="23"/>
        <v>#N/A</v>
      </c>
      <c r="AX326" s="899" t="e">
        <f>INDEX(V326:AG326,1,MATCH(Parametres!$B$3,V$1:AG$1,0))*IF(OR(C326="L",C326="S",C326="I"),-1,1)</f>
        <v>#N/A</v>
      </c>
      <c r="AY326" s="487" t="s">
        <v>337</v>
      </c>
      <c r="AZ326" s="487" t="e">
        <f>+VLOOKUP($AJ326,Data_Validation!$A:$E,5,0)</f>
        <v>#N/A</v>
      </c>
    </row>
    <row r="327" spans="36:52" ht="15.75" customHeight="1">
      <c r="AJ327" s="899">
        <f t="shared" si="20"/>
        <v>0</v>
      </c>
      <c r="AK327" s="899">
        <f t="shared" si="20"/>
        <v>0</v>
      </c>
      <c r="AL327" s="905" t="str">
        <f>IFERROR(INDEX(G327:R327,1,MATCH(Parametres!$B$3,G$1:R$1,0)-1)*IF(OR(F327="L",F327="S",F327="I"),-1,1),"")</f>
        <v/>
      </c>
      <c r="AM327" s="905" t="e">
        <f t="shared" si="21"/>
        <v>#N/A</v>
      </c>
      <c r="AN327" s="905" t="e">
        <f>INDEX(G327:R327,1,MATCH(Parametres!$B$3,G$1:R$1,0))*IF(OR(F327="L",F327="S",F327="I"),-1,1)</f>
        <v>#N/A</v>
      </c>
      <c r="AO327" s="487" t="e">
        <f>+VLOOKUP($AJ327,Data_Validation!$A:$D,1,0)</f>
        <v>#N/A</v>
      </c>
      <c r="AP327" s="487" t="e">
        <f>+VLOOKUP($AJ327,Data_Validation!$A:$D,3,0)</f>
        <v>#N/A</v>
      </c>
      <c r="AQ327" s="487" t="e">
        <f>+VLOOKUP($AJ327,Data_Validation!$A:$D,4,0)</f>
        <v>#N/A</v>
      </c>
      <c r="AR327" s="487" t="s">
        <v>299</v>
      </c>
      <c r="AS327" s="487" t="e">
        <f>+VLOOKUP($AJ327,Data_Validation!$A:$E,5,0)</f>
        <v>#N/A</v>
      </c>
      <c r="AT327" s="904">
        <f t="shared" si="22"/>
        <v>0</v>
      </c>
      <c r="AU327" s="488">
        <f t="shared" si="22"/>
        <v>0</v>
      </c>
      <c r="AV327" s="899" t="str">
        <f>IFERROR(INDEX(V327:AG327,1,MATCH(Parametres!$B$3,V$1:AG$1,0)-1)*IF(OR(C327="L",C327="S",C327="I"),-1,1),"")</f>
        <v/>
      </c>
      <c r="AW327" s="899" t="e">
        <f t="shared" si="23"/>
        <v>#N/A</v>
      </c>
      <c r="AX327" s="899" t="e">
        <f>INDEX(V327:AG327,1,MATCH(Parametres!$B$3,V$1:AG$1,0))*IF(OR(C327="L",C327="S",C327="I"),-1,1)</f>
        <v>#N/A</v>
      </c>
      <c r="AY327" s="487" t="s">
        <v>337</v>
      </c>
      <c r="AZ327" s="487" t="e">
        <f>+VLOOKUP($AJ327,Data_Validation!$A:$E,5,0)</f>
        <v>#N/A</v>
      </c>
    </row>
    <row r="328" spans="36:52" ht="15" customHeight="1">
      <c r="AJ328" s="899">
        <f t="shared" si="20"/>
        <v>0</v>
      </c>
      <c r="AK328" s="899">
        <f t="shared" si="20"/>
        <v>0</v>
      </c>
      <c r="AL328" s="905" t="str">
        <f>IFERROR(INDEX(G328:R328,1,MATCH(Parametres!$B$3,G$1:R$1,0)-1)*IF(OR(F328="L",F328="S",F328="I"),-1,1),"")</f>
        <v/>
      </c>
      <c r="AM328" s="905" t="e">
        <f t="shared" si="21"/>
        <v>#N/A</v>
      </c>
      <c r="AN328" s="905" t="e">
        <f>INDEX(G328:R328,1,MATCH(Parametres!$B$3,G$1:R$1,0))*IF(OR(F328="L",F328="S",F328="I"),-1,1)</f>
        <v>#N/A</v>
      </c>
      <c r="AO328" s="487" t="e">
        <f>+VLOOKUP($AJ328,Data_Validation!$A:$D,1,0)</f>
        <v>#N/A</v>
      </c>
      <c r="AP328" s="487" t="e">
        <f>+VLOOKUP($AJ328,Data_Validation!$A:$D,3,0)</f>
        <v>#N/A</v>
      </c>
      <c r="AQ328" s="487" t="e">
        <f>+VLOOKUP($AJ328,Data_Validation!$A:$D,4,0)</f>
        <v>#N/A</v>
      </c>
      <c r="AR328" s="487" t="s">
        <v>299</v>
      </c>
      <c r="AS328" s="487" t="e">
        <f>+VLOOKUP($AJ328,Data_Validation!$A:$E,5,0)</f>
        <v>#N/A</v>
      </c>
      <c r="AT328" s="904">
        <f t="shared" si="22"/>
        <v>0</v>
      </c>
      <c r="AU328" s="488">
        <f t="shared" si="22"/>
        <v>0</v>
      </c>
      <c r="AV328" s="899" t="str">
        <f>IFERROR(INDEX(V328:AG328,1,MATCH(Parametres!$B$3,V$1:AG$1,0)-1)*IF(OR(C328="L",C328="S",C328="I"),-1,1),"")</f>
        <v/>
      </c>
      <c r="AW328" s="899" t="e">
        <f t="shared" si="23"/>
        <v>#N/A</v>
      </c>
      <c r="AX328" s="899" t="e">
        <f>INDEX(V328:AG328,1,MATCH(Parametres!$B$3,V$1:AG$1,0))*IF(OR(C328="L",C328="S",C328="I"),-1,1)</f>
        <v>#N/A</v>
      </c>
      <c r="AY328" s="487" t="s">
        <v>337</v>
      </c>
      <c r="AZ328" s="487" t="e">
        <f>+VLOOKUP($AJ328,Data_Validation!$A:$E,5,0)</f>
        <v>#N/A</v>
      </c>
    </row>
    <row r="329" spans="36:52" ht="15" customHeight="1">
      <c r="AJ329" s="899">
        <f t="shared" si="20"/>
        <v>0</v>
      </c>
      <c r="AK329" s="899">
        <f t="shared" si="20"/>
        <v>0</v>
      </c>
      <c r="AL329" s="905" t="str">
        <f>IFERROR(INDEX(G329:R329,1,MATCH(Parametres!$B$3,G$1:R$1,0)-1)*IF(OR(F329="L",F329="S",F329="I"),-1,1),"")</f>
        <v/>
      </c>
      <c r="AM329" s="905" t="e">
        <f t="shared" si="21"/>
        <v>#N/A</v>
      </c>
      <c r="AN329" s="905" t="e">
        <f>INDEX(G329:R329,1,MATCH(Parametres!$B$3,G$1:R$1,0))*IF(OR(F329="L",F329="S",F329="I"),-1,1)</f>
        <v>#N/A</v>
      </c>
      <c r="AO329" s="487" t="e">
        <f>+VLOOKUP($AJ329,Data_Validation!$A:$D,1,0)</f>
        <v>#N/A</v>
      </c>
      <c r="AP329" s="487" t="e">
        <f>+VLOOKUP($AJ329,Data_Validation!$A:$D,3,0)</f>
        <v>#N/A</v>
      </c>
      <c r="AQ329" s="487" t="e">
        <f>+VLOOKUP($AJ329,Data_Validation!$A:$D,4,0)</f>
        <v>#N/A</v>
      </c>
      <c r="AR329" s="487" t="s">
        <v>299</v>
      </c>
      <c r="AS329" s="487" t="e">
        <f>+VLOOKUP($AJ329,Data_Validation!$A:$E,5,0)</f>
        <v>#N/A</v>
      </c>
      <c r="AT329" s="904">
        <f t="shared" si="22"/>
        <v>0</v>
      </c>
      <c r="AU329" s="488">
        <f t="shared" si="22"/>
        <v>0</v>
      </c>
      <c r="AV329" s="899" t="str">
        <f>IFERROR(INDEX(V329:AG329,1,MATCH(Parametres!$B$3,V$1:AG$1,0)-1)*IF(OR(C329="L",C329="S",C329="I"),-1,1),"")</f>
        <v/>
      </c>
      <c r="AW329" s="899" t="e">
        <f t="shared" si="23"/>
        <v>#N/A</v>
      </c>
      <c r="AX329" s="899" t="e">
        <f>INDEX(V329:AG329,1,MATCH(Parametres!$B$3,V$1:AG$1,0))*IF(OR(C329="L",C329="S",C329="I"),-1,1)</f>
        <v>#N/A</v>
      </c>
      <c r="AY329" s="487" t="s">
        <v>337</v>
      </c>
      <c r="AZ329" s="487" t="e">
        <f>+VLOOKUP($AJ329,Data_Validation!$A:$E,5,0)</f>
        <v>#N/A</v>
      </c>
    </row>
    <row r="330" spans="36:52" ht="15" customHeight="1">
      <c r="AJ330" s="899">
        <f t="shared" si="20"/>
        <v>0</v>
      </c>
      <c r="AK330" s="899">
        <f t="shared" si="20"/>
        <v>0</v>
      </c>
      <c r="AL330" s="905" t="str">
        <f>IFERROR(INDEX(G330:R330,1,MATCH(Parametres!$B$3,G$1:R$1,0)-1)*IF(OR(F330="L",F330="S",F330="I"),-1,1),"")</f>
        <v/>
      </c>
      <c r="AM330" s="905" t="e">
        <f t="shared" si="21"/>
        <v>#N/A</v>
      </c>
      <c r="AN330" s="905" t="e">
        <f>INDEX(G330:R330,1,MATCH(Parametres!$B$3,G$1:R$1,0))*IF(OR(F330="L",F330="S",F330="I"),-1,1)</f>
        <v>#N/A</v>
      </c>
      <c r="AO330" s="487" t="e">
        <f>+VLOOKUP($AJ330,Data_Validation!$A:$D,1,0)</f>
        <v>#N/A</v>
      </c>
      <c r="AP330" s="487" t="e">
        <f>+VLOOKUP($AJ330,Data_Validation!$A:$D,3,0)</f>
        <v>#N/A</v>
      </c>
      <c r="AQ330" s="487" t="e">
        <f>+VLOOKUP($AJ330,Data_Validation!$A:$D,4,0)</f>
        <v>#N/A</v>
      </c>
      <c r="AR330" s="487" t="s">
        <v>299</v>
      </c>
      <c r="AS330" s="487" t="e">
        <f>+VLOOKUP($AJ330,Data_Validation!$A:$E,5,0)</f>
        <v>#N/A</v>
      </c>
      <c r="AT330" s="904">
        <f t="shared" si="22"/>
        <v>0</v>
      </c>
      <c r="AU330" s="488">
        <f t="shared" si="22"/>
        <v>0</v>
      </c>
      <c r="AV330" s="899" t="str">
        <f>IFERROR(INDEX(V330:AG330,1,MATCH(Parametres!$B$3,V$1:AG$1,0)-1)*IF(OR(C330="L",C330="S",C330="I"),-1,1),"")</f>
        <v/>
      </c>
      <c r="AW330" s="899" t="e">
        <f t="shared" si="23"/>
        <v>#N/A</v>
      </c>
      <c r="AX330" s="899" t="e">
        <f>INDEX(V330:AG330,1,MATCH(Parametres!$B$3,V$1:AG$1,0))*IF(OR(C330="L",C330="S",C330="I"),-1,1)</f>
        <v>#N/A</v>
      </c>
      <c r="AY330" s="487" t="s">
        <v>337</v>
      </c>
      <c r="AZ330" s="487" t="e">
        <f>+VLOOKUP($AJ330,Data_Validation!$A:$E,5,0)</f>
        <v>#N/A</v>
      </c>
    </row>
    <row r="331" spans="36:52" ht="15" customHeight="1">
      <c r="AJ331" s="899">
        <f t="shared" si="20"/>
        <v>0</v>
      </c>
      <c r="AK331" s="899">
        <f t="shared" si="20"/>
        <v>0</v>
      </c>
      <c r="AL331" s="905" t="str">
        <f>IFERROR(INDEX(G331:R331,1,MATCH(Parametres!$B$3,G$1:R$1,0)-1)*IF(OR(F331="L",F331="S",F331="I"),-1,1),"")</f>
        <v/>
      </c>
      <c r="AM331" s="905" t="e">
        <f t="shared" si="21"/>
        <v>#N/A</v>
      </c>
      <c r="AN331" s="905" t="e">
        <f>INDEX(G331:R331,1,MATCH(Parametres!$B$3,G$1:R$1,0))*IF(OR(F331="L",F331="S",F331="I"),-1,1)</f>
        <v>#N/A</v>
      </c>
      <c r="AO331" s="487" t="e">
        <f>+VLOOKUP($AJ331,Data_Validation!$A:$D,1,0)</f>
        <v>#N/A</v>
      </c>
      <c r="AP331" s="487" t="e">
        <f>+VLOOKUP($AJ331,Data_Validation!$A:$D,3,0)</f>
        <v>#N/A</v>
      </c>
      <c r="AQ331" s="487" t="e">
        <f>+VLOOKUP($AJ331,Data_Validation!$A:$D,4,0)</f>
        <v>#N/A</v>
      </c>
      <c r="AR331" s="487" t="s">
        <v>299</v>
      </c>
      <c r="AS331" s="487" t="e">
        <f>+VLOOKUP($AJ331,Data_Validation!$A:$E,5,0)</f>
        <v>#N/A</v>
      </c>
      <c r="AT331" s="904">
        <f t="shared" si="22"/>
        <v>0</v>
      </c>
      <c r="AU331" s="488">
        <f t="shared" si="22"/>
        <v>0</v>
      </c>
      <c r="AV331" s="899" t="str">
        <f>IFERROR(INDEX(V331:AG331,1,MATCH(Parametres!$B$3,V$1:AG$1,0)-1)*IF(OR(C331="L",C331="S",C331="I"),-1,1),"")</f>
        <v/>
      </c>
      <c r="AW331" s="899" t="e">
        <f t="shared" si="23"/>
        <v>#N/A</v>
      </c>
      <c r="AX331" s="899" t="e">
        <f>INDEX(V331:AG331,1,MATCH(Parametres!$B$3,V$1:AG$1,0))*IF(OR(C331="L",C331="S",C331="I"),-1,1)</f>
        <v>#N/A</v>
      </c>
      <c r="AY331" s="487" t="s">
        <v>337</v>
      </c>
      <c r="AZ331" s="487" t="e">
        <f>+VLOOKUP($AJ331,Data_Validation!$A:$E,5,0)</f>
        <v>#N/A</v>
      </c>
    </row>
    <row r="332" spans="36:52" ht="15" customHeight="1">
      <c r="AJ332" s="899">
        <f t="shared" si="20"/>
        <v>0</v>
      </c>
      <c r="AK332" s="899">
        <f t="shared" si="20"/>
        <v>0</v>
      </c>
      <c r="AL332" s="905" t="str">
        <f>IFERROR(INDEX(G332:R332,1,MATCH(Parametres!$B$3,G$1:R$1,0)-1)*IF(OR(F332="L",F332="S",F332="I"),-1,1),"")</f>
        <v/>
      </c>
      <c r="AM332" s="905" t="e">
        <f t="shared" si="21"/>
        <v>#N/A</v>
      </c>
      <c r="AN332" s="905" t="e">
        <f>INDEX(G332:R332,1,MATCH(Parametres!$B$3,G$1:R$1,0))*IF(OR(F332="L",F332="S",F332="I"),-1,1)</f>
        <v>#N/A</v>
      </c>
      <c r="AO332" s="487" t="e">
        <f>+VLOOKUP($AJ332,Data_Validation!$A:$D,1,0)</f>
        <v>#N/A</v>
      </c>
      <c r="AP332" s="487" t="e">
        <f>+VLOOKUP($AJ332,Data_Validation!$A:$D,3,0)</f>
        <v>#N/A</v>
      </c>
      <c r="AQ332" s="487" t="e">
        <f>+VLOOKUP($AJ332,Data_Validation!$A:$D,4,0)</f>
        <v>#N/A</v>
      </c>
      <c r="AR332" s="487" t="s">
        <v>299</v>
      </c>
      <c r="AS332" s="487" t="e">
        <f>+VLOOKUP($AJ332,Data_Validation!$A:$E,5,0)</f>
        <v>#N/A</v>
      </c>
      <c r="AT332" s="904">
        <f t="shared" si="22"/>
        <v>0</v>
      </c>
      <c r="AU332" s="488">
        <f t="shared" si="22"/>
        <v>0</v>
      </c>
      <c r="AV332" s="899" t="str">
        <f>IFERROR(INDEX(V332:AG332,1,MATCH(Parametres!$B$3,V$1:AG$1,0)-1)*IF(OR(C332="L",C332="S",C332="I"),-1,1),"")</f>
        <v/>
      </c>
      <c r="AW332" s="899" t="e">
        <f t="shared" si="23"/>
        <v>#N/A</v>
      </c>
      <c r="AX332" s="899" t="e">
        <f>INDEX(V332:AG332,1,MATCH(Parametres!$B$3,V$1:AG$1,0))*IF(OR(C332="L",C332="S",C332="I"),-1,1)</f>
        <v>#N/A</v>
      </c>
      <c r="AY332" s="487" t="s">
        <v>337</v>
      </c>
      <c r="AZ332" s="487" t="e">
        <f>+VLOOKUP($AJ332,Data_Validation!$A:$E,5,0)</f>
        <v>#N/A</v>
      </c>
    </row>
    <row r="333" spans="36:52" ht="15.75" customHeight="1">
      <c r="AJ333" s="899">
        <f t="shared" si="20"/>
        <v>0</v>
      </c>
      <c r="AK333" s="899">
        <f t="shared" si="20"/>
        <v>0</v>
      </c>
      <c r="AL333" s="905" t="str">
        <f>IFERROR(INDEX(G333:R333,1,MATCH(Parametres!$B$3,G$1:R$1,0)-1)*IF(OR(F333="L",F333="S",F333="I"),-1,1),"")</f>
        <v/>
      </c>
      <c r="AM333" s="905" t="e">
        <f t="shared" si="21"/>
        <v>#N/A</v>
      </c>
      <c r="AN333" s="905" t="e">
        <f>INDEX(G333:R333,1,MATCH(Parametres!$B$3,G$1:R$1,0))*IF(OR(F333="L",F333="S",F333="I"),-1,1)</f>
        <v>#N/A</v>
      </c>
      <c r="AO333" s="487" t="e">
        <f>+VLOOKUP($AJ333,Data_Validation!$A:$D,1,0)</f>
        <v>#N/A</v>
      </c>
      <c r="AP333" s="487" t="e">
        <f>+VLOOKUP($AJ333,Data_Validation!$A:$D,3,0)</f>
        <v>#N/A</v>
      </c>
      <c r="AQ333" s="487" t="e">
        <f>+VLOOKUP($AJ333,Data_Validation!$A:$D,4,0)</f>
        <v>#N/A</v>
      </c>
      <c r="AR333" s="487" t="s">
        <v>299</v>
      </c>
      <c r="AS333" s="487" t="e">
        <f>+VLOOKUP($AJ333,Data_Validation!$A:$E,5,0)</f>
        <v>#N/A</v>
      </c>
      <c r="AT333" s="904">
        <f t="shared" si="22"/>
        <v>0</v>
      </c>
      <c r="AU333" s="488">
        <f t="shared" si="22"/>
        <v>0</v>
      </c>
      <c r="AV333" s="899" t="str">
        <f>IFERROR(INDEX(V333:AG333,1,MATCH(Parametres!$B$3,V$1:AG$1,0)-1)*IF(OR(C333="L",C333="S",C333="I"),-1,1),"")</f>
        <v/>
      </c>
      <c r="AW333" s="899" t="e">
        <f t="shared" si="23"/>
        <v>#N/A</v>
      </c>
      <c r="AX333" s="899" t="e">
        <f>INDEX(V333:AG333,1,MATCH(Parametres!$B$3,V$1:AG$1,0))*IF(OR(C333="L",C333="S",C333="I"),-1,1)</f>
        <v>#N/A</v>
      </c>
      <c r="AY333" s="487" t="s">
        <v>337</v>
      </c>
      <c r="AZ333" s="487" t="e">
        <f>+VLOOKUP($AJ333,Data_Validation!$A:$E,5,0)</f>
        <v>#N/A</v>
      </c>
    </row>
    <row r="334" spans="36:52" ht="15.75" customHeight="1">
      <c r="AJ334" s="899">
        <f t="shared" si="20"/>
        <v>0</v>
      </c>
      <c r="AK334" s="899">
        <f t="shared" si="20"/>
        <v>0</v>
      </c>
      <c r="AL334" s="905" t="str">
        <f>IFERROR(INDEX(G334:R334,1,MATCH(Parametres!$B$3,G$1:R$1,0)-1)*IF(OR(F334="L",F334="S",F334="I"),-1,1),"")</f>
        <v/>
      </c>
      <c r="AM334" s="905" t="e">
        <f t="shared" si="21"/>
        <v>#N/A</v>
      </c>
      <c r="AN334" s="905" t="e">
        <f>INDEX(G334:R334,1,MATCH(Parametres!$B$3,G$1:R$1,0))*IF(OR(F334="L",F334="S",F334="I"),-1,1)</f>
        <v>#N/A</v>
      </c>
      <c r="AO334" s="487" t="e">
        <f>+VLOOKUP($AJ334,Data_Validation!$A:$D,1,0)</f>
        <v>#N/A</v>
      </c>
      <c r="AP334" s="487" t="e">
        <f>+VLOOKUP($AJ334,Data_Validation!$A:$D,3,0)</f>
        <v>#N/A</v>
      </c>
      <c r="AQ334" s="487" t="e">
        <f>+VLOOKUP($AJ334,Data_Validation!$A:$D,4,0)</f>
        <v>#N/A</v>
      </c>
      <c r="AR334" s="487" t="s">
        <v>299</v>
      </c>
      <c r="AS334" s="487" t="e">
        <f>+VLOOKUP($AJ334,Data_Validation!$A:$E,5,0)</f>
        <v>#N/A</v>
      </c>
      <c r="AT334" s="904">
        <f t="shared" si="22"/>
        <v>0</v>
      </c>
      <c r="AU334" s="488">
        <f t="shared" si="22"/>
        <v>0</v>
      </c>
      <c r="AV334" s="899" t="str">
        <f>IFERROR(INDEX(V334:AG334,1,MATCH(Parametres!$B$3,V$1:AG$1,0)-1)*IF(OR(C334="L",C334="S",C334="I"),-1,1),"")</f>
        <v/>
      </c>
      <c r="AW334" s="899" t="e">
        <f t="shared" si="23"/>
        <v>#N/A</v>
      </c>
      <c r="AX334" s="899" t="e">
        <f>INDEX(V334:AG334,1,MATCH(Parametres!$B$3,V$1:AG$1,0))*IF(OR(C334="L",C334="S",C334="I"),-1,1)</f>
        <v>#N/A</v>
      </c>
      <c r="AY334" s="487" t="s">
        <v>337</v>
      </c>
      <c r="AZ334" s="487" t="e">
        <f>+VLOOKUP($AJ334,Data_Validation!$A:$E,5,0)</f>
        <v>#N/A</v>
      </c>
    </row>
    <row r="335" spans="36:52" ht="15" customHeight="1">
      <c r="AJ335" s="899">
        <f t="shared" si="20"/>
        <v>0</v>
      </c>
      <c r="AK335" s="899">
        <f t="shared" si="20"/>
        <v>0</v>
      </c>
      <c r="AL335" s="905" t="str">
        <f>IFERROR(INDEX(G335:R335,1,MATCH(Parametres!$B$3,G$1:R$1,0)-1)*IF(OR(F335="L",F335="S",F335="I"),-1,1),"")</f>
        <v/>
      </c>
      <c r="AM335" s="905" t="e">
        <f t="shared" si="21"/>
        <v>#N/A</v>
      </c>
      <c r="AN335" s="905" t="e">
        <f>INDEX(G335:R335,1,MATCH(Parametres!$B$3,G$1:R$1,0))*IF(OR(F335="L",F335="S",F335="I"),-1,1)</f>
        <v>#N/A</v>
      </c>
      <c r="AO335" s="487" t="e">
        <f>+VLOOKUP($AJ335,Data_Validation!$A:$D,1,0)</f>
        <v>#N/A</v>
      </c>
      <c r="AP335" s="487" t="e">
        <f>+VLOOKUP($AJ335,Data_Validation!$A:$D,3,0)</f>
        <v>#N/A</v>
      </c>
      <c r="AQ335" s="487" t="e">
        <f>+VLOOKUP($AJ335,Data_Validation!$A:$D,4,0)</f>
        <v>#N/A</v>
      </c>
      <c r="AR335" s="487" t="s">
        <v>299</v>
      </c>
      <c r="AS335" s="487" t="e">
        <f>+VLOOKUP($AJ335,Data_Validation!$A:$E,5,0)</f>
        <v>#N/A</v>
      </c>
      <c r="AT335" s="904">
        <f t="shared" si="22"/>
        <v>0</v>
      </c>
      <c r="AU335" s="488">
        <f t="shared" si="22"/>
        <v>0</v>
      </c>
      <c r="AV335" s="899" t="str">
        <f>IFERROR(INDEX(V335:AG335,1,MATCH(Parametres!$B$3,V$1:AG$1,0)-1)*IF(OR(C335="L",C335="S",C335="I"),-1,1),"")</f>
        <v/>
      </c>
      <c r="AW335" s="899" t="e">
        <f t="shared" si="23"/>
        <v>#N/A</v>
      </c>
      <c r="AX335" s="899" t="e">
        <f>INDEX(V335:AG335,1,MATCH(Parametres!$B$3,V$1:AG$1,0))*IF(OR(C335="L",C335="S",C335="I"),-1,1)</f>
        <v>#N/A</v>
      </c>
      <c r="AY335" s="487" t="s">
        <v>337</v>
      </c>
      <c r="AZ335" s="487" t="e">
        <f>+VLOOKUP($AJ335,Data_Validation!$A:$E,5,0)</f>
        <v>#N/A</v>
      </c>
    </row>
    <row r="336" spans="36:52" ht="15" customHeight="1">
      <c r="AJ336" s="899">
        <f t="shared" si="20"/>
        <v>0</v>
      </c>
      <c r="AK336" s="899">
        <f t="shared" si="20"/>
        <v>0</v>
      </c>
      <c r="AL336" s="905" t="str">
        <f>IFERROR(INDEX(G336:R336,1,MATCH(Parametres!$B$3,G$1:R$1,0)-1)*IF(OR(F336="L",F336="S",F336="I"),-1,1),"")</f>
        <v/>
      </c>
      <c r="AM336" s="905" t="e">
        <f t="shared" si="21"/>
        <v>#N/A</v>
      </c>
      <c r="AN336" s="905" t="e">
        <f>INDEX(G336:R336,1,MATCH(Parametres!$B$3,G$1:R$1,0))*IF(OR(F336="L",F336="S",F336="I"),-1,1)</f>
        <v>#N/A</v>
      </c>
      <c r="AO336" s="487" t="e">
        <f>+VLOOKUP($AJ336,Data_Validation!$A:$D,1,0)</f>
        <v>#N/A</v>
      </c>
      <c r="AP336" s="487" t="e">
        <f>+VLOOKUP($AJ336,Data_Validation!$A:$D,3,0)</f>
        <v>#N/A</v>
      </c>
      <c r="AQ336" s="487" t="e">
        <f>+VLOOKUP($AJ336,Data_Validation!$A:$D,4,0)</f>
        <v>#N/A</v>
      </c>
      <c r="AR336" s="487" t="s">
        <v>299</v>
      </c>
      <c r="AS336" s="487" t="e">
        <f>+VLOOKUP($AJ336,Data_Validation!$A:$E,5,0)</f>
        <v>#N/A</v>
      </c>
      <c r="AT336" s="904">
        <f t="shared" si="22"/>
        <v>0</v>
      </c>
      <c r="AU336" s="488">
        <f t="shared" si="22"/>
        <v>0</v>
      </c>
      <c r="AV336" s="899" t="str">
        <f>IFERROR(INDEX(V336:AG336,1,MATCH(Parametres!$B$3,V$1:AG$1,0)-1)*IF(OR(C336="L",C336="S",C336="I"),-1,1),"")</f>
        <v/>
      </c>
      <c r="AW336" s="899" t="e">
        <f t="shared" si="23"/>
        <v>#N/A</v>
      </c>
      <c r="AX336" s="899" t="e">
        <f>INDEX(V336:AG336,1,MATCH(Parametres!$B$3,V$1:AG$1,0))*IF(OR(C336="L",C336="S",C336="I"),-1,1)</f>
        <v>#N/A</v>
      </c>
      <c r="AY336" s="487" t="s">
        <v>337</v>
      </c>
      <c r="AZ336" s="487" t="e">
        <f>+VLOOKUP($AJ336,Data_Validation!$A:$E,5,0)</f>
        <v>#N/A</v>
      </c>
    </row>
    <row r="337" spans="36:52" ht="15" customHeight="1">
      <c r="AJ337" s="899">
        <f t="shared" si="20"/>
        <v>0</v>
      </c>
      <c r="AK337" s="899">
        <f t="shared" si="20"/>
        <v>0</v>
      </c>
      <c r="AL337" s="905" t="str">
        <f>IFERROR(INDEX(G337:R337,1,MATCH(Parametres!$B$3,G$1:R$1,0)-1)*IF(OR(F337="L",F337="S",F337="I"),-1,1),"")</f>
        <v/>
      </c>
      <c r="AM337" s="905" t="e">
        <f t="shared" si="21"/>
        <v>#N/A</v>
      </c>
      <c r="AN337" s="905" t="e">
        <f>INDEX(G337:R337,1,MATCH(Parametres!$B$3,G$1:R$1,0))*IF(OR(F337="L",F337="S",F337="I"),-1,1)</f>
        <v>#N/A</v>
      </c>
      <c r="AO337" s="487" t="e">
        <f>+VLOOKUP($AJ337,Data_Validation!$A:$D,1,0)</f>
        <v>#N/A</v>
      </c>
      <c r="AP337" s="487" t="e">
        <f>+VLOOKUP($AJ337,Data_Validation!$A:$D,3,0)</f>
        <v>#N/A</v>
      </c>
      <c r="AQ337" s="487" t="e">
        <f>+VLOOKUP($AJ337,Data_Validation!$A:$D,4,0)</f>
        <v>#N/A</v>
      </c>
      <c r="AR337" s="487" t="s">
        <v>299</v>
      </c>
      <c r="AS337" s="487" t="e">
        <f>+VLOOKUP($AJ337,Data_Validation!$A:$E,5,0)</f>
        <v>#N/A</v>
      </c>
      <c r="AT337" s="904">
        <f t="shared" si="22"/>
        <v>0</v>
      </c>
      <c r="AU337" s="488">
        <f t="shared" si="22"/>
        <v>0</v>
      </c>
      <c r="AV337" s="899" t="str">
        <f>IFERROR(INDEX(V337:AG337,1,MATCH(Parametres!$B$3,V$1:AG$1,0)-1)*IF(OR(C337="L",C337="S",C337="I"),-1,1),"")</f>
        <v/>
      </c>
      <c r="AW337" s="899" t="e">
        <f t="shared" si="23"/>
        <v>#N/A</v>
      </c>
      <c r="AX337" s="899" t="e">
        <f>INDEX(V337:AG337,1,MATCH(Parametres!$B$3,V$1:AG$1,0))*IF(OR(C337="L",C337="S",C337="I"),-1,1)</f>
        <v>#N/A</v>
      </c>
      <c r="AY337" s="487" t="s">
        <v>337</v>
      </c>
      <c r="AZ337" s="487" t="e">
        <f>+VLOOKUP($AJ337,Data_Validation!$A:$E,5,0)</f>
        <v>#N/A</v>
      </c>
    </row>
    <row r="338" spans="36:52" ht="15.75" customHeight="1">
      <c r="AJ338" s="899">
        <f t="shared" si="20"/>
        <v>0</v>
      </c>
      <c r="AK338" s="899">
        <f t="shared" si="20"/>
        <v>0</v>
      </c>
      <c r="AL338" s="905" t="str">
        <f>IFERROR(INDEX(G338:R338,1,MATCH(Parametres!$B$3,G$1:R$1,0)-1)*IF(OR(F338="L",F338="S",F338="I"),-1,1),"")</f>
        <v/>
      </c>
      <c r="AM338" s="905" t="e">
        <f t="shared" si="21"/>
        <v>#N/A</v>
      </c>
      <c r="AN338" s="905" t="e">
        <f>INDEX(G338:R338,1,MATCH(Parametres!$B$3,G$1:R$1,0))*IF(OR(F338="L",F338="S",F338="I"),-1,1)</f>
        <v>#N/A</v>
      </c>
      <c r="AO338" s="487" t="e">
        <f>+VLOOKUP($AJ338,Data_Validation!$A:$D,1,0)</f>
        <v>#N/A</v>
      </c>
      <c r="AP338" s="487" t="e">
        <f>+VLOOKUP($AJ338,Data_Validation!$A:$D,3,0)</f>
        <v>#N/A</v>
      </c>
      <c r="AQ338" s="487" t="e">
        <f>+VLOOKUP($AJ338,Data_Validation!$A:$D,4,0)</f>
        <v>#N/A</v>
      </c>
      <c r="AR338" s="487" t="s">
        <v>299</v>
      </c>
      <c r="AS338" s="487" t="e">
        <f>+VLOOKUP($AJ338,Data_Validation!$A:$E,5,0)</f>
        <v>#N/A</v>
      </c>
      <c r="AT338" s="904">
        <f t="shared" si="22"/>
        <v>0</v>
      </c>
      <c r="AU338" s="488">
        <f t="shared" si="22"/>
        <v>0</v>
      </c>
      <c r="AV338" s="899" t="str">
        <f>IFERROR(INDEX(V338:AG338,1,MATCH(Parametres!$B$3,V$1:AG$1,0)-1)*IF(OR(C338="L",C338="S",C338="I"),-1,1),"")</f>
        <v/>
      </c>
      <c r="AW338" s="899" t="e">
        <f t="shared" si="23"/>
        <v>#N/A</v>
      </c>
      <c r="AX338" s="899" t="e">
        <f>INDEX(V338:AG338,1,MATCH(Parametres!$B$3,V$1:AG$1,0))*IF(OR(C338="L",C338="S",C338="I"),-1,1)</f>
        <v>#N/A</v>
      </c>
      <c r="AY338" s="487" t="s">
        <v>337</v>
      </c>
      <c r="AZ338" s="487" t="e">
        <f>+VLOOKUP($AJ338,Data_Validation!$A:$E,5,0)</f>
        <v>#N/A</v>
      </c>
    </row>
    <row r="339" spans="36:52" ht="15" customHeight="1">
      <c r="AJ339" s="899">
        <f t="shared" si="20"/>
        <v>0</v>
      </c>
      <c r="AK339" s="899">
        <f t="shared" si="20"/>
        <v>0</v>
      </c>
      <c r="AL339" s="905" t="str">
        <f>IFERROR(INDEX(G339:R339,1,MATCH(Parametres!$B$3,G$1:R$1,0)-1)*IF(OR(F339="L",F339="S",F339="I"),-1,1),"")</f>
        <v/>
      </c>
      <c r="AM339" s="905" t="e">
        <f t="shared" si="21"/>
        <v>#N/A</v>
      </c>
      <c r="AN339" s="905" t="e">
        <f>INDEX(G339:R339,1,MATCH(Parametres!$B$3,G$1:R$1,0))*IF(OR(F339="L",F339="S",F339="I"),-1,1)</f>
        <v>#N/A</v>
      </c>
      <c r="AO339" s="487" t="e">
        <f>+VLOOKUP($AJ339,Data_Validation!$A:$D,1,0)</f>
        <v>#N/A</v>
      </c>
      <c r="AP339" s="487" t="e">
        <f>+VLOOKUP($AJ339,Data_Validation!$A:$D,3,0)</f>
        <v>#N/A</v>
      </c>
      <c r="AQ339" s="487" t="e">
        <f>+VLOOKUP($AJ339,Data_Validation!$A:$D,4,0)</f>
        <v>#N/A</v>
      </c>
      <c r="AR339" s="487" t="s">
        <v>299</v>
      </c>
      <c r="AS339" s="487" t="e">
        <f>+VLOOKUP($AJ339,Data_Validation!$A:$E,5,0)</f>
        <v>#N/A</v>
      </c>
      <c r="AT339" s="904">
        <f t="shared" si="22"/>
        <v>0</v>
      </c>
      <c r="AU339" s="488">
        <f t="shared" si="22"/>
        <v>0</v>
      </c>
      <c r="AV339" s="899" t="str">
        <f>IFERROR(INDEX(V339:AG339,1,MATCH(Parametres!$B$3,V$1:AG$1,0)-1)*IF(OR(C339="L",C339="S",C339="I"),-1,1),"")</f>
        <v/>
      </c>
      <c r="AW339" s="899" t="e">
        <f t="shared" si="23"/>
        <v>#N/A</v>
      </c>
      <c r="AX339" s="899" t="e">
        <f>INDEX(V339:AG339,1,MATCH(Parametres!$B$3,V$1:AG$1,0))*IF(OR(C339="L",C339="S",C339="I"),-1,1)</f>
        <v>#N/A</v>
      </c>
      <c r="AY339" s="487" t="s">
        <v>337</v>
      </c>
      <c r="AZ339" s="487" t="e">
        <f>+VLOOKUP($AJ339,Data_Validation!$A:$E,5,0)</f>
        <v>#N/A</v>
      </c>
    </row>
    <row r="340" spans="36:52" ht="15" customHeight="1">
      <c r="AJ340" s="899">
        <f t="shared" si="20"/>
        <v>0</v>
      </c>
      <c r="AK340" s="899">
        <f t="shared" si="20"/>
        <v>0</v>
      </c>
      <c r="AL340" s="905" t="str">
        <f>IFERROR(INDEX(G340:R340,1,MATCH(Parametres!$B$3,G$1:R$1,0)-1)*IF(OR(F340="L",F340="S",F340="I"),-1,1),"")</f>
        <v/>
      </c>
      <c r="AM340" s="905" t="e">
        <f t="shared" si="21"/>
        <v>#N/A</v>
      </c>
      <c r="AN340" s="905" t="e">
        <f>INDEX(G340:R340,1,MATCH(Parametres!$B$3,G$1:R$1,0))*IF(OR(F340="L",F340="S",F340="I"),-1,1)</f>
        <v>#N/A</v>
      </c>
      <c r="AO340" s="487" t="e">
        <f>+VLOOKUP($AJ340,Data_Validation!$A:$D,1,0)</f>
        <v>#N/A</v>
      </c>
      <c r="AP340" s="487" t="e">
        <f>+VLOOKUP($AJ340,Data_Validation!$A:$D,3,0)</f>
        <v>#N/A</v>
      </c>
      <c r="AQ340" s="487" t="e">
        <f>+VLOOKUP($AJ340,Data_Validation!$A:$D,4,0)</f>
        <v>#N/A</v>
      </c>
      <c r="AR340" s="487" t="s">
        <v>299</v>
      </c>
      <c r="AS340" s="487" t="e">
        <f>+VLOOKUP($AJ340,Data_Validation!$A:$E,5,0)</f>
        <v>#N/A</v>
      </c>
      <c r="AT340" s="904">
        <f t="shared" si="22"/>
        <v>0</v>
      </c>
      <c r="AU340" s="488">
        <f t="shared" si="22"/>
        <v>0</v>
      </c>
      <c r="AV340" s="899" t="str">
        <f>IFERROR(INDEX(V340:AG340,1,MATCH(Parametres!$B$3,V$1:AG$1,0)-1)*IF(OR(C340="L",C340="S",C340="I"),-1,1),"")</f>
        <v/>
      </c>
      <c r="AW340" s="899" t="e">
        <f t="shared" si="23"/>
        <v>#N/A</v>
      </c>
      <c r="AX340" s="899" t="e">
        <f>INDEX(V340:AG340,1,MATCH(Parametres!$B$3,V$1:AG$1,0))*IF(OR(C340="L",C340="S",C340="I"),-1,1)</f>
        <v>#N/A</v>
      </c>
      <c r="AY340" s="487" t="s">
        <v>337</v>
      </c>
      <c r="AZ340" s="487" t="e">
        <f>+VLOOKUP($AJ340,Data_Validation!$A:$E,5,0)</f>
        <v>#N/A</v>
      </c>
    </row>
    <row r="341" spans="36:52" ht="15" customHeight="1">
      <c r="AJ341" s="899">
        <f t="shared" si="20"/>
        <v>0</v>
      </c>
      <c r="AK341" s="899">
        <f t="shared" si="20"/>
        <v>0</v>
      </c>
      <c r="AL341" s="905" t="str">
        <f>IFERROR(INDEX(G341:R341,1,MATCH(Parametres!$B$3,G$1:R$1,0)-1)*IF(OR(F341="L",F341="S",F341="I"),-1,1),"")</f>
        <v/>
      </c>
      <c r="AM341" s="905" t="e">
        <f t="shared" si="21"/>
        <v>#N/A</v>
      </c>
      <c r="AN341" s="905" t="e">
        <f>INDEX(G341:R341,1,MATCH(Parametres!$B$3,G$1:R$1,0))*IF(OR(F341="L",F341="S",F341="I"),-1,1)</f>
        <v>#N/A</v>
      </c>
      <c r="AO341" s="487" t="e">
        <f>+VLOOKUP($AJ341,Data_Validation!$A:$D,1,0)</f>
        <v>#N/A</v>
      </c>
      <c r="AP341" s="487" t="e">
        <f>+VLOOKUP($AJ341,Data_Validation!$A:$D,3,0)</f>
        <v>#N/A</v>
      </c>
      <c r="AQ341" s="487" t="e">
        <f>+VLOOKUP($AJ341,Data_Validation!$A:$D,4,0)</f>
        <v>#N/A</v>
      </c>
      <c r="AR341" s="487" t="s">
        <v>299</v>
      </c>
      <c r="AS341" s="487" t="e">
        <f>+VLOOKUP($AJ341,Data_Validation!$A:$E,5,0)</f>
        <v>#N/A</v>
      </c>
      <c r="AT341" s="904">
        <f t="shared" si="22"/>
        <v>0</v>
      </c>
      <c r="AU341" s="488">
        <f t="shared" si="22"/>
        <v>0</v>
      </c>
      <c r="AV341" s="899" t="str">
        <f>IFERROR(INDEX(V341:AG341,1,MATCH(Parametres!$B$3,V$1:AG$1,0)-1)*IF(OR(C341="L",C341="S",C341="I"),-1,1),"")</f>
        <v/>
      </c>
      <c r="AW341" s="899" t="e">
        <f t="shared" si="23"/>
        <v>#N/A</v>
      </c>
      <c r="AX341" s="899" t="e">
        <f>INDEX(V341:AG341,1,MATCH(Parametres!$B$3,V$1:AG$1,0))*IF(OR(C341="L",C341="S",C341="I"),-1,1)</f>
        <v>#N/A</v>
      </c>
      <c r="AY341" s="487" t="s">
        <v>337</v>
      </c>
      <c r="AZ341" s="487" t="e">
        <f>+VLOOKUP($AJ341,Data_Validation!$A:$E,5,0)</f>
        <v>#N/A</v>
      </c>
    </row>
    <row r="342" spans="36:52" ht="15" customHeight="1">
      <c r="AJ342" s="899">
        <f t="shared" si="20"/>
        <v>0</v>
      </c>
      <c r="AK342" s="899">
        <f t="shared" si="20"/>
        <v>0</v>
      </c>
      <c r="AL342" s="905" t="str">
        <f>IFERROR(INDEX(G342:R342,1,MATCH(Parametres!$B$3,G$1:R$1,0)-1)*IF(OR(F342="L",F342="S",F342="I"),-1,1),"")</f>
        <v/>
      </c>
      <c r="AM342" s="905" t="e">
        <f t="shared" si="21"/>
        <v>#N/A</v>
      </c>
      <c r="AN342" s="905" t="e">
        <f>INDEX(G342:R342,1,MATCH(Parametres!$B$3,G$1:R$1,0))*IF(OR(F342="L",F342="S",F342="I"),-1,1)</f>
        <v>#N/A</v>
      </c>
      <c r="AO342" s="487" t="e">
        <f>+VLOOKUP($AJ342,Data_Validation!$A:$D,1,0)</f>
        <v>#N/A</v>
      </c>
      <c r="AP342" s="487" t="e">
        <f>+VLOOKUP($AJ342,Data_Validation!$A:$D,3,0)</f>
        <v>#N/A</v>
      </c>
      <c r="AQ342" s="487" t="e">
        <f>+VLOOKUP($AJ342,Data_Validation!$A:$D,4,0)</f>
        <v>#N/A</v>
      </c>
      <c r="AR342" s="487" t="s">
        <v>299</v>
      </c>
      <c r="AS342" s="487" t="e">
        <f>+VLOOKUP($AJ342,Data_Validation!$A:$E,5,0)</f>
        <v>#N/A</v>
      </c>
      <c r="AT342" s="904">
        <f t="shared" si="22"/>
        <v>0</v>
      </c>
      <c r="AU342" s="488">
        <f t="shared" si="22"/>
        <v>0</v>
      </c>
      <c r="AV342" s="899" t="str">
        <f>IFERROR(INDEX(V342:AG342,1,MATCH(Parametres!$B$3,V$1:AG$1,0)-1)*IF(OR(C342="L",C342="S",C342="I"),-1,1),"")</f>
        <v/>
      </c>
      <c r="AW342" s="899" t="e">
        <f t="shared" si="23"/>
        <v>#N/A</v>
      </c>
      <c r="AX342" s="899" t="e">
        <f>INDEX(V342:AG342,1,MATCH(Parametres!$B$3,V$1:AG$1,0))*IF(OR(C342="L",C342="S",C342="I"),-1,1)</f>
        <v>#N/A</v>
      </c>
      <c r="AY342" s="487" t="s">
        <v>337</v>
      </c>
      <c r="AZ342" s="487" t="e">
        <f>+VLOOKUP($AJ342,Data_Validation!$A:$E,5,0)</f>
        <v>#N/A</v>
      </c>
    </row>
    <row r="343" spans="36:52" ht="15.75" customHeight="1">
      <c r="AJ343" s="899">
        <f t="shared" si="20"/>
        <v>0</v>
      </c>
      <c r="AK343" s="899">
        <f t="shared" si="20"/>
        <v>0</v>
      </c>
      <c r="AL343" s="905" t="str">
        <f>IFERROR(INDEX(G343:R343,1,MATCH(Parametres!$B$3,G$1:R$1,0)-1)*IF(OR(F343="L",F343="S",F343="I"),-1,1),"")</f>
        <v/>
      </c>
      <c r="AM343" s="905" t="e">
        <f t="shared" si="21"/>
        <v>#N/A</v>
      </c>
      <c r="AN343" s="905" t="e">
        <f>INDEX(G343:R343,1,MATCH(Parametres!$B$3,G$1:R$1,0))*IF(OR(F343="L",F343="S",F343="I"),-1,1)</f>
        <v>#N/A</v>
      </c>
      <c r="AO343" s="487" t="e">
        <f>+VLOOKUP($AJ343,Data_Validation!$A:$D,1,0)</f>
        <v>#N/A</v>
      </c>
      <c r="AP343" s="487" t="e">
        <f>+VLOOKUP($AJ343,Data_Validation!$A:$D,3,0)</f>
        <v>#N/A</v>
      </c>
      <c r="AQ343" s="487" t="e">
        <f>+VLOOKUP($AJ343,Data_Validation!$A:$D,4,0)</f>
        <v>#N/A</v>
      </c>
      <c r="AR343" s="487" t="s">
        <v>299</v>
      </c>
      <c r="AS343" s="487" t="e">
        <f>+VLOOKUP($AJ343,Data_Validation!$A:$E,5,0)</f>
        <v>#N/A</v>
      </c>
      <c r="AT343" s="904">
        <f t="shared" si="22"/>
        <v>0</v>
      </c>
      <c r="AU343" s="488">
        <f t="shared" si="22"/>
        <v>0</v>
      </c>
      <c r="AV343" s="899" t="str">
        <f>IFERROR(INDEX(V343:AG343,1,MATCH(Parametres!$B$3,V$1:AG$1,0)-1)*IF(OR(C343="L",C343="S",C343="I"),-1,1),"")</f>
        <v/>
      </c>
      <c r="AW343" s="899" t="e">
        <f t="shared" si="23"/>
        <v>#N/A</v>
      </c>
      <c r="AX343" s="899" t="e">
        <f>INDEX(V343:AG343,1,MATCH(Parametres!$B$3,V$1:AG$1,0))*IF(OR(C343="L",C343="S",C343="I"),-1,1)</f>
        <v>#N/A</v>
      </c>
      <c r="AY343" s="487" t="s">
        <v>337</v>
      </c>
      <c r="AZ343" s="487" t="e">
        <f>+VLOOKUP($AJ343,Data_Validation!$A:$E,5,0)</f>
        <v>#N/A</v>
      </c>
    </row>
    <row r="344" spans="36:52" ht="15" customHeight="1">
      <c r="AJ344" s="899">
        <f t="shared" si="20"/>
        <v>0</v>
      </c>
      <c r="AK344" s="899">
        <f t="shared" si="20"/>
        <v>0</v>
      </c>
      <c r="AL344" s="905" t="str">
        <f>IFERROR(INDEX(G344:R344,1,MATCH(Parametres!$B$3,G$1:R$1,0)-1)*IF(OR(F344="L",F344="S",F344="I"),-1,1),"")</f>
        <v/>
      </c>
      <c r="AM344" s="905" t="e">
        <f t="shared" si="21"/>
        <v>#N/A</v>
      </c>
      <c r="AN344" s="905" t="e">
        <f>INDEX(G344:R344,1,MATCH(Parametres!$B$3,G$1:R$1,0))*IF(OR(F344="L",F344="S",F344="I"),-1,1)</f>
        <v>#N/A</v>
      </c>
      <c r="AO344" s="487" t="e">
        <f>+VLOOKUP($AJ344,Data_Validation!$A:$D,1,0)</f>
        <v>#N/A</v>
      </c>
      <c r="AP344" s="487" t="e">
        <f>+VLOOKUP($AJ344,Data_Validation!$A:$D,3,0)</f>
        <v>#N/A</v>
      </c>
      <c r="AQ344" s="487" t="e">
        <f>+VLOOKUP($AJ344,Data_Validation!$A:$D,4,0)</f>
        <v>#N/A</v>
      </c>
      <c r="AR344" s="487" t="s">
        <v>299</v>
      </c>
      <c r="AS344" s="487" t="e">
        <f>+VLOOKUP($AJ344,Data_Validation!$A:$E,5,0)</f>
        <v>#N/A</v>
      </c>
      <c r="AT344" s="904">
        <f t="shared" si="22"/>
        <v>0</v>
      </c>
      <c r="AU344" s="488">
        <f t="shared" si="22"/>
        <v>0</v>
      </c>
      <c r="AV344" s="899" t="str">
        <f>IFERROR(INDEX(V344:AG344,1,MATCH(Parametres!$B$3,V$1:AG$1,0)-1)*IF(OR(C344="L",C344="S",C344="I"),-1,1),"")</f>
        <v/>
      </c>
      <c r="AW344" s="899" t="e">
        <f t="shared" si="23"/>
        <v>#N/A</v>
      </c>
      <c r="AX344" s="899" t="e">
        <f>INDEX(V344:AG344,1,MATCH(Parametres!$B$3,V$1:AG$1,0))*IF(OR(C344="L",C344="S",C344="I"),-1,1)</f>
        <v>#N/A</v>
      </c>
      <c r="AY344" s="487" t="s">
        <v>337</v>
      </c>
      <c r="AZ344" s="487" t="e">
        <f>+VLOOKUP($AJ344,Data_Validation!$A:$E,5,0)</f>
        <v>#N/A</v>
      </c>
    </row>
    <row r="345" spans="36:52" ht="15" customHeight="1">
      <c r="AJ345" s="899">
        <f t="shared" si="20"/>
        <v>0</v>
      </c>
      <c r="AK345" s="899">
        <f t="shared" si="20"/>
        <v>0</v>
      </c>
      <c r="AL345" s="905" t="str">
        <f>IFERROR(INDEX(G345:R345,1,MATCH(Parametres!$B$3,G$1:R$1,0)-1)*IF(OR(F345="L",F345="S",F345="I"),-1,1),"")</f>
        <v/>
      </c>
      <c r="AM345" s="905" t="e">
        <f t="shared" si="21"/>
        <v>#N/A</v>
      </c>
      <c r="AN345" s="905" t="e">
        <f>INDEX(G345:R345,1,MATCH(Parametres!$B$3,G$1:R$1,0))*IF(OR(F345="L",F345="S",F345="I"),-1,1)</f>
        <v>#N/A</v>
      </c>
      <c r="AO345" s="487" t="e">
        <f>+VLOOKUP($AJ345,Data_Validation!$A:$D,1,0)</f>
        <v>#N/A</v>
      </c>
      <c r="AP345" s="487" t="e">
        <f>+VLOOKUP($AJ345,Data_Validation!$A:$D,3,0)</f>
        <v>#N/A</v>
      </c>
      <c r="AQ345" s="487" t="e">
        <f>+VLOOKUP($AJ345,Data_Validation!$A:$D,4,0)</f>
        <v>#N/A</v>
      </c>
      <c r="AR345" s="487" t="s">
        <v>299</v>
      </c>
      <c r="AS345" s="487" t="e">
        <f>+VLOOKUP($AJ345,Data_Validation!$A:$E,5,0)</f>
        <v>#N/A</v>
      </c>
      <c r="AT345" s="904">
        <f t="shared" si="22"/>
        <v>0</v>
      </c>
      <c r="AU345" s="488">
        <f t="shared" si="22"/>
        <v>0</v>
      </c>
      <c r="AV345" s="899" t="str">
        <f>IFERROR(INDEX(V345:AG345,1,MATCH(Parametres!$B$3,V$1:AG$1,0)-1)*IF(OR(C345="L",C345="S",C345="I"),-1,1),"")</f>
        <v/>
      </c>
      <c r="AW345" s="899" t="e">
        <f t="shared" si="23"/>
        <v>#N/A</v>
      </c>
      <c r="AX345" s="899" t="e">
        <f>INDEX(V345:AG345,1,MATCH(Parametres!$B$3,V$1:AG$1,0))*IF(OR(C345="L",C345="S",C345="I"),-1,1)</f>
        <v>#N/A</v>
      </c>
      <c r="AY345" s="487" t="s">
        <v>337</v>
      </c>
      <c r="AZ345" s="487" t="e">
        <f>+VLOOKUP($AJ345,Data_Validation!$A:$E,5,0)</f>
        <v>#N/A</v>
      </c>
    </row>
    <row r="346" spans="36:52" ht="15" customHeight="1">
      <c r="AJ346" s="899">
        <f t="shared" si="20"/>
        <v>0</v>
      </c>
      <c r="AK346" s="899">
        <f t="shared" si="20"/>
        <v>0</v>
      </c>
      <c r="AL346" s="905" t="str">
        <f>IFERROR(INDEX(G346:R346,1,MATCH(Parametres!$B$3,G$1:R$1,0)-1)*IF(OR(F346="L",F346="S",F346="I"),-1,1),"")</f>
        <v/>
      </c>
      <c r="AM346" s="905" t="e">
        <f t="shared" si="21"/>
        <v>#N/A</v>
      </c>
      <c r="AN346" s="905" t="e">
        <f>INDEX(G346:R346,1,MATCH(Parametres!$B$3,G$1:R$1,0))*IF(OR(F346="L",F346="S",F346="I"),-1,1)</f>
        <v>#N/A</v>
      </c>
      <c r="AO346" s="487" t="e">
        <f>+VLOOKUP($AJ346,Data_Validation!$A:$D,1,0)</f>
        <v>#N/A</v>
      </c>
      <c r="AP346" s="487" t="e">
        <f>+VLOOKUP($AJ346,Data_Validation!$A:$D,3,0)</f>
        <v>#N/A</v>
      </c>
      <c r="AQ346" s="487" t="e">
        <f>+VLOOKUP($AJ346,Data_Validation!$A:$D,4,0)</f>
        <v>#N/A</v>
      </c>
      <c r="AR346" s="487" t="s">
        <v>299</v>
      </c>
      <c r="AS346" s="487" t="e">
        <f>+VLOOKUP($AJ346,Data_Validation!$A:$E,5,0)</f>
        <v>#N/A</v>
      </c>
      <c r="AT346" s="904">
        <f t="shared" si="22"/>
        <v>0</v>
      </c>
      <c r="AU346" s="488">
        <f t="shared" si="22"/>
        <v>0</v>
      </c>
      <c r="AV346" s="899" t="str">
        <f>IFERROR(INDEX(V346:AG346,1,MATCH(Parametres!$B$3,V$1:AG$1,0)-1)*IF(OR(C346="L",C346="S",C346="I"),-1,1),"")</f>
        <v/>
      </c>
      <c r="AW346" s="899" t="e">
        <f t="shared" si="23"/>
        <v>#N/A</v>
      </c>
      <c r="AX346" s="899" t="e">
        <f>INDEX(V346:AG346,1,MATCH(Parametres!$B$3,V$1:AG$1,0))*IF(OR(C346="L",C346="S",C346="I"),-1,1)</f>
        <v>#N/A</v>
      </c>
      <c r="AY346" s="487" t="s">
        <v>337</v>
      </c>
      <c r="AZ346" s="487" t="e">
        <f>+VLOOKUP($AJ346,Data_Validation!$A:$E,5,0)</f>
        <v>#N/A</v>
      </c>
    </row>
    <row r="347" spans="36:52" ht="15.75" customHeight="1">
      <c r="AJ347" s="899">
        <f t="shared" si="20"/>
        <v>0</v>
      </c>
      <c r="AK347" s="899">
        <f t="shared" si="20"/>
        <v>0</v>
      </c>
      <c r="AL347" s="905" t="str">
        <f>IFERROR(INDEX(G347:R347,1,MATCH(Parametres!$B$3,G$1:R$1,0)-1)*IF(OR(F347="L",F347="S",F347="I"),-1,1),"")</f>
        <v/>
      </c>
      <c r="AM347" s="905" t="e">
        <f t="shared" si="21"/>
        <v>#N/A</v>
      </c>
      <c r="AN347" s="905" t="e">
        <f>INDEX(G347:R347,1,MATCH(Parametres!$B$3,G$1:R$1,0))*IF(OR(F347="L",F347="S",F347="I"),-1,1)</f>
        <v>#N/A</v>
      </c>
      <c r="AO347" s="487" t="e">
        <f>+VLOOKUP($AJ347,Data_Validation!$A:$D,1,0)</f>
        <v>#N/A</v>
      </c>
      <c r="AP347" s="487" t="e">
        <f>+VLOOKUP($AJ347,Data_Validation!$A:$D,3,0)</f>
        <v>#N/A</v>
      </c>
      <c r="AQ347" s="487" t="e">
        <f>+VLOOKUP($AJ347,Data_Validation!$A:$D,4,0)</f>
        <v>#N/A</v>
      </c>
      <c r="AR347" s="487" t="s">
        <v>299</v>
      </c>
      <c r="AS347" s="487" t="e">
        <f>+VLOOKUP($AJ347,Data_Validation!$A:$E,5,0)</f>
        <v>#N/A</v>
      </c>
      <c r="AT347" s="904">
        <f t="shared" si="22"/>
        <v>0</v>
      </c>
      <c r="AU347" s="488">
        <f t="shared" si="22"/>
        <v>0</v>
      </c>
      <c r="AV347" s="899" t="str">
        <f>IFERROR(INDEX(V347:AG347,1,MATCH(Parametres!$B$3,V$1:AG$1,0)-1)*IF(OR(C347="L",C347="S",C347="I"),-1,1),"")</f>
        <v/>
      </c>
      <c r="AW347" s="899" t="e">
        <f t="shared" si="23"/>
        <v>#N/A</v>
      </c>
      <c r="AX347" s="899" t="e">
        <f>INDEX(V347:AG347,1,MATCH(Parametres!$B$3,V$1:AG$1,0))*IF(OR(C347="L",C347="S",C347="I"),-1,1)</f>
        <v>#N/A</v>
      </c>
      <c r="AY347" s="487" t="s">
        <v>337</v>
      </c>
      <c r="AZ347" s="487" t="e">
        <f>+VLOOKUP($AJ347,Data_Validation!$A:$E,5,0)</f>
        <v>#N/A</v>
      </c>
    </row>
    <row r="348" spans="36:52" ht="15" customHeight="1">
      <c r="AJ348" s="899">
        <f t="shared" si="20"/>
        <v>0</v>
      </c>
      <c r="AK348" s="899">
        <f t="shared" si="20"/>
        <v>0</v>
      </c>
      <c r="AL348" s="905" t="str">
        <f>IFERROR(INDEX(G348:R348,1,MATCH(Parametres!$B$3,G$1:R$1,0)-1)*IF(OR(F348="L",F348="S",F348="I"),-1,1),"")</f>
        <v/>
      </c>
      <c r="AM348" s="905" t="e">
        <f t="shared" si="21"/>
        <v>#N/A</v>
      </c>
      <c r="AN348" s="905" t="e">
        <f>INDEX(G348:R348,1,MATCH(Parametres!$B$3,G$1:R$1,0))*IF(OR(F348="L",F348="S",F348="I"),-1,1)</f>
        <v>#N/A</v>
      </c>
      <c r="AO348" s="487" t="e">
        <f>+VLOOKUP($AJ348,Data_Validation!$A:$D,1,0)</f>
        <v>#N/A</v>
      </c>
      <c r="AP348" s="487" t="e">
        <f>+VLOOKUP($AJ348,Data_Validation!$A:$D,3,0)</f>
        <v>#N/A</v>
      </c>
      <c r="AQ348" s="487" t="e">
        <f>+VLOOKUP($AJ348,Data_Validation!$A:$D,4,0)</f>
        <v>#N/A</v>
      </c>
      <c r="AR348" s="487" t="s">
        <v>299</v>
      </c>
      <c r="AS348" s="487" t="e">
        <f>+VLOOKUP($AJ348,Data_Validation!$A:$E,5,0)</f>
        <v>#N/A</v>
      </c>
      <c r="AT348" s="904">
        <f t="shared" si="22"/>
        <v>0</v>
      </c>
      <c r="AU348" s="488">
        <f t="shared" si="22"/>
        <v>0</v>
      </c>
      <c r="AV348" s="899" t="str">
        <f>IFERROR(INDEX(V348:AG348,1,MATCH(Parametres!$B$3,V$1:AG$1,0)-1)*IF(OR(C348="L",C348="S",C348="I"),-1,1),"")</f>
        <v/>
      </c>
      <c r="AW348" s="899" t="e">
        <f t="shared" si="23"/>
        <v>#N/A</v>
      </c>
      <c r="AX348" s="899" t="e">
        <f>INDEX(V348:AG348,1,MATCH(Parametres!$B$3,V$1:AG$1,0))*IF(OR(C348="L",C348="S",C348="I"),-1,1)</f>
        <v>#N/A</v>
      </c>
      <c r="AY348" s="487" t="s">
        <v>337</v>
      </c>
      <c r="AZ348" s="487" t="e">
        <f>+VLOOKUP($AJ348,Data_Validation!$A:$E,5,0)</f>
        <v>#N/A</v>
      </c>
    </row>
    <row r="349" spans="36:52" ht="15" customHeight="1">
      <c r="AJ349" s="899">
        <f t="shared" si="20"/>
        <v>0</v>
      </c>
      <c r="AK349" s="899">
        <f t="shared" si="20"/>
        <v>0</v>
      </c>
      <c r="AL349" s="905" t="str">
        <f>IFERROR(INDEX(G349:R349,1,MATCH(Parametres!$B$3,G$1:R$1,0)-1)*IF(OR(F349="L",F349="S",F349="I"),-1,1),"")</f>
        <v/>
      </c>
      <c r="AM349" s="905" t="e">
        <f t="shared" si="21"/>
        <v>#N/A</v>
      </c>
      <c r="AN349" s="905" t="e">
        <f>INDEX(G349:R349,1,MATCH(Parametres!$B$3,G$1:R$1,0))*IF(OR(F349="L",F349="S",F349="I"),-1,1)</f>
        <v>#N/A</v>
      </c>
      <c r="AO349" s="487" t="e">
        <f>+VLOOKUP($AJ349,Data_Validation!$A:$D,1,0)</f>
        <v>#N/A</v>
      </c>
      <c r="AP349" s="487" t="e">
        <f>+VLOOKUP($AJ349,Data_Validation!$A:$D,3,0)</f>
        <v>#N/A</v>
      </c>
      <c r="AQ349" s="487" t="e">
        <f>+VLOOKUP($AJ349,Data_Validation!$A:$D,4,0)</f>
        <v>#N/A</v>
      </c>
      <c r="AR349" s="487" t="s">
        <v>299</v>
      </c>
      <c r="AS349" s="487" t="e">
        <f>+VLOOKUP($AJ349,Data_Validation!$A:$E,5,0)</f>
        <v>#N/A</v>
      </c>
      <c r="AT349" s="904">
        <f t="shared" si="22"/>
        <v>0</v>
      </c>
      <c r="AU349" s="488">
        <f t="shared" si="22"/>
        <v>0</v>
      </c>
      <c r="AV349" s="899" t="str">
        <f>IFERROR(INDEX(V349:AG349,1,MATCH(Parametres!$B$3,V$1:AG$1,0)-1)*IF(OR(C349="L",C349="S",C349="I"),-1,1),"")</f>
        <v/>
      </c>
      <c r="AW349" s="899" t="e">
        <f t="shared" si="23"/>
        <v>#N/A</v>
      </c>
      <c r="AX349" s="899" t="e">
        <f>INDEX(V349:AG349,1,MATCH(Parametres!$B$3,V$1:AG$1,0))*IF(OR(C349="L",C349="S",C349="I"),-1,1)</f>
        <v>#N/A</v>
      </c>
      <c r="AY349" s="487" t="s">
        <v>337</v>
      </c>
      <c r="AZ349" s="487" t="e">
        <f>+VLOOKUP($AJ349,Data_Validation!$A:$E,5,0)</f>
        <v>#N/A</v>
      </c>
    </row>
    <row r="350" spans="36:52" ht="15" customHeight="1">
      <c r="AJ350" s="899">
        <f t="shared" si="20"/>
        <v>0</v>
      </c>
      <c r="AK350" s="899">
        <f t="shared" si="20"/>
        <v>0</v>
      </c>
      <c r="AL350" s="905" t="str">
        <f>IFERROR(INDEX(G350:R350,1,MATCH(Parametres!$B$3,G$1:R$1,0)-1)*IF(OR(F350="L",F350="S",F350="I"),-1,1),"")</f>
        <v/>
      </c>
      <c r="AM350" s="905" t="e">
        <f t="shared" si="21"/>
        <v>#N/A</v>
      </c>
      <c r="AN350" s="905" t="e">
        <f>INDEX(G350:R350,1,MATCH(Parametres!$B$3,G$1:R$1,0))*IF(OR(F350="L",F350="S",F350="I"),-1,1)</f>
        <v>#N/A</v>
      </c>
      <c r="AO350" s="487" t="e">
        <f>+VLOOKUP($AJ350,Data_Validation!$A:$D,1,0)</f>
        <v>#N/A</v>
      </c>
      <c r="AP350" s="487" t="e">
        <f>+VLOOKUP($AJ350,Data_Validation!$A:$D,3,0)</f>
        <v>#N/A</v>
      </c>
      <c r="AQ350" s="487" t="e">
        <f>+VLOOKUP($AJ350,Data_Validation!$A:$D,4,0)</f>
        <v>#N/A</v>
      </c>
      <c r="AR350" s="487" t="s">
        <v>299</v>
      </c>
      <c r="AS350" s="487" t="e">
        <f>+VLOOKUP($AJ350,Data_Validation!$A:$E,5,0)</f>
        <v>#N/A</v>
      </c>
      <c r="AT350" s="904">
        <f t="shared" si="22"/>
        <v>0</v>
      </c>
      <c r="AU350" s="488">
        <f t="shared" si="22"/>
        <v>0</v>
      </c>
      <c r="AV350" s="899" t="str">
        <f>IFERROR(INDEX(V350:AG350,1,MATCH(Parametres!$B$3,V$1:AG$1,0)-1)*IF(OR(C350="L",C350="S",C350="I"),-1,1),"")</f>
        <v/>
      </c>
      <c r="AW350" s="899" t="e">
        <f t="shared" si="23"/>
        <v>#N/A</v>
      </c>
      <c r="AX350" s="899" t="e">
        <f>INDEX(V350:AG350,1,MATCH(Parametres!$B$3,V$1:AG$1,0))*IF(OR(C350="L",C350="S",C350="I"),-1,1)</f>
        <v>#N/A</v>
      </c>
      <c r="AY350" s="487" t="s">
        <v>337</v>
      </c>
      <c r="AZ350" s="487" t="e">
        <f>+VLOOKUP($AJ350,Data_Validation!$A:$E,5,0)</f>
        <v>#N/A</v>
      </c>
    </row>
    <row r="351" spans="36:52" ht="15" customHeight="1">
      <c r="AJ351" s="899">
        <f t="shared" si="20"/>
        <v>0</v>
      </c>
      <c r="AK351" s="899">
        <f t="shared" si="20"/>
        <v>0</v>
      </c>
      <c r="AL351" s="905" t="str">
        <f>IFERROR(INDEX(G351:R351,1,MATCH(Parametres!$B$3,G$1:R$1,0)-1)*IF(OR(F351="L",F351="S",F351="I"),-1,1),"")</f>
        <v/>
      </c>
      <c r="AM351" s="905" t="e">
        <f t="shared" si="21"/>
        <v>#N/A</v>
      </c>
      <c r="AN351" s="905" t="e">
        <f>INDEX(G351:R351,1,MATCH(Parametres!$B$3,G$1:R$1,0))*IF(OR(F351="L",F351="S",F351="I"),-1,1)</f>
        <v>#N/A</v>
      </c>
      <c r="AO351" s="487" t="e">
        <f>+VLOOKUP($AJ351,Data_Validation!$A:$D,1,0)</f>
        <v>#N/A</v>
      </c>
      <c r="AP351" s="487" t="e">
        <f>+VLOOKUP($AJ351,Data_Validation!$A:$D,3,0)</f>
        <v>#N/A</v>
      </c>
      <c r="AQ351" s="487" t="e">
        <f>+VLOOKUP($AJ351,Data_Validation!$A:$D,4,0)</f>
        <v>#N/A</v>
      </c>
      <c r="AR351" s="487" t="s">
        <v>299</v>
      </c>
      <c r="AS351" s="487" t="e">
        <f>+VLOOKUP($AJ351,Data_Validation!$A:$E,5,0)</f>
        <v>#N/A</v>
      </c>
      <c r="AT351" s="904">
        <f t="shared" si="22"/>
        <v>0</v>
      </c>
      <c r="AU351" s="488">
        <f t="shared" si="22"/>
        <v>0</v>
      </c>
      <c r="AV351" s="899" t="str">
        <f>IFERROR(INDEX(V351:AG351,1,MATCH(Parametres!$B$3,V$1:AG$1,0)-1)*IF(OR(C351="L",C351="S",C351="I"),-1,1),"")</f>
        <v/>
      </c>
      <c r="AW351" s="899" t="e">
        <f t="shared" si="23"/>
        <v>#N/A</v>
      </c>
      <c r="AX351" s="899" t="e">
        <f>INDEX(V351:AG351,1,MATCH(Parametres!$B$3,V$1:AG$1,0))*IF(OR(C351="L",C351="S",C351="I"),-1,1)</f>
        <v>#N/A</v>
      </c>
      <c r="AY351" s="487" t="s">
        <v>337</v>
      </c>
      <c r="AZ351" s="487" t="e">
        <f>+VLOOKUP($AJ351,Data_Validation!$A:$E,5,0)</f>
        <v>#N/A</v>
      </c>
    </row>
    <row r="352" spans="36:52" ht="15.75" customHeight="1">
      <c r="AJ352" s="899">
        <f t="shared" si="20"/>
        <v>0</v>
      </c>
      <c r="AK352" s="899">
        <f t="shared" si="20"/>
        <v>0</v>
      </c>
      <c r="AL352" s="905" t="str">
        <f>IFERROR(INDEX(G352:R352,1,MATCH(Parametres!$B$3,G$1:R$1,0)-1)*IF(OR(F352="L",F352="S",F352="I"),-1,1),"")</f>
        <v/>
      </c>
      <c r="AM352" s="905" t="e">
        <f t="shared" si="21"/>
        <v>#N/A</v>
      </c>
      <c r="AN352" s="905" t="e">
        <f>INDEX(G352:R352,1,MATCH(Parametres!$B$3,G$1:R$1,0))*IF(OR(F352="L",F352="S",F352="I"),-1,1)</f>
        <v>#N/A</v>
      </c>
      <c r="AO352" s="487" t="e">
        <f>+VLOOKUP($AJ352,Data_Validation!$A:$D,1,0)</f>
        <v>#N/A</v>
      </c>
      <c r="AP352" s="487" t="e">
        <f>+VLOOKUP($AJ352,Data_Validation!$A:$D,3,0)</f>
        <v>#N/A</v>
      </c>
      <c r="AQ352" s="487" t="e">
        <f>+VLOOKUP($AJ352,Data_Validation!$A:$D,4,0)</f>
        <v>#N/A</v>
      </c>
      <c r="AR352" s="487" t="s">
        <v>299</v>
      </c>
      <c r="AS352" s="487" t="e">
        <f>+VLOOKUP($AJ352,Data_Validation!$A:$E,5,0)</f>
        <v>#N/A</v>
      </c>
      <c r="AT352" s="904">
        <f t="shared" si="22"/>
        <v>0</v>
      </c>
      <c r="AU352" s="488">
        <f t="shared" si="22"/>
        <v>0</v>
      </c>
      <c r="AV352" s="899" t="str">
        <f>IFERROR(INDEX(V352:AG352,1,MATCH(Parametres!$B$3,V$1:AG$1,0)-1)*IF(OR(C352="L",C352="S",C352="I"),-1,1),"")</f>
        <v/>
      </c>
      <c r="AW352" s="899" t="e">
        <f t="shared" si="23"/>
        <v>#N/A</v>
      </c>
      <c r="AX352" s="899" t="e">
        <f>INDEX(V352:AG352,1,MATCH(Parametres!$B$3,V$1:AG$1,0))*IF(OR(C352="L",C352="S",C352="I"),-1,1)</f>
        <v>#N/A</v>
      </c>
      <c r="AY352" s="487" t="s">
        <v>337</v>
      </c>
      <c r="AZ352" s="487" t="e">
        <f>+VLOOKUP($AJ352,Data_Validation!$A:$E,5,0)</f>
        <v>#N/A</v>
      </c>
    </row>
    <row r="353" spans="36:52" ht="15" customHeight="1">
      <c r="AJ353" s="899">
        <f t="shared" si="20"/>
        <v>0</v>
      </c>
      <c r="AK353" s="899">
        <f t="shared" si="20"/>
        <v>0</v>
      </c>
      <c r="AL353" s="905" t="str">
        <f>IFERROR(INDEX(G353:R353,1,MATCH(Parametres!$B$3,G$1:R$1,0)-1)*IF(OR(F353="L",F353="S",F353="I"),-1,1),"")</f>
        <v/>
      </c>
      <c r="AM353" s="905" t="e">
        <f t="shared" si="21"/>
        <v>#N/A</v>
      </c>
      <c r="AN353" s="905" t="e">
        <f>INDEX(G353:R353,1,MATCH(Parametres!$B$3,G$1:R$1,0))*IF(OR(F353="L",F353="S",F353="I"),-1,1)</f>
        <v>#N/A</v>
      </c>
      <c r="AO353" s="487" t="e">
        <f>+VLOOKUP($AJ353,Data_Validation!$A:$D,1,0)</f>
        <v>#N/A</v>
      </c>
      <c r="AP353" s="487" t="e">
        <f>+VLOOKUP($AJ353,Data_Validation!$A:$D,3,0)</f>
        <v>#N/A</v>
      </c>
      <c r="AQ353" s="487" t="e">
        <f>+VLOOKUP($AJ353,Data_Validation!$A:$D,4,0)</f>
        <v>#N/A</v>
      </c>
      <c r="AR353" s="487" t="s">
        <v>299</v>
      </c>
      <c r="AS353" s="487" t="e">
        <f>+VLOOKUP($AJ353,Data_Validation!$A:$E,5,0)</f>
        <v>#N/A</v>
      </c>
      <c r="AT353" s="904">
        <f t="shared" si="22"/>
        <v>0</v>
      </c>
      <c r="AU353" s="488">
        <f t="shared" si="22"/>
        <v>0</v>
      </c>
      <c r="AV353" s="899" t="str">
        <f>IFERROR(INDEX(V353:AG353,1,MATCH(Parametres!$B$3,V$1:AG$1,0)-1)*IF(OR(C353="L",C353="S",C353="I"),-1,1),"")</f>
        <v/>
      </c>
      <c r="AW353" s="899" t="e">
        <f t="shared" si="23"/>
        <v>#N/A</v>
      </c>
      <c r="AX353" s="899" t="e">
        <f>INDEX(V353:AG353,1,MATCH(Parametres!$B$3,V$1:AG$1,0))*IF(OR(C353="L",C353="S",C353="I"),-1,1)</f>
        <v>#N/A</v>
      </c>
      <c r="AY353" s="487" t="s">
        <v>337</v>
      </c>
      <c r="AZ353" s="487" t="e">
        <f>+VLOOKUP($AJ353,Data_Validation!$A:$E,5,0)</f>
        <v>#N/A</v>
      </c>
    </row>
    <row r="354" spans="36:52" ht="15" customHeight="1">
      <c r="AJ354" s="899">
        <f t="shared" si="20"/>
        <v>0</v>
      </c>
      <c r="AK354" s="899">
        <f t="shared" si="20"/>
        <v>0</v>
      </c>
      <c r="AL354" s="905" t="str">
        <f>IFERROR(INDEX(G354:R354,1,MATCH(Parametres!$B$3,G$1:R$1,0)-1)*IF(OR(F354="L",F354="S",F354="I"),-1,1),"")</f>
        <v/>
      </c>
      <c r="AM354" s="905" t="e">
        <f t="shared" si="21"/>
        <v>#N/A</v>
      </c>
      <c r="AN354" s="905" t="e">
        <f>INDEX(G354:R354,1,MATCH(Parametres!$B$3,G$1:R$1,0))*IF(OR(F354="L",F354="S",F354="I"),-1,1)</f>
        <v>#N/A</v>
      </c>
      <c r="AO354" s="487" t="e">
        <f>+VLOOKUP($AJ354,Data_Validation!$A:$D,1,0)</f>
        <v>#N/A</v>
      </c>
      <c r="AP354" s="487" t="e">
        <f>+VLOOKUP($AJ354,Data_Validation!$A:$D,3,0)</f>
        <v>#N/A</v>
      </c>
      <c r="AQ354" s="487" t="e">
        <f>+VLOOKUP($AJ354,Data_Validation!$A:$D,4,0)</f>
        <v>#N/A</v>
      </c>
      <c r="AR354" s="487" t="s">
        <v>299</v>
      </c>
      <c r="AS354" s="487" t="e">
        <f>+VLOOKUP($AJ354,Data_Validation!$A:$E,5,0)</f>
        <v>#N/A</v>
      </c>
      <c r="AT354" s="904">
        <f t="shared" si="22"/>
        <v>0</v>
      </c>
      <c r="AU354" s="488">
        <f t="shared" si="22"/>
        <v>0</v>
      </c>
      <c r="AV354" s="899" t="str">
        <f>IFERROR(INDEX(V354:AG354,1,MATCH(Parametres!$B$3,V$1:AG$1,0)-1)*IF(OR(C354="L",C354="S",C354="I"),-1,1),"")</f>
        <v/>
      </c>
      <c r="AW354" s="899" t="e">
        <f t="shared" si="23"/>
        <v>#N/A</v>
      </c>
      <c r="AX354" s="899" t="e">
        <f>INDEX(V354:AG354,1,MATCH(Parametres!$B$3,V$1:AG$1,0))*IF(OR(C354="L",C354="S",C354="I"),-1,1)</f>
        <v>#N/A</v>
      </c>
      <c r="AY354" s="487" t="s">
        <v>337</v>
      </c>
      <c r="AZ354" s="487" t="e">
        <f>+VLOOKUP($AJ354,Data_Validation!$A:$E,5,0)</f>
        <v>#N/A</v>
      </c>
    </row>
    <row r="355" spans="36:52" ht="15" customHeight="1">
      <c r="AJ355" s="899">
        <f t="shared" si="20"/>
        <v>0</v>
      </c>
      <c r="AK355" s="899">
        <f t="shared" si="20"/>
        <v>0</v>
      </c>
      <c r="AL355" s="905" t="str">
        <f>IFERROR(INDEX(G355:R355,1,MATCH(Parametres!$B$3,G$1:R$1,0)-1)*IF(OR(F355="L",F355="S",F355="I"),-1,1),"")</f>
        <v/>
      </c>
      <c r="AM355" s="905" t="e">
        <f t="shared" si="21"/>
        <v>#N/A</v>
      </c>
      <c r="AN355" s="905" t="e">
        <f>INDEX(G355:R355,1,MATCH(Parametres!$B$3,G$1:R$1,0))*IF(OR(F355="L",F355="S",F355="I"),-1,1)</f>
        <v>#N/A</v>
      </c>
      <c r="AO355" s="487" t="e">
        <f>+VLOOKUP($AJ355,Data_Validation!$A:$D,1,0)</f>
        <v>#N/A</v>
      </c>
      <c r="AP355" s="487" t="e">
        <f>+VLOOKUP($AJ355,Data_Validation!$A:$D,3,0)</f>
        <v>#N/A</v>
      </c>
      <c r="AQ355" s="487" t="e">
        <f>+VLOOKUP($AJ355,Data_Validation!$A:$D,4,0)</f>
        <v>#N/A</v>
      </c>
      <c r="AR355" s="487" t="s">
        <v>299</v>
      </c>
      <c r="AS355" s="487" t="e">
        <f>+VLOOKUP($AJ355,Data_Validation!$A:$E,5,0)</f>
        <v>#N/A</v>
      </c>
      <c r="AT355" s="904">
        <f t="shared" si="22"/>
        <v>0</v>
      </c>
      <c r="AU355" s="488">
        <f t="shared" si="22"/>
        <v>0</v>
      </c>
      <c r="AV355" s="899" t="str">
        <f>IFERROR(INDEX(V355:AG355,1,MATCH(Parametres!$B$3,V$1:AG$1,0)-1)*IF(OR(C355="L",C355="S",C355="I"),-1,1),"")</f>
        <v/>
      </c>
      <c r="AW355" s="899" t="e">
        <f t="shared" si="23"/>
        <v>#N/A</v>
      </c>
      <c r="AX355" s="899" t="e">
        <f>INDEX(V355:AG355,1,MATCH(Parametres!$B$3,V$1:AG$1,0))*IF(OR(C355="L",C355="S",C355="I"),-1,1)</f>
        <v>#N/A</v>
      </c>
      <c r="AY355" s="487" t="s">
        <v>337</v>
      </c>
      <c r="AZ355" s="487" t="e">
        <f>+VLOOKUP($AJ355,Data_Validation!$A:$E,5,0)</f>
        <v>#N/A</v>
      </c>
    </row>
    <row r="356" spans="36:52" ht="15" customHeight="1">
      <c r="AJ356" s="899">
        <f t="shared" si="20"/>
        <v>0</v>
      </c>
      <c r="AK356" s="899">
        <f t="shared" si="20"/>
        <v>0</v>
      </c>
      <c r="AL356" s="905" t="str">
        <f>IFERROR(INDEX(G356:R356,1,MATCH(Parametres!$B$3,G$1:R$1,0)-1)*IF(OR(F356="L",F356="S",F356="I"),-1,1),"")</f>
        <v/>
      </c>
      <c r="AM356" s="905" t="e">
        <f t="shared" si="21"/>
        <v>#N/A</v>
      </c>
      <c r="AN356" s="905" t="e">
        <f>INDEX(G356:R356,1,MATCH(Parametres!$B$3,G$1:R$1,0))*IF(OR(F356="L",F356="S",F356="I"),-1,1)</f>
        <v>#N/A</v>
      </c>
      <c r="AO356" s="487" t="e">
        <f>+VLOOKUP($AJ356,Data_Validation!$A:$D,1,0)</f>
        <v>#N/A</v>
      </c>
      <c r="AP356" s="487" t="e">
        <f>+VLOOKUP($AJ356,Data_Validation!$A:$D,3,0)</f>
        <v>#N/A</v>
      </c>
      <c r="AQ356" s="487" t="e">
        <f>+VLOOKUP($AJ356,Data_Validation!$A:$D,4,0)</f>
        <v>#N/A</v>
      </c>
      <c r="AR356" s="487" t="s">
        <v>299</v>
      </c>
      <c r="AS356" s="487" t="e">
        <f>+VLOOKUP($AJ356,Data_Validation!$A:$E,5,0)</f>
        <v>#N/A</v>
      </c>
      <c r="AT356" s="904">
        <f t="shared" si="22"/>
        <v>0</v>
      </c>
      <c r="AU356" s="488">
        <f t="shared" si="22"/>
        <v>0</v>
      </c>
      <c r="AV356" s="899" t="str">
        <f>IFERROR(INDEX(V356:AG356,1,MATCH(Parametres!$B$3,V$1:AG$1,0)-1)*IF(OR(C356="L",C356="S",C356="I"),-1,1),"")</f>
        <v/>
      </c>
      <c r="AW356" s="899" t="e">
        <f t="shared" si="23"/>
        <v>#N/A</v>
      </c>
      <c r="AX356" s="899" t="e">
        <f>INDEX(V356:AG356,1,MATCH(Parametres!$B$3,V$1:AG$1,0))*IF(OR(C356="L",C356="S",C356="I"),-1,1)</f>
        <v>#N/A</v>
      </c>
      <c r="AY356" s="487" t="s">
        <v>337</v>
      </c>
      <c r="AZ356" s="487" t="e">
        <f>+VLOOKUP($AJ356,Data_Validation!$A:$E,5,0)</f>
        <v>#N/A</v>
      </c>
    </row>
    <row r="357" spans="36:52" ht="15" customHeight="1">
      <c r="AJ357" s="899">
        <f t="shared" si="20"/>
        <v>0</v>
      </c>
      <c r="AK357" s="899">
        <f t="shared" si="20"/>
        <v>0</v>
      </c>
      <c r="AL357" s="905" t="str">
        <f>IFERROR(INDEX(G357:R357,1,MATCH(Parametres!$B$3,G$1:R$1,0)-1)*IF(OR(F357="L",F357="S",F357="I"),-1,1),"")</f>
        <v/>
      </c>
      <c r="AM357" s="905" t="e">
        <f t="shared" si="21"/>
        <v>#N/A</v>
      </c>
      <c r="AN357" s="905" t="e">
        <f>INDEX(G357:R357,1,MATCH(Parametres!$B$3,G$1:R$1,0))*IF(OR(F357="L",F357="S",F357="I"),-1,1)</f>
        <v>#N/A</v>
      </c>
      <c r="AO357" s="487" t="e">
        <f>+VLOOKUP($AJ357,Data_Validation!$A:$D,1,0)</f>
        <v>#N/A</v>
      </c>
      <c r="AP357" s="487" t="e">
        <f>+VLOOKUP($AJ357,Data_Validation!$A:$D,3,0)</f>
        <v>#N/A</v>
      </c>
      <c r="AQ357" s="487" t="e">
        <f>+VLOOKUP($AJ357,Data_Validation!$A:$D,4,0)</f>
        <v>#N/A</v>
      </c>
      <c r="AR357" s="487" t="s">
        <v>299</v>
      </c>
      <c r="AS357" s="487" t="e">
        <f>+VLOOKUP($AJ357,Data_Validation!$A:$E,5,0)</f>
        <v>#N/A</v>
      </c>
      <c r="AT357" s="904">
        <f t="shared" si="22"/>
        <v>0</v>
      </c>
      <c r="AU357" s="488">
        <f t="shared" si="22"/>
        <v>0</v>
      </c>
      <c r="AV357" s="899" t="str">
        <f>IFERROR(INDEX(V357:AG357,1,MATCH(Parametres!$B$3,V$1:AG$1,0)-1)*IF(OR(C357="L",C357="S",C357="I"),-1,1),"")</f>
        <v/>
      </c>
      <c r="AW357" s="899" t="e">
        <f t="shared" si="23"/>
        <v>#N/A</v>
      </c>
      <c r="AX357" s="899" t="e">
        <f>INDEX(V357:AG357,1,MATCH(Parametres!$B$3,V$1:AG$1,0))*IF(OR(C357="L",C357="S",C357="I"),-1,1)</f>
        <v>#N/A</v>
      </c>
      <c r="AY357" s="487" t="s">
        <v>337</v>
      </c>
      <c r="AZ357" s="487" t="e">
        <f>+VLOOKUP($AJ357,Data_Validation!$A:$E,5,0)</f>
        <v>#N/A</v>
      </c>
    </row>
    <row r="358" spans="36:52" ht="15.75" customHeight="1">
      <c r="AJ358" s="899">
        <f t="shared" si="20"/>
        <v>0</v>
      </c>
      <c r="AK358" s="899">
        <f t="shared" si="20"/>
        <v>0</v>
      </c>
      <c r="AL358" s="905" t="str">
        <f>IFERROR(INDEX(G358:R358,1,MATCH(Parametres!$B$3,G$1:R$1,0)-1)*IF(OR(F358="L",F358="S",F358="I"),-1,1),"")</f>
        <v/>
      </c>
      <c r="AM358" s="905" t="e">
        <f t="shared" si="21"/>
        <v>#N/A</v>
      </c>
      <c r="AN358" s="905" t="e">
        <f>INDEX(G358:R358,1,MATCH(Parametres!$B$3,G$1:R$1,0))*IF(OR(F358="L",F358="S",F358="I"),-1,1)</f>
        <v>#N/A</v>
      </c>
      <c r="AO358" s="487" t="e">
        <f>+VLOOKUP($AJ358,Data_Validation!$A:$D,1,0)</f>
        <v>#N/A</v>
      </c>
      <c r="AP358" s="487" t="e">
        <f>+VLOOKUP($AJ358,Data_Validation!$A:$D,3,0)</f>
        <v>#N/A</v>
      </c>
      <c r="AQ358" s="487" t="e">
        <f>+VLOOKUP($AJ358,Data_Validation!$A:$D,4,0)</f>
        <v>#N/A</v>
      </c>
      <c r="AR358" s="487" t="s">
        <v>299</v>
      </c>
      <c r="AS358" s="487" t="e">
        <f>+VLOOKUP($AJ358,Data_Validation!$A:$E,5,0)</f>
        <v>#N/A</v>
      </c>
      <c r="AT358" s="904">
        <f t="shared" si="22"/>
        <v>0</v>
      </c>
      <c r="AU358" s="488">
        <f t="shared" si="22"/>
        <v>0</v>
      </c>
      <c r="AV358" s="899" t="str">
        <f>IFERROR(INDEX(V358:AG358,1,MATCH(Parametres!$B$3,V$1:AG$1,0)-1)*IF(OR(C358="L",C358="S",C358="I"),-1,1),"")</f>
        <v/>
      </c>
      <c r="AW358" s="899" t="e">
        <f t="shared" si="23"/>
        <v>#N/A</v>
      </c>
      <c r="AX358" s="899" t="e">
        <f>INDEX(V358:AG358,1,MATCH(Parametres!$B$3,V$1:AG$1,0))*IF(OR(C358="L",C358="S",C358="I"),-1,1)</f>
        <v>#N/A</v>
      </c>
      <c r="AY358" s="487" t="s">
        <v>337</v>
      </c>
      <c r="AZ358" s="487" t="e">
        <f>+VLOOKUP($AJ358,Data_Validation!$A:$E,5,0)</f>
        <v>#N/A</v>
      </c>
    </row>
    <row r="359" spans="36:52" ht="15" customHeight="1">
      <c r="AJ359" s="899">
        <f t="shared" si="20"/>
        <v>0</v>
      </c>
      <c r="AK359" s="899">
        <f t="shared" si="20"/>
        <v>0</v>
      </c>
      <c r="AL359" s="905" t="str">
        <f>IFERROR(INDEX(G359:R359,1,MATCH(Parametres!$B$3,G$1:R$1,0)-1)*IF(OR(F359="L",F359="S",F359="I"),-1,1),"")</f>
        <v/>
      </c>
      <c r="AM359" s="905" t="e">
        <f t="shared" si="21"/>
        <v>#N/A</v>
      </c>
      <c r="AN359" s="905" t="e">
        <f>INDEX(G359:R359,1,MATCH(Parametres!$B$3,G$1:R$1,0))*IF(OR(F359="L",F359="S",F359="I"),-1,1)</f>
        <v>#N/A</v>
      </c>
      <c r="AO359" s="487" t="e">
        <f>+VLOOKUP($AJ359,Data_Validation!$A:$D,1,0)</f>
        <v>#N/A</v>
      </c>
      <c r="AP359" s="487" t="e">
        <f>+VLOOKUP($AJ359,Data_Validation!$A:$D,3,0)</f>
        <v>#N/A</v>
      </c>
      <c r="AQ359" s="487" t="e">
        <f>+VLOOKUP($AJ359,Data_Validation!$A:$D,4,0)</f>
        <v>#N/A</v>
      </c>
      <c r="AR359" s="487" t="s">
        <v>299</v>
      </c>
      <c r="AS359" s="487" t="e">
        <f>+VLOOKUP($AJ359,Data_Validation!$A:$E,5,0)</f>
        <v>#N/A</v>
      </c>
      <c r="AT359" s="904">
        <f t="shared" si="22"/>
        <v>0</v>
      </c>
      <c r="AU359" s="488">
        <f t="shared" si="22"/>
        <v>0</v>
      </c>
      <c r="AV359" s="899" t="str">
        <f>IFERROR(INDEX(V359:AG359,1,MATCH(Parametres!$B$3,V$1:AG$1,0)-1)*IF(OR(C359="L",C359="S",C359="I"),-1,1),"")</f>
        <v/>
      </c>
      <c r="AW359" s="899" t="e">
        <f t="shared" si="23"/>
        <v>#N/A</v>
      </c>
      <c r="AX359" s="899" t="e">
        <f>INDEX(V359:AG359,1,MATCH(Parametres!$B$3,V$1:AG$1,0))*IF(OR(C359="L",C359="S",C359="I"),-1,1)</f>
        <v>#N/A</v>
      </c>
      <c r="AY359" s="487" t="s">
        <v>337</v>
      </c>
      <c r="AZ359" s="487" t="e">
        <f>+VLOOKUP($AJ359,Data_Validation!$A:$E,5,0)</f>
        <v>#N/A</v>
      </c>
    </row>
    <row r="360" spans="36:52" ht="15" customHeight="1">
      <c r="AJ360" s="899">
        <f t="shared" si="20"/>
        <v>0</v>
      </c>
      <c r="AK360" s="899">
        <f t="shared" si="20"/>
        <v>0</v>
      </c>
      <c r="AL360" s="905" t="str">
        <f>IFERROR(INDEX(G360:R360,1,MATCH(Parametres!$B$3,G$1:R$1,0)-1)*IF(OR(F360="L",F360="S",F360="I"),-1,1),"")</f>
        <v/>
      </c>
      <c r="AM360" s="905" t="e">
        <f t="shared" si="21"/>
        <v>#N/A</v>
      </c>
      <c r="AN360" s="905" t="e">
        <f>INDEX(G360:R360,1,MATCH(Parametres!$B$3,G$1:R$1,0))*IF(OR(F360="L",F360="S",F360="I"),-1,1)</f>
        <v>#N/A</v>
      </c>
      <c r="AO360" s="487" t="e">
        <f>+VLOOKUP($AJ360,Data_Validation!$A:$D,1,0)</f>
        <v>#N/A</v>
      </c>
      <c r="AP360" s="487" t="e">
        <f>+VLOOKUP($AJ360,Data_Validation!$A:$D,3,0)</f>
        <v>#N/A</v>
      </c>
      <c r="AQ360" s="487" t="e">
        <f>+VLOOKUP($AJ360,Data_Validation!$A:$D,4,0)</f>
        <v>#N/A</v>
      </c>
      <c r="AR360" s="487" t="s">
        <v>299</v>
      </c>
      <c r="AS360" s="487" t="e">
        <f>+VLOOKUP($AJ360,Data_Validation!$A:$E,5,0)</f>
        <v>#N/A</v>
      </c>
      <c r="AT360" s="904">
        <f t="shared" si="22"/>
        <v>0</v>
      </c>
      <c r="AU360" s="488">
        <f t="shared" si="22"/>
        <v>0</v>
      </c>
      <c r="AV360" s="899" t="str">
        <f>IFERROR(INDEX(V360:AG360,1,MATCH(Parametres!$B$3,V$1:AG$1,0)-1)*IF(OR(C360="L",C360="S",C360="I"),-1,1),"")</f>
        <v/>
      </c>
      <c r="AW360" s="899" t="e">
        <f t="shared" si="23"/>
        <v>#N/A</v>
      </c>
      <c r="AX360" s="899" t="e">
        <f>INDEX(V360:AG360,1,MATCH(Parametres!$B$3,V$1:AG$1,0))*IF(OR(C360="L",C360="S",C360="I"),-1,1)</f>
        <v>#N/A</v>
      </c>
      <c r="AY360" s="487" t="s">
        <v>337</v>
      </c>
      <c r="AZ360" s="487" t="e">
        <f>+VLOOKUP($AJ360,Data_Validation!$A:$E,5,0)</f>
        <v>#N/A</v>
      </c>
    </row>
    <row r="361" spans="36:52" ht="15" customHeight="1">
      <c r="AJ361" s="899">
        <f t="shared" si="20"/>
        <v>0</v>
      </c>
      <c r="AK361" s="899">
        <f t="shared" si="20"/>
        <v>0</v>
      </c>
      <c r="AL361" s="905" t="str">
        <f>IFERROR(INDEX(G361:R361,1,MATCH(Parametres!$B$3,G$1:R$1,0)-1)*IF(OR(F361="L",F361="S",F361="I"),-1,1),"")</f>
        <v/>
      </c>
      <c r="AM361" s="905" t="e">
        <f t="shared" si="21"/>
        <v>#N/A</v>
      </c>
      <c r="AN361" s="905" t="e">
        <f>INDEX(G361:R361,1,MATCH(Parametres!$B$3,G$1:R$1,0))*IF(OR(F361="L",F361="S",F361="I"),-1,1)</f>
        <v>#N/A</v>
      </c>
      <c r="AO361" s="487" t="e">
        <f>+VLOOKUP($AJ361,Data_Validation!$A:$D,1,0)</f>
        <v>#N/A</v>
      </c>
      <c r="AP361" s="487" t="e">
        <f>+VLOOKUP($AJ361,Data_Validation!$A:$D,3,0)</f>
        <v>#N/A</v>
      </c>
      <c r="AQ361" s="487" t="e">
        <f>+VLOOKUP($AJ361,Data_Validation!$A:$D,4,0)</f>
        <v>#N/A</v>
      </c>
      <c r="AR361" s="487" t="s">
        <v>299</v>
      </c>
      <c r="AS361" s="487" t="e">
        <f>+VLOOKUP($AJ361,Data_Validation!$A:$E,5,0)</f>
        <v>#N/A</v>
      </c>
      <c r="AT361" s="904">
        <f t="shared" si="22"/>
        <v>0</v>
      </c>
      <c r="AU361" s="488">
        <f t="shared" si="22"/>
        <v>0</v>
      </c>
      <c r="AV361" s="899" t="str">
        <f>IFERROR(INDEX(V361:AG361,1,MATCH(Parametres!$B$3,V$1:AG$1,0)-1)*IF(OR(C361="L",C361="S",C361="I"),-1,1),"")</f>
        <v/>
      </c>
      <c r="AW361" s="899" t="e">
        <f t="shared" si="23"/>
        <v>#N/A</v>
      </c>
      <c r="AX361" s="899" t="e">
        <f>INDEX(V361:AG361,1,MATCH(Parametres!$B$3,V$1:AG$1,0))*IF(OR(C361="L",C361="S",C361="I"),-1,1)</f>
        <v>#N/A</v>
      </c>
      <c r="AY361" s="487" t="s">
        <v>337</v>
      </c>
      <c r="AZ361" s="487" t="e">
        <f>+VLOOKUP($AJ361,Data_Validation!$A:$E,5,0)</f>
        <v>#N/A</v>
      </c>
    </row>
    <row r="362" spans="36:52" ht="15.75" customHeight="1">
      <c r="AJ362" s="899">
        <f t="shared" si="20"/>
        <v>0</v>
      </c>
      <c r="AK362" s="899">
        <f t="shared" si="20"/>
        <v>0</v>
      </c>
      <c r="AL362" s="905" t="str">
        <f>IFERROR(INDEX(G362:R362,1,MATCH(Parametres!$B$3,G$1:R$1,0)-1)*IF(OR(F362="L",F362="S",F362="I"),-1,1),"")</f>
        <v/>
      </c>
      <c r="AM362" s="905" t="e">
        <f t="shared" si="21"/>
        <v>#N/A</v>
      </c>
      <c r="AN362" s="905" t="e">
        <f>INDEX(G362:R362,1,MATCH(Parametres!$B$3,G$1:R$1,0))*IF(OR(F362="L",F362="S",F362="I"),-1,1)</f>
        <v>#N/A</v>
      </c>
      <c r="AO362" s="487" t="e">
        <f>+VLOOKUP($AJ362,Data_Validation!$A:$D,1,0)</f>
        <v>#N/A</v>
      </c>
      <c r="AP362" s="487" t="e">
        <f>+VLOOKUP($AJ362,Data_Validation!$A:$D,3,0)</f>
        <v>#N/A</v>
      </c>
      <c r="AQ362" s="487" t="e">
        <f>+VLOOKUP($AJ362,Data_Validation!$A:$D,4,0)</f>
        <v>#N/A</v>
      </c>
      <c r="AR362" s="487" t="s">
        <v>299</v>
      </c>
      <c r="AS362" s="487" t="e">
        <f>+VLOOKUP($AJ362,Data_Validation!$A:$E,5,0)</f>
        <v>#N/A</v>
      </c>
      <c r="AT362" s="904">
        <f t="shared" si="22"/>
        <v>0</v>
      </c>
      <c r="AU362" s="488">
        <f t="shared" si="22"/>
        <v>0</v>
      </c>
      <c r="AV362" s="899" t="str">
        <f>IFERROR(INDEX(V362:AG362,1,MATCH(Parametres!$B$3,V$1:AG$1,0)-1)*IF(OR(C362="L",C362="S",C362="I"),-1,1),"")</f>
        <v/>
      </c>
      <c r="AW362" s="899" t="e">
        <f t="shared" si="23"/>
        <v>#N/A</v>
      </c>
      <c r="AX362" s="899" t="e">
        <f>INDEX(V362:AG362,1,MATCH(Parametres!$B$3,V$1:AG$1,0))*IF(OR(C362="L",C362="S",C362="I"),-1,1)</f>
        <v>#N/A</v>
      </c>
      <c r="AY362" s="487" t="s">
        <v>337</v>
      </c>
      <c r="AZ362" s="487" t="e">
        <f>+VLOOKUP($AJ362,Data_Validation!$A:$E,5,0)</f>
        <v>#N/A</v>
      </c>
    </row>
    <row r="363" spans="36:52" ht="15.75" customHeight="1">
      <c r="AJ363" s="899">
        <f t="shared" si="20"/>
        <v>0</v>
      </c>
      <c r="AK363" s="899">
        <f t="shared" si="20"/>
        <v>0</v>
      </c>
      <c r="AL363" s="905" t="str">
        <f>IFERROR(INDEX(G363:R363,1,MATCH(Parametres!$B$3,G$1:R$1,0)-1)*IF(OR(F363="L",F363="S",F363="I"),-1,1),"")</f>
        <v/>
      </c>
      <c r="AM363" s="905" t="e">
        <f t="shared" si="21"/>
        <v>#N/A</v>
      </c>
      <c r="AN363" s="905" t="e">
        <f>INDEX(G363:R363,1,MATCH(Parametres!$B$3,G$1:R$1,0))*IF(OR(F363="L",F363="S",F363="I"),-1,1)</f>
        <v>#N/A</v>
      </c>
      <c r="AO363" s="487" t="e">
        <f>+VLOOKUP($AJ363,Data_Validation!$A:$D,1,0)</f>
        <v>#N/A</v>
      </c>
      <c r="AP363" s="487" t="e">
        <f>+VLOOKUP($AJ363,Data_Validation!$A:$D,3,0)</f>
        <v>#N/A</v>
      </c>
      <c r="AQ363" s="487" t="e">
        <f>+VLOOKUP($AJ363,Data_Validation!$A:$D,4,0)</f>
        <v>#N/A</v>
      </c>
      <c r="AR363" s="487" t="s">
        <v>299</v>
      </c>
      <c r="AS363" s="487" t="e">
        <f>+VLOOKUP($AJ363,Data_Validation!$A:$E,5,0)</f>
        <v>#N/A</v>
      </c>
      <c r="AT363" s="904">
        <f t="shared" si="22"/>
        <v>0</v>
      </c>
      <c r="AU363" s="488">
        <f t="shared" si="22"/>
        <v>0</v>
      </c>
      <c r="AV363" s="899" t="str">
        <f>IFERROR(INDEX(V363:AG363,1,MATCH(Parametres!$B$3,V$1:AG$1,0)-1)*IF(OR(C363="L",C363="S",C363="I"),-1,1),"")</f>
        <v/>
      </c>
      <c r="AW363" s="899" t="e">
        <f t="shared" si="23"/>
        <v>#N/A</v>
      </c>
      <c r="AX363" s="899" t="e">
        <f>INDEX(V363:AG363,1,MATCH(Parametres!$B$3,V$1:AG$1,0))*IF(OR(C363="L",C363="S",C363="I"),-1,1)</f>
        <v>#N/A</v>
      </c>
      <c r="AY363" s="487" t="s">
        <v>337</v>
      </c>
      <c r="AZ363" s="487" t="e">
        <f>+VLOOKUP($AJ363,Data_Validation!$A:$E,5,0)</f>
        <v>#N/A</v>
      </c>
    </row>
    <row r="364" spans="36:52" ht="15" customHeight="1">
      <c r="AJ364" s="899">
        <f t="shared" si="20"/>
        <v>0</v>
      </c>
      <c r="AK364" s="899">
        <f t="shared" si="20"/>
        <v>0</v>
      </c>
      <c r="AL364" s="905" t="str">
        <f>IFERROR(INDEX(G364:R364,1,MATCH(Parametres!$B$3,G$1:R$1,0)-1)*IF(OR(F364="L",F364="S",F364="I"),-1,1),"")</f>
        <v/>
      </c>
      <c r="AM364" s="905" t="e">
        <f t="shared" si="21"/>
        <v>#N/A</v>
      </c>
      <c r="AN364" s="905" t="e">
        <f>INDEX(G364:R364,1,MATCH(Parametres!$B$3,G$1:R$1,0))*IF(OR(F364="L",F364="S",F364="I"),-1,1)</f>
        <v>#N/A</v>
      </c>
      <c r="AO364" s="487" t="e">
        <f>+VLOOKUP($AJ364,Data_Validation!$A:$D,1,0)</f>
        <v>#N/A</v>
      </c>
      <c r="AP364" s="487" t="e">
        <f>+VLOOKUP($AJ364,Data_Validation!$A:$D,3,0)</f>
        <v>#N/A</v>
      </c>
      <c r="AQ364" s="487" t="e">
        <f>+VLOOKUP($AJ364,Data_Validation!$A:$D,4,0)</f>
        <v>#N/A</v>
      </c>
      <c r="AR364" s="487" t="s">
        <v>299</v>
      </c>
      <c r="AS364" s="487" t="e">
        <f>+VLOOKUP($AJ364,Data_Validation!$A:$E,5,0)</f>
        <v>#N/A</v>
      </c>
      <c r="AT364" s="904">
        <f t="shared" si="22"/>
        <v>0</v>
      </c>
      <c r="AU364" s="488">
        <f t="shared" si="22"/>
        <v>0</v>
      </c>
      <c r="AV364" s="899" t="str">
        <f>IFERROR(INDEX(V364:AG364,1,MATCH(Parametres!$B$3,V$1:AG$1,0)-1)*IF(OR(C364="L",C364="S",C364="I"),-1,1),"")</f>
        <v/>
      </c>
      <c r="AW364" s="899" t="e">
        <f t="shared" si="23"/>
        <v>#N/A</v>
      </c>
      <c r="AX364" s="899" t="e">
        <f>INDEX(V364:AG364,1,MATCH(Parametres!$B$3,V$1:AG$1,0))*IF(OR(C364="L",C364="S",C364="I"),-1,1)</f>
        <v>#N/A</v>
      </c>
      <c r="AY364" s="487" t="s">
        <v>337</v>
      </c>
      <c r="AZ364" s="487" t="e">
        <f>+VLOOKUP($AJ364,Data_Validation!$A:$E,5,0)</f>
        <v>#N/A</v>
      </c>
    </row>
    <row r="365" spans="36:52" ht="15.75" customHeight="1">
      <c r="AJ365" s="899">
        <f t="shared" si="20"/>
        <v>0</v>
      </c>
      <c r="AK365" s="899">
        <f t="shared" si="20"/>
        <v>0</v>
      </c>
      <c r="AL365" s="905" t="str">
        <f>IFERROR(INDEX(G365:R365,1,MATCH(Parametres!$B$3,G$1:R$1,0)-1)*IF(OR(F365="L",F365="S",F365="I"),-1,1),"")</f>
        <v/>
      </c>
      <c r="AM365" s="905" t="e">
        <f t="shared" si="21"/>
        <v>#N/A</v>
      </c>
      <c r="AN365" s="905" t="e">
        <f>INDEX(G365:R365,1,MATCH(Parametres!$B$3,G$1:R$1,0))*IF(OR(F365="L",F365="S",F365="I"),-1,1)</f>
        <v>#N/A</v>
      </c>
      <c r="AO365" s="487" t="e">
        <f>+VLOOKUP($AJ365,Data_Validation!$A:$D,1,0)</f>
        <v>#N/A</v>
      </c>
      <c r="AP365" s="487" t="e">
        <f>+VLOOKUP($AJ365,Data_Validation!$A:$D,3,0)</f>
        <v>#N/A</v>
      </c>
      <c r="AQ365" s="487" t="e">
        <f>+VLOOKUP($AJ365,Data_Validation!$A:$D,4,0)</f>
        <v>#N/A</v>
      </c>
      <c r="AR365" s="487" t="s">
        <v>299</v>
      </c>
      <c r="AS365" s="487" t="e">
        <f>+VLOOKUP($AJ365,Data_Validation!$A:$E,5,0)</f>
        <v>#N/A</v>
      </c>
      <c r="AT365" s="904">
        <f t="shared" si="22"/>
        <v>0</v>
      </c>
      <c r="AU365" s="488">
        <f t="shared" si="22"/>
        <v>0</v>
      </c>
      <c r="AV365" s="899" t="str">
        <f>IFERROR(INDEX(V365:AG365,1,MATCH(Parametres!$B$3,V$1:AG$1,0)-1)*IF(OR(C365="L",C365="S",C365="I"),-1,1),"")</f>
        <v/>
      </c>
      <c r="AW365" s="899" t="e">
        <f t="shared" si="23"/>
        <v>#N/A</v>
      </c>
      <c r="AX365" s="899" t="e">
        <f>INDEX(V365:AG365,1,MATCH(Parametres!$B$3,V$1:AG$1,0))*IF(OR(C365="L",C365="S",C365="I"),-1,1)</f>
        <v>#N/A</v>
      </c>
      <c r="AY365" s="487" t="s">
        <v>337</v>
      </c>
      <c r="AZ365" s="487" t="e">
        <f>+VLOOKUP($AJ365,Data_Validation!$A:$E,5,0)</f>
        <v>#N/A</v>
      </c>
    </row>
    <row r="366" spans="36:52" ht="15.75" customHeight="1">
      <c r="AJ366" s="899">
        <f t="shared" si="20"/>
        <v>0</v>
      </c>
      <c r="AK366" s="899">
        <f t="shared" si="20"/>
        <v>0</v>
      </c>
      <c r="AL366" s="905" t="str">
        <f>IFERROR(INDEX(G366:R366,1,MATCH(Parametres!$B$3,G$1:R$1,0)-1)*IF(OR(F366="L",F366="S",F366="I"),-1,1),"")</f>
        <v/>
      </c>
      <c r="AM366" s="905" t="e">
        <f t="shared" si="21"/>
        <v>#N/A</v>
      </c>
      <c r="AN366" s="905" t="e">
        <f>INDEX(G366:R366,1,MATCH(Parametres!$B$3,G$1:R$1,0))*IF(OR(F366="L",F366="S",F366="I"),-1,1)</f>
        <v>#N/A</v>
      </c>
      <c r="AO366" s="487" t="e">
        <f>+VLOOKUP($AJ366,Data_Validation!$A:$D,1,0)</f>
        <v>#N/A</v>
      </c>
      <c r="AP366" s="487" t="e">
        <f>+VLOOKUP($AJ366,Data_Validation!$A:$D,3,0)</f>
        <v>#N/A</v>
      </c>
      <c r="AQ366" s="487" t="e">
        <f>+VLOOKUP($AJ366,Data_Validation!$A:$D,4,0)</f>
        <v>#N/A</v>
      </c>
      <c r="AR366" s="487" t="s">
        <v>299</v>
      </c>
      <c r="AS366" s="487" t="e">
        <f>+VLOOKUP($AJ366,Data_Validation!$A:$E,5,0)</f>
        <v>#N/A</v>
      </c>
      <c r="AT366" s="904">
        <f t="shared" si="22"/>
        <v>0</v>
      </c>
      <c r="AU366" s="488">
        <f t="shared" si="22"/>
        <v>0</v>
      </c>
      <c r="AV366" s="899" t="str">
        <f>IFERROR(INDEX(V366:AG366,1,MATCH(Parametres!$B$3,V$1:AG$1,0)-1)*IF(OR(C366="L",C366="S",C366="I"),-1,1),"")</f>
        <v/>
      </c>
      <c r="AW366" s="899" t="e">
        <f t="shared" si="23"/>
        <v>#N/A</v>
      </c>
      <c r="AX366" s="899" t="e">
        <f>INDEX(V366:AG366,1,MATCH(Parametres!$B$3,V$1:AG$1,0))*IF(OR(C366="L",C366="S",C366="I"),-1,1)</f>
        <v>#N/A</v>
      </c>
      <c r="AY366" s="487" t="s">
        <v>337</v>
      </c>
      <c r="AZ366" s="487" t="e">
        <f>+VLOOKUP($AJ366,Data_Validation!$A:$E,5,0)</f>
        <v>#N/A</v>
      </c>
    </row>
    <row r="367" spans="36:52" ht="15.75" customHeight="1">
      <c r="AJ367" s="899">
        <f t="shared" si="20"/>
        <v>0</v>
      </c>
      <c r="AK367" s="899">
        <f t="shared" si="20"/>
        <v>0</v>
      </c>
      <c r="AL367" s="905" t="str">
        <f>IFERROR(INDEX(G367:R367,1,MATCH(Parametres!$B$3,G$1:R$1,0)-1)*IF(OR(F367="L",F367="S",F367="I"),-1,1),"")</f>
        <v/>
      </c>
      <c r="AM367" s="905" t="e">
        <f t="shared" si="21"/>
        <v>#N/A</v>
      </c>
      <c r="AN367" s="905" t="e">
        <f>INDEX(G367:R367,1,MATCH(Parametres!$B$3,G$1:R$1,0))*IF(OR(F367="L",F367="S",F367="I"),-1,1)</f>
        <v>#N/A</v>
      </c>
      <c r="AO367" s="487" t="e">
        <f>+VLOOKUP($AJ367,Data_Validation!$A:$D,1,0)</f>
        <v>#N/A</v>
      </c>
      <c r="AP367" s="487" t="e">
        <f>+VLOOKUP($AJ367,Data_Validation!$A:$D,3,0)</f>
        <v>#N/A</v>
      </c>
      <c r="AQ367" s="487" t="e">
        <f>+VLOOKUP($AJ367,Data_Validation!$A:$D,4,0)</f>
        <v>#N/A</v>
      </c>
      <c r="AR367" s="487" t="s">
        <v>299</v>
      </c>
      <c r="AS367" s="487" t="e">
        <f>+VLOOKUP($AJ367,Data_Validation!$A:$E,5,0)</f>
        <v>#N/A</v>
      </c>
      <c r="AT367" s="904">
        <f t="shared" si="22"/>
        <v>0</v>
      </c>
      <c r="AU367" s="488">
        <f t="shared" si="22"/>
        <v>0</v>
      </c>
      <c r="AV367" s="899" t="str">
        <f>IFERROR(INDEX(V367:AG367,1,MATCH(Parametres!$B$3,V$1:AG$1,0)-1)*IF(OR(C367="L",C367="S",C367="I"),-1,1),"")</f>
        <v/>
      </c>
      <c r="AW367" s="899" t="e">
        <f t="shared" si="23"/>
        <v>#N/A</v>
      </c>
      <c r="AX367" s="899" t="e">
        <f>INDEX(V367:AG367,1,MATCH(Parametres!$B$3,V$1:AG$1,0))*IF(OR(C367="L",C367="S",C367="I"),-1,1)</f>
        <v>#N/A</v>
      </c>
      <c r="AY367" s="487" t="s">
        <v>337</v>
      </c>
      <c r="AZ367" s="487" t="e">
        <f>+VLOOKUP($AJ367,Data_Validation!$A:$E,5,0)</f>
        <v>#N/A</v>
      </c>
    </row>
    <row r="368" spans="36:52" ht="15.75" customHeight="1">
      <c r="AJ368" s="899">
        <f t="shared" si="20"/>
        <v>0</v>
      </c>
      <c r="AK368" s="899">
        <f t="shared" si="20"/>
        <v>0</v>
      </c>
      <c r="AL368" s="905" t="str">
        <f>IFERROR(INDEX(G368:R368,1,MATCH(Parametres!$B$3,G$1:R$1,0)-1)*IF(OR(F368="L",F368="S",F368="I"),-1,1),"")</f>
        <v/>
      </c>
      <c r="AM368" s="905" t="e">
        <f t="shared" si="21"/>
        <v>#N/A</v>
      </c>
      <c r="AN368" s="905" t="e">
        <f>INDEX(G368:R368,1,MATCH(Parametres!$B$3,G$1:R$1,0))*IF(OR(F368="L",F368="S",F368="I"),-1,1)</f>
        <v>#N/A</v>
      </c>
      <c r="AO368" s="487" t="e">
        <f>+VLOOKUP($AJ368,Data_Validation!$A:$D,1,0)</f>
        <v>#N/A</v>
      </c>
      <c r="AP368" s="487" t="e">
        <f>+VLOOKUP($AJ368,Data_Validation!$A:$D,3,0)</f>
        <v>#N/A</v>
      </c>
      <c r="AQ368" s="487" t="e">
        <f>+VLOOKUP($AJ368,Data_Validation!$A:$D,4,0)</f>
        <v>#N/A</v>
      </c>
      <c r="AR368" s="487" t="s">
        <v>299</v>
      </c>
      <c r="AS368" s="487" t="e">
        <f>+VLOOKUP($AJ368,Data_Validation!$A:$E,5,0)</f>
        <v>#N/A</v>
      </c>
      <c r="AT368" s="904">
        <f t="shared" si="22"/>
        <v>0</v>
      </c>
      <c r="AU368" s="488">
        <f t="shared" si="22"/>
        <v>0</v>
      </c>
      <c r="AV368" s="899" t="str">
        <f>IFERROR(INDEX(V368:AG368,1,MATCH(Parametres!$B$3,V$1:AG$1,0)-1)*IF(OR(C368="L",C368="S",C368="I"),-1,1),"")</f>
        <v/>
      </c>
      <c r="AW368" s="899" t="e">
        <f t="shared" si="23"/>
        <v>#N/A</v>
      </c>
      <c r="AX368" s="899" t="e">
        <f>INDEX(V368:AG368,1,MATCH(Parametres!$B$3,V$1:AG$1,0))*IF(OR(C368="L",C368="S",C368="I"),-1,1)</f>
        <v>#N/A</v>
      </c>
      <c r="AY368" s="487" t="s">
        <v>337</v>
      </c>
      <c r="AZ368" s="487" t="e">
        <f>+VLOOKUP($AJ368,Data_Validation!$A:$E,5,0)</f>
        <v>#N/A</v>
      </c>
    </row>
    <row r="369" spans="36:52" ht="15.75" customHeight="1">
      <c r="AJ369" s="899">
        <f t="shared" si="20"/>
        <v>0</v>
      </c>
      <c r="AK369" s="899">
        <f t="shared" si="20"/>
        <v>0</v>
      </c>
      <c r="AL369" s="905" t="str">
        <f>IFERROR(INDEX(G369:R369,1,MATCH(Parametres!$B$3,G$1:R$1,0)-1)*IF(OR(F369="L",F369="S",F369="I"),-1,1),"")</f>
        <v/>
      </c>
      <c r="AM369" s="905" t="e">
        <f t="shared" si="21"/>
        <v>#N/A</v>
      </c>
      <c r="AN369" s="905" t="e">
        <f>INDEX(G369:R369,1,MATCH(Parametres!$B$3,G$1:R$1,0))*IF(OR(F369="L",F369="S",F369="I"),-1,1)</f>
        <v>#N/A</v>
      </c>
      <c r="AO369" s="487" t="e">
        <f>+VLOOKUP($AJ369,Data_Validation!$A:$D,1,0)</f>
        <v>#N/A</v>
      </c>
      <c r="AP369" s="487" t="e">
        <f>+VLOOKUP($AJ369,Data_Validation!$A:$D,3,0)</f>
        <v>#N/A</v>
      </c>
      <c r="AQ369" s="487" t="e">
        <f>+VLOOKUP($AJ369,Data_Validation!$A:$D,4,0)</f>
        <v>#N/A</v>
      </c>
      <c r="AR369" s="487" t="s">
        <v>299</v>
      </c>
      <c r="AS369" s="487" t="e">
        <f>+VLOOKUP($AJ369,Data_Validation!$A:$E,5,0)</f>
        <v>#N/A</v>
      </c>
      <c r="AT369" s="904">
        <f t="shared" si="22"/>
        <v>0</v>
      </c>
      <c r="AU369" s="488">
        <f t="shared" si="22"/>
        <v>0</v>
      </c>
      <c r="AV369" s="899" t="str">
        <f>IFERROR(INDEX(V369:AG369,1,MATCH(Parametres!$B$3,V$1:AG$1,0)-1)*IF(OR(C369="L",C369="S",C369="I"),-1,1),"")</f>
        <v/>
      </c>
      <c r="AW369" s="899" t="e">
        <f t="shared" si="23"/>
        <v>#N/A</v>
      </c>
      <c r="AX369" s="899" t="e">
        <f>INDEX(V369:AG369,1,MATCH(Parametres!$B$3,V$1:AG$1,0))*IF(OR(C369="L",C369="S",C369="I"),-1,1)</f>
        <v>#N/A</v>
      </c>
      <c r="AY369" s="487" t="s">
        <v>337</v>
      </c>
      <c r="AZ369" s="487" t="e">
        <f>+VLOOKUP($AJ369,Data_Validation!$A:$E,5,0)</f>
        <v>#N/A</v>
      </c>
    </row>
    <row r="370" spans="36:52" ht="15.75" customHeight="1">
      <c r="AJ370" s="899">
        <f t="shared" si="20"/>
        <v>0</v>
      </c>
      <c r="AK370" s="899">
        <f t="shared" si="20"/>
        <v>0</v>
      </c>
      <c r="AL370" s="905" t="str">
        <f>IFERROR(INDEX(G370:R370,1,MATCH(Parametres!$B$3,G$1:R$1,0)-1)*IF(OR(F370="L",F370="S",F370="I"),-1,1),"")</f>
        <v/>
      </c>
      <c r="AM370" s="905" t="e">
        <f t="shared" si="21"/>
        <v>#N/A</v>
      </c>
      <c r="AN370" s="905" t="e">
        <f>INDEX(G370:R370,1,MATCH(Parametres!$B$3,G$1:R$1,0))*IF(OR(F370="L",F370="S",F370="I"),-1,1)</f>
        <v>#N/A</v>
      </c>
      <c r="AO370" s="487" t="e">
        <f>+VLOOKUP($AJ370,Data_Validation!$A:$D,1,0)</f>
        <v>#N/A</v>
      </c>
      <c r="AP370" s="487" t="e">
        <f>+VLOOKUP($AJ370,Data_Validation!$A:$D,3,0)</f>
        <v>#N/A</v>
      </c>
      <c r="AQ370" s="487" t="e">
        <f>+VLOOKUP($AJ370,Data_Validation!$A:$D,4,0)</f>
        <v>#N/A</v>
      </c>
      <c r="AR370" s="487" t="s">
        <v>299</v>
      </c>
      <c r="AS370" s="487" t="e">
        <f>+VLOOKUP($AJ370,Data_Validation!$A:$E,5,0)</f>
        <v>#N/A</v>
      </c>
      <c r="AT370" s="904">
        <f t="shared" si="22"/>
        <v>0</v>
      </c>
      <c r="AU370" s="488">
        <f t="shared" si="22"/>
        <v>0</v>
      </c>
      <c r="AV370" s="899" t="str">
        <f>IFERROR(INDEX(V370:AG370,1,MATCH(Parametres!$B$3,V$1:AG$1,0)-1)*IF(OR(C370="L",C370="S",C370="I"),-1,1),"")</f>
        <v/>
      </c>
      <c r="AW370" s="899" t="e">
        <f t="shared" si="23"/>
        <v>#N/A</v>
      </c>
      <c r="AX370" s="899" t="e">
        <f>INDEX(V370:AG370,1,MATCH(Parametres!$B$3,V$1:AG$1,0))*IF(OR(C370="L",C370="S",C370="I"),-1,1)</f>
        <v>#N/A</v>
      </c>
      <c r="AY370" s="487" t="s">
        <v>337</v>
      </c>
      <c r="AZ370" s="487" t="e">
        <f>+VLOOKUP($AJ370,Data_Validation!$A:$E,5,0)</f>
        <v>#N/A</v>
      </c>
    </row>
    <row r="371" spans="36:52" ht="15.75" customHeight="1">
      <c r="AJ371" s="899">
        <f t="shared" si="20"/>
        <v>0</v>
      </c>
      <c r="AK371" s="899">
        <f t="shared" si="20"/>
        <v>0</v>
      </c>
      <c r="AL371" s="905" t="str">
        <f>IFERROR(INDEX(G371:R371,1,MATCH(Parametres!$B$3,G$1:R$1,0)-1)*IF(OR(F371="L",F371="S",F371="I"),-1,1),"")</f>
        <v/>
      </c>
      <c r="AM371" s="905" t="e">
        <f t="shared" si="21"/>
        <v>#N/A</v>
      </c>
      <c r="AN371" s="905" t="e">
        <f>INDEX(G371:R371,1,MATCH(Parametres!$B$3,G$1:R$1,0))*IF(OR(F371="L",F371="S",F371="I"),-1,1)</f>
        <v>#N/A</v>
      </c>
      <c r="AO371" s="487" t="e">
        <f>+VLOOKUP($AJ371,Data_Validation!$A:$D,1,0)</f>
        <v>#N/A</v>
      </c>
      <c r="AP371" s="487" t="e">
        <f>+VLOOKUP($AJ371,Data_Validation!$A:$D,3,0)</f>
        <v>#N/A</v>
      </c>
      <c r="AQ371" s="487" t="e">
        <f>+VLOOKUP($AJ371,Data_Validation!$A:$D,4,0)</f>
        <v>#N/A</v>
      </c>
      <c r="AR371" s="487" t="s">
        <v>299</v>
      </c>
      <c r="AS371" s="487" t="e">
        <f>+VLOOKUP($AJ371,Data_Validation!$A:$E,5,0)</f>
        <v>#N/A</v>
      </c>
      <c r="AT371" s="904">
        <f t="shared" si="22"/>
        <v>0</v>
      </c>
      <c r="AU371" s="488">
        <f t="shared" si="22"/>
        <v>0</v>
      </c>
      <c r="AV371" s="899" t="str">
        <f>IFERROR(INDEX(V371:AG371,1,MATCH(Parametres!$B$3,V$1:AG$1,0)-1)*IF(OR(C371="L",C371="S",C371="I"),-1,1),"")</f>
        <v/>
      </c>
      <c r="AW371" s="899" t="e">
        <f t="shared" si="23"/>
        <v>#N/A</v>
      </c>
      <c r="AX371" s="899" t="e">
        <f>INDEX(V371:AG371,1,MATCH(Parametres!$B$3,V$1:AG$1,0))*IF(OR(C371="L",C371="S",C371="I"),-1,1)</f>
        <v>#N/A</v>
      </c>
      <c r="AY371" s="487" t="s">
        <v>337</v>
      </c>
      <c r="AZ371" s="487" t="e">
        <f>+VLOOKUP($AJ371,Data_Validation!$A:$E,5,0)</f>
        <v>#N/A</v>
      </c>
    </row>
    <row r="372" spans="36:52" ht="15.75" customHeight="1">
      <c r="AJ372" s="899">
        <f t="shared" si="20"/>
        <v>0</v>
      </c>
      <c r="AK372" s="899">
        <f t="shared" si="20"/>
        <v>0</v>
      </c>
      <c r="AL372" s="905" t="str">
        <f>IFERROR(INDEX(G372:R372,1,MATCH(Parametres!$B$3,G$1:R$1,0)-1)*IF(OR(F372="L",F372="S",F372="I"),-1,1),"")</f>
        <v/>
      </c>
      <c r="AM372" s="905" t="e">
        <f t="shared" si="21"/>
        <v>#N/A</v>
      </c>
      <c r="AN372" s="905" t="e">
        <f>INDEX(G372:R372,1,MATCH(Parametres!$B$3,G$1:R$1,0))*IF(OR(F372="L",F372="S",F372="I"),-1,1)</f>
        <v>#N/A</v>
      </c>
      <c r="AO372" s="487" t="e">
        <f>+VLOOKUP($AJ372,Data_Validation!$A:$D,1,0)</f>
        <v>#N/A</v>
      </c>
      <c r="AP372" s="487" t="e">
        <f>+VLOOKUP($AJ372,Data_Validation!$A:$D,3,0)</f>
        <v>#N/A</v>
      </c>
      <c r="AQ372" s="487" t="e">
        <f>+VLOOKUP($AJ372,Data_Validation!$A:$D,4,0)</f>
        <v>#N/A</v>
      </c>
      <c r="AR372" s="487" t="s">
        <v>299</v>
      </c>
      <c r="AS372" s="487" t="e">
        <f>+VLOOKUP($AJ372,Data_Validation!$A:$E,5,0)</f>
        <v>#N/A</v>
      </c>
      <c r="AT372" s="904">
        <f t="shared" si="22"/>
        <v>0</v>
      </c>
      <c r="AU372" s="488">
        <f t="shared" si="22"/>
        <v>0</v>
      </c>
      <c r="AV372" s="899" t="str">
        <f>IFERROR(INDEX(V372:AG372,1,MATCH(Parametres!$B$3,V$1:AG$1,0)-1)*IF(OR(C372="L",C372="S",C372="I"),-1,1),"")</f>
        <v/>
      </c>
      <c r="AW372" s="899" t="e">
        <f t="shared" si="23"/>
        <v>#N/A</v>
      </c>
      <c r="AX372" s="899" t="e">
        <f>INDEX(V372:AG372,1,MATCH(Parametres!$B$3,V$1:AG$1,0))*IF(OR(C372="L",C372="S",C372="I"),-1,1)</f>
        <v>#N/A</v>
      </c>
      <c r="AY372" s="487" t="s">
        <v>337</v>
      </c>
      <c r="AZ372" s="487" t="e">
        <f>+VLOOKUP($AJ372,Data_Validation!$A:$E,5,0)</f>
        <v>#N/A</v>
      </c>
    </row>
    <row r="373" spans="36:52" ht="15.75" customHeight="1">
      <c r="AJ373" s="899">
        <f t="shared" si="20"/>
        <v>0</v>
      </c>
      <c r="AK373" s="899">
        <f t="shared" si="20"/>
        <v>0</v>
      </c>
      <c r="AL373" s="905" t="str">
        <f>IFERROR(INDEX(G373:R373,1,MATCH(Parametres!$B$3,G$1:R$1,0)-1)*IF(OR(F373="L",F373="S",F373="I"),-1,1),"")</f>
        <v/>
      </c>
      <c r="AM373" s="905" t="e">
        <f t="shared" si="21"/>
        <v>#N/A</v>
      </c>
      <c r="AN373" s="905" t="e">
        <f>INDEX(G373:R373,1,MATCH(Parametres!$B$3,G$1:R$1,0))*IF(OR(F373="L",F373="S",F373="I"),-1,1)</f>
        <v>#N/A</v>
      </c>
      <c r="AO373" s="487" t="e">
        <f>+VLOOKUP($AJ373,Data_Validation!$A:$D,1,0)</f>
        <v>#N/A</v>
      </c>
      <c r="AP373" s="487" t="e">
        <f>+VLOOKUP($AJ373,Data_Validation!$A:$D,3,0)</f>
        <v>#N/A</v>
      </c>
      <c r="AQ373" s="487" t="e">
        <f>+VLOOKUP($AJ373,Data_Validation!$A:$D,4,0)</f>
        <v>#N/A</v>
      </c>
      <c r="AR373" s="487" t="s">
        <v>299</v>
      </c>
      <c r="AS373" s="487" t="e">
        <f>+VLOOKUP($AJ373,Data_Validation!$A:$E,5,0)</f>
        <v>#N/A</v>
      </c>
      <c r="AT373" s="904">
        <f t="shared" si="22"/>
        <v>0</v>
      </c>
      <c r="AU373" s="488">
        <f t="shared" si="22"/>
        <v>0</v>
      </c>
      <c r="AV373" s="899" t="str">
        <f>IFERROR(INDEX(V373:AG373,1,MATCH(Parametres!$B$3,V$1:AG$1,0)-1)*IF(OR(C373="L",C373="S",C373="I"),-1,1),"")</f>
        <v/>
      </c>
      <c r="AW373" s="899" t="e">
        <f t="shared" si="23"/>
        <v>#N/A</v>
      </c>
      <c r="AX373" s="899" t="e">
        <f>INDEX(V373:AG373,1,MATCH(Parametres!$B$3,V$1:AG$1,0))*IF(OR(C373="L",C373="S",C373="I"),-1,1)</f>
        <v>#N/A</v>
      </c>
      <c r="AY373" s="487" t="s">
        <v>337</v>
      </c>
      <c r="AZ373" s="487" t="e">
        <f>+VLOOKUP($AJ373,Data_Validation!$A:$E,5,0)</f>
        <v>#N/A</v>
      </c>
    </row>
    <row r="374" spans="36:52" ht="15.75" customHeight="1">
      <c r="AJ374" s="899">
        <f t="shared" si="20"/>
        <v>0</v>
      </c>
      <c r="AK374" s="899">
        <f t="shared" si="20"/>
        <v>0</v>
      </c>
      <c r="AL374" s="905" t="str">
        <f>IFERROR(INDEX(G374:R374,1,MATCH(Parametres!$B$3,G$1:R$1,0)-1)*IF(OR(F374="L",F374="S",F374="I"),-1,1),"")</f>
        <v/>
      </c>
      <c r="AM374" s="905" t="e">
        <f t="shared" si="21"/>
        <v>#N/A</v>
      </c>
      <c r="AN374" s="905" t="e">
        <f>INDEX(G374:R374,1,MATCH(Parametres!$B$3,G$1:R$1,0))*IF(OR(F374="L",F374="S",F374="I"),-1,1)</f>
        <v>#N/A</v>
      </c>
      <c r="AO374" s="487" t="e">
        <f>+VLOOKUP($AJ374,Data_Validation!$A:$D,1,0)</f>
        <v>#N/A</v>
      </c>
      <c r="AP374" s="487" t="e">
        <f>+VLOOKUP($AJ374,Data_Validation!$A:$D,3,0)</f>
        <v>#N/A</v>
      </c>
      <c r="AQ374" s="487" t="e">
        <f>+VLOOKUP($AJ374,Data_Validation!$A:$D,4,0)</f>
        <v>#N/A</v>
      </c>
      <c r="AR374" s="487" t="s">
        <v>299</v>
      </c>
      <c r="AS374" s="487" t="e">
        <f>+VLOOKUP($AJ374,Data_Validation!$A:$E,5,0)</f>
        <v>#N/A</v>
      </c>
      <c r="AT374" s="904">
        <f t="shared" si="22"/>
        <v>0</v>
      </c>
      <c r="AU374" s="488">
        <f t="shared" si="22"/>
        <v>0</v>
      </c>
      <c r="AV374" s="899" t="str">
        <f>IFERROR(INDEX(V374:AG374,1,MATCH(Parametres!$B$3,V$1:AG$1,0)-1)*IF(OR(C374="L",C374="S",C374="I"),-1,1),"")</f>
        <v/>
      </c>
      <c r="AW374" s="899" t="e">
        <f t="shared" si="23"/>
        <v>#N/A</v>
      </c>
      <c r="AX374" s="899" t="e">
        <f>INDEX(V374:AG374,1,MATCH(Parametres!$B$3,V$1:AG$1,0))*IF(OR(C374="L",C374="S",C374="I"),-1,1)</f>
        <v>#N/A</v>
      </c>
      <c r="AY374" s="487" t="s">
        <v>337</v>
      </c>
      <c r="AZ374" s="487" t="e">
        <f>+VLOOKUP($AJ374,Data_Validation!$A:$E,5,0)</f>
        <v>#N/A</v>
      </c>
    </row>
    <row r="375" spans="36:52" ht="15.75" customHeight="1">
      <c r="AJ375" s="899">
        <f t="shared" si="20"/>
        <v>0</v>
      </c>
      <c r="AK375" s="899">
        <f t="shared" si="20"/>
        <v>0</v>
      </c>
      <c r="AL375" s="905" t="str">
        <f>IFERROR(INDEX(G375:R375,1,MATCH(Parametres!$B$3,G$1:R$1,0)-1)*IF(OR(F375="L",F375="S",F375="I"),-1,1),"")</f>
        <v/>
      </c>
      <c r="AM375" s="905" t="e">
        <f t="shared" si="21"/>
        <v>#N/A</v>
      </c>
      <c r="AN375" s="905" t="e">
        <f>INDEX(G375:R375,1,MATCH(Parametres!$B$3,G$1:R$1,0))*IF(OR(F375="L",F375="S",F375="I"),-1,1)</f>
        <v>#N/A</v>
      </c>
      <c r="AO375" s="487" t="e">
        <f>+VLOOKUP($AJ375,Data_Validation!$A:$D,1,0)</f>
        <v>#N/A</v>
      </c>
      <c r="AP375" s="487" t="e">
        <f>+VLOOKUP($AJ375,Data_Validation!$A:$D,3,0)</f>
        <v>#N/A</v>
      </c>
      <c r="AQ375" s="487" t="e">
        <f>+VLOOKUP($AJ375,Data_Validation!$A:$D,4,0)</f>
        <v>#N/A</v>
      </c>
      <c r="AR375" s="487" t="s">
        <v>299</v>
      </c>
      <c r="AS375" s="487" t="e">
        <f>+VLOOKUP($AJ375,Data_Validation!$A:$E,5,0)</f>
        <v>#N/A</v>
      </c>
      <c r="AT375" s="904">
        <f t="shared" si="22"/>
        <v>0</v>
      </c>
      <c r="AU375" s="488">
        <f t="shared" si="22"/>
        <v>0</v>
      </c>
      <c r="AV375" s="899" t="str">
        <f>IFERROR(INDEX(V375:AG375,1,MATCH(Parametres!$B$3,V$1:AG$1,0)-1)*IF(OR(C375="L",C375="S",C375="I"),-1,1),"")</f>
        <v/>
      </c>
      <c r="AW375" s="899" t="e">
        <f t="shared" si="23"/>
        <v>#N/A</v>
      </c>
      <c r="AX375" s="899" t="e">
        <f>INDEX(V375:AG375,1,MATCH(Parametres!$B$3,V$1:AG$1,0))*IF(OR(C375="L",C375="S",C375="I"),-1,1)</f>
        <v>#N/A</v>
      </c>
      <c r="AY375" s="487" t="s">
        <v>337</v>
      </c>
      <c r="AZ375" s="487" t="e">
        <f>+VLOOKUP($AJ375,Data_Validation!$A:$E,5,0)</f>
        <v>#N/A</v>
      </c>
    </row>
    <row r="376" spans="36:52" ht="15.75" customHeight="1">
      <c r="AJ376" s="899">
        <f t="shared" si="20"/>
        <v>0</v>
      </c>
      <c r="AK376" s="899">
        <f t="shared" si="20"/>
        <v>0</v>
      </c>
      <c r="AL376" s="905" t="str">
        <f>IFERROR(INDEX(G376:R376,1,MATCH(Parametres!$B$3,G$1:R$1,0)-1)*IF(OR(F376="L",F376="S",F376="I"),-1,1),"")</f>
        <v/>
      </c>
      <c r="AM376" s="905" t="e">
        <f t="shared" si="21"/>
        <v>#N/A</v>
      </c>
      <c r="AN376" s="905" t="e">
        <f>INDEX(G376:R376,1,MATCH(Parametres!$B$3,G$1:R$1,0))*IF(OR(F376="L",F376="S",F376="I"),-1,1)</f>
        <v>#N/A</v>
      </c>
      <c r="AO376" s="487" t="e">
        <f>+VLOOKUP($AJ376,Data_Validation!$A:$D,1,0)</f>
        <v>#N/A</v>
      </c>
      <c r="AP376" s="487" t="e">
        <f>+VLOOKUP($AJ376,Data_Validation!$A:$D,3,0)</f>
        <v>#N/A</v>
      </c>
      <c r="AQ376" s="487" t="e">
        <f>+VLOOKUP($AJ376,Data_Validation!$A:$D,4,0)</f>
        <v>#N/A</v>
      </c>
      <c r="AR376" s="487" t="s">
        <v>299</v>
      </c>
      <c r="AS376" s="487" t="e">
        <f>+VLOOKUP($AJ376,Data_Validation!$A:$E,5,0)</f>
        <v>#N/A</v>
      </c>
      <c r="AT376" s="904">
        <f t="shared" si="22"/>
        <v>0</v>
      </c>
      <c r="AU376" s="488">
        <f t="shared" si="22"/>
        <v>0</v>
      </c>
      <c r="AV376" s="899" t="str">
        <f>IFERROR(INDEX(V376:AG376,1,MATCH(Parametres!$B$3,V$1:AG$1,0)-1)*IF(OR(C376="L",C376="S",C376="I"),-1,1),"")</f>
        <v/>
      </c>
      <c r="AW376" s="899" t="e">
        <f t="shared" si="23"/>
        <v>#N/A</v>
      </c>
      <c r="AX376" s="899" t="e">
        <f>INDEX(V376:AG376,1,MATCH(Parametres!$B$3,V$1:AG$1,0))*IF(OR(C376="L",C376="S",C376="I"),-1,1)</f>
        <v>#N/A</v>
      </c>
      <c r="AY376" s="487" t="s">
        <v>337</v>
      </c>
      <c r="AZ376" s="487" t="e">
        <f>+VLOOKUP($AJ376,Data_Validation!$A:$E,5,0)</f>
        <v>#N/A</v>
      </c>
    </row>
    <row r="377" spans="36:52" ht="15.75" customHeight="1">
      <c r="AJ377" s="899">
        <f t="shared" si="20"/>
        <v>0</v>
      </c>
      <c r="AK377" s="899">
        <f t="shared" si="20"/>
        <v>0</v>
      </c>
      <c r="AL377" s="905" t="str">
        <f>IFERROR(INDEX(G377:R377,1,MATCH(Parametres!$B$3,G$1:R$1,0)-1)*IF(OR(F377="L",F377="S",F377="I"),-1,1),"")</f>
        <v/>
      </c>
      <c r="AM377" s="905" t="e">
        <f t="shared" si="21"/>
        <v>#N/A</v>
      </c>
      <c r="AN377" s="905" t="e">
        <f>INDEX(G377:R377,1,MATCH(Parametres!$B$3,G$1:R$1,0))*IF(OR(F377="L",F377="S",F377="I"),-1,1)</f>
        <v>#N/A</v>
      </c>
      <c r="AO377" s="487" t="e">
        <f>+VLOOKUP($AJ377,Data_Validation!$A:$D,1,0)</f>
        <v>#N/A</v>
      </c>
      <c r="AP377" s="487" t="e">
        <f>+VLOOKUP($AJ377,Data_Validation!$A:$D,3,0)</f>
        <v>#N/A</v>
      </c>
      <c r="AQ377" s="487" t="e">
        <f>+VLOOKUP($AJ377,Data_Validation!$A:$D,4,0)</f>
        <v>#N/A</v>
      </c>
      <c r="AR377" s="487" t="s">
        <v>299</v>
      </c>
      <c r="AS377" s="487" t="e">
        <f>+VLOOKUP($AJ377,Data_Validation!$A:$E,5,0)</f>
        <v>#N/A</v>
      </c>
      <c r="AT377" s="904">
        <f t="shared" si="22"/>
        <v>0</v>
      </c>
      <c r="AU377" s="488">
        <f t="shared" si="22"/>
        <v>0</v>
      </c>
      <c r="AV377" s="899" t="str">
        <f>IFERROR(INDEX(V377:AG377,1,MATCH(Parametres!$B$3,V$1:AG$1,0)-1)*IF(OR(C377="L",C377="S",C377="I"),-1,1),"")</f>
        <v/>
      </c>
      <c r="AW377" s="899" t="e">
        <f t="shared" si="23"/>
        <v>#N/A</v>
      </c>
      <c r="AX377" s="899" t="e">
        <f>INDEX(V377:AG377,1,MATCH(Parametres!$B$3,V$1:AG$1,0))*IF(OR(C377="L",C377="S",C377="I"),-1,1)</f>
        <v>#N/A</v>
      </c>
      <c r="AY377" s="487" t="s">
        <v>337</v>
      </c>
      <c r="AZ377" s="487" t="e">
        <f>+VLOOKUP($AJ377,Data_Validation!$A:$E,5,0)</f>
        <v>#N/A</v>
      </c>
    </row>
    <row r="378" spans="36:52" ht="15.75" customHeight="1">
      <c r="AJ378" s="899">
        <f t="shared" si="20"/>
        <v>0</v>
      </c>
      <c r="AK378" s="899">
        <f t="shared" si="20"/>
        <v>0</v>
      </c>
      <c r="AL378" s="905" t="str">
        <f>IFERROR(INDEX(G378:R378,1,MATCH(Parametres!$B$3,G$1:R$1,0)-1)*IF(OR(F378="L",F378="S",F378="I"),-1,1),"")</f>
        <v/>
      </c>
      <c r="AM378" s="905" t="e">
        <f t="shared" si="21"/>
        <v>#N/A</v>
      </c>
      <c r="AN378" s="905" t="e">
        <f>INDEX(G378:R378,1,MATCH(Parametres!$B$3,G$1:R$1,0))*IF(OR(F378="L",F378="S",F378="I"),-1,1)</f>
        <v>#N/A</v>
      </c>
      <c r="AO378" s="487" t="e">
        <f>+VLOOKUP($AJ378,Data_Validation!$A:$D,1,0)</f>
        <v>#N/A</v>
      </c>
      <c r="AP378" s="487" t="e">
        <f>+VLOOKUP($AJ378,Data_Validation!$A:$D,3,0)</f>
        <v>#N/A</v>
      </c>
      <c r="AQ378" s="487" t="e">
        <f>+VLOOKUP($AJ378,Data_Validation!$A:$D,4,0)</f>
        <v>#N/A</v>
      </c>
      <c r="AR378" s="487" t="s">
        <v>299</v>
      </c>
      <c r="AS378" s="487" t="e">
        <f>+VLOOKUP($AJ378,Data_Validation!$A:$E,5,0)</f>
        <v>#N/A</v>
      </c>
      <c r="AT378" s="904">
        <f t="shared" si="22"/>
        <v>0</v>
      </c>
      <c r="AU378" s="488">
        <f t="shared" si="22"/>
        <v>0</v>
      </c>
      <c r="AV378" s="899" t="str">
        <f>IFERROR(INDEX(V378:AG378,1,MATCH(Parametres!$B$3,V$1:AG$1,0)-1)*IF(OR(C378="L",C378="S",C378="I"),-1,1),"")</f>
        <v/>
      </c>
      <c r="AW378" s="899" t="e">
        <f t="shared" si="23"/>
        <v>#N/A</v>
      </c>
      <c r="AX378" s="899" t="e">
        <f>INDEX(V378:AG378,1,MATCH(Parametres!$B$3,V$1:AG$1,0))*IF(OR(C378="L",C378="S",C378="I"),-1,1)</f>
        <v>#N/A</v>
      </c>
      <c r="AY378" s="487" t="s">
        <v>337</v>
      </c>
      <c r="AZ378" s="487" t="e">
        <f>+VLOOKUP($AJ378,Data_Validation!$A:$E,5,0)</f>
        <v>#N/A</v>
      </c>
    </row>
    <row r="379" spans="36:52" ht="15.75" customHeight="1">
      <c r="AJ379" s="899">
        <f t="shared" si="20"/>
        <v>0</v>
      </c>
      <c r="AK379" s="899">
        <f t="shared" si="20"/>
        <v>0</v>
      </c>
      <c r="AL379" s="905" t="str">
        <f>IFERROR(INDEX(G379:R379,1,MATCH(Parametres!$B$3,G$1:R$1,0)-1)*IF(OR(F379="L",F379="S",F379="I"),-1,1),"")</f>
        <v/>
      </c>
      <c r="AM379" s="905" t="e">
        <f t="shared" si="21"/>
        <v>#N/A</v>
      </c>
      <c r="AN379" s="905" t="e">
        <f>INDEX(G379:R379,1,MATCH(Parametres!$B$3,G$1:R$1,0))*IF(OR(F379="L",F379="S",F379="I"),-1,1)</f>
        <v>#N/A</v>
      </c>
      <c r="AO379" s="487" t="e">
        <f>+VLOOKUP($AJ379,Data_Validation!$A:$D,1,0)</f>
        <v>#N/A</v>
      </c>
      <c r="AP379" s="487" t="e">
        <f>+VLOOKUP($AJ379,Data_Validation!$A:$D,3,0)</f>
        <v>#N/A</v>
      </c>
      <c r="AQ379" s="487" t="e">
        <f>+VLOOKUP($AJ379,Data_Validation!$A:$D,4,0)</f>
        <v>#N/A</v>
      </c>
      <c r="AR379" s="487" t="s">
        <v>299</v>
      </c>
      <c r="AS379" s="487" t="e">
        <f>+VLOOKUP($AJ379,Data_Validation!$A:$E,5,0)</f>
        <v>#N/A</v>
      </c>
      <c r="AT379" s="904">
        <f t="shared" si="22"/>
        <v>0</v>
      </c>
      <c r="AU379" s="488">
        <f t="shared" si="22"/>
        <v>0</v>
      </c>
      <c r="AV379" s="899" t="str">
        <f>IFERROR(INDEX(V379:AG379,1,MATCH(Parametres!$B$3,V$1:AG$1,0)-1)*IF(OR(C379="L",C379="S",C379="I"),-1,1),"")</f>
        <v/>
      </c>
      <c r="AW379" s="899" t="e">
        <f t="shared" si="23"/>
        <v>#N/A</v>
      </c>
      <c r="AX379" s="899" t="e">
        <f>INDEX(V379:AG379,1,MATCH(Parametres!$B$3,V$1:AG$1,0))*IF(OR(C379="L",C379="S",C379="I"),-1,1)</f>
        <v>#N/A</v>
      </c>
      <c r="AY379" s="487" t="s">
        <v>337</v>
      </c>
      <c r="AZ379" s="487" t="e">
        <f>+VLOOKUP($AJ379,Data_Validation!$A:$E,5,0)</f>
        <v>#N/A</v>
      </c>
    </row>
    <row r="380" spans="36:52" ht="15.75" customHeight="1">
      <c r="AJ380" s="899">
        <f t="shared" si="20"/>
        <v>0</v>
      </c>
      <c r="AK380" s="899">
        <f t="shared" si="20"/>
        <v>0</v>
      </c>
      <c r="AL380" s="905" t="str">
        <f>IFERROR(INDEX(G380:R380,1,MATCH(Parametres!$B$3,G$1:R$1,0)-1)*IF(OR(F380="L",F380="S",F380="I"),-1,1),"")</f>
        <v/>
      </c>
      <c r="AM380" s="905" t="e">
        <f t="shared" si="21"/>
        <v>#N/A</v>
      </c>
      <c r="AN380" s="905" t="e">
        <f>INDEX(G380:R380,1,MATCH(Parametres!$B$3,G$1:R$1,0))*IF(OR(F380="L",F380="S",F380="I"),-1,1)</f>
        <v>#N/A</v>
      </c>
      <c r="AO380" s="487" t="e">
        <f>+VLOOKUP($AJ380,Data_Validation!$A:$D,1,0)</f>
        <v>#N/A</v>
      </c>
      <c r="AP380" s="487" t="e">
        <f>+VLOOKUP($AJ380,Data_Validation!$A:$D,3,0)</f>
        <v>#N/A</v>
      </c>
      <c r="AQ380" s="487" t="e">
        <f>+VLOOKUP($AJ380,Data_Validation!$A:$D,4,0)</f>
        <v>#N/A</v>
      </c>
      <c r="AR380" s="487" t="s">
        <v>299</v>
      </c>
      <c r="AS380" s="487" t="e">
        <f>+VLOOKUP($AJ380,Data_Validation!$A:$E,5,0)</f>
        <v>#N/A</v>
      </c>
      <c r="AT380" s="904">
        <f t="shared" si="22"/>
        <v>0</v>
      </c>
      <c r="AU380" s="488">
        <f t="shared" si="22"/>
        <v>0</v>
      </c>
      <c r="AV380" s="899" t="str">
        <f>IFERROR(INDEX(V380:AG380,1,MATCH(Parametres!$B$3,V$1:AG$1,0)-1)*IF(OR(C380="L",C380="S",C380="I"),-1,1),"")</f>
        <v/>
      </c>
      <c r="AW380" s="899" t="e">
        <f t="shared" si="23"/>
        <v>#N/A</v>
      </c>
      <c r="AX380" s="899" t="e">
        <f>INDEX(V380:AG380,1,MATCH(Parametres!$B$3,V$1:AG$1,0))*IF(OR(C380="L",C380="S",C380="I"),-1,1)</f>
        <v>#N/A</v>
      </c>
      <c r="AY380" s="487" t="s">
        <v>337</v>
      </c>
      <c r="AZ380" s="487" t="e">
        <f>+VLOOKUP($AJ380,Data_Validation!$A:$E,5,0)</f>
        <v>#N/A</v>
      </c>
    </row>
    <row r="381" spans="36:52" ht="15.75" customHeight="1">
      <c r="AJ381" s="899">
        <f t="shared" si="20"/>
        <v>0</v>
      </c>
      <c r="AK381" s="899">
        <f t="shared" si="20"/>
        <v>0</v>
      </c>
      <c r="AL381" s="905" t="str">
        <f>IFERROR(INDEX(G381:R381,1,MATCH(Parametres!$B$3,G$1:R$1,0)-1)*IF(OR(F381="L",F381="S",F381="I"),-1,1),"")</f>
        <v/>
      </c>
      <c r="AM381" s="905" t="e">
        <f t="shared" si="21"/>
        <v>#N/A</v>
      </c>
      <c r="AN381" s="905" t="e">
        <f>INDEX(G381:R381,1,MATCH(Parametres!$B$3,G$1:R$1,0))*IF(OR(F381="L",F381="S",F381="I"),-1,1)</f>
        <v>#N/A</v>
      </c>
      <c r="AO381" s="487" t="e">
        <f>+VLOOKUP($AJ381,Data_Validation!$A:$D,1,0)</f>
        <v>#N/A</v>
      </c>
      <c r="AP381" s="487" t="e">
        <f>+VLOOKUP($AJ381,Data_Validation!$A:$D,3,0)</f>
        <v>#N/A</v>
      </c>
      <c r="AQ381" s="487" t="e">
        <f>+VLOOKUP($AJ381,Data_Validation!$A:$D,4,0)</f>
        <v>#N/A</v>
      </c>
      <c r="AR381" s="487" t="s">
        <v>299</v>
      </c>
      <c r="AS381" s="487" t="e">
        <f>+VLOOKUP($AJ381,Data_Validation!$A:$E,5,0)</f>
        <v>#N/A</v>
      </c>
      <c r="AT381" s="904">
        <f t="shared" si="22"/>
        <v>0</v>
      </c>
      <c r="AU381" s="488">
        <f t="shared" si="22"/>
        <v>0</v>
      </c>
      <c r="AV381" s="899" t="str">
        <f>IFERROR(INDEX(V381:AG381,1,MATCH(Parametres!$B$3,V$1:AG$1,0)-1)*IF(OR(C381="L",C381="S",C381="I"),-1,1),"")</f>
        <v/>
      </c>
      <c r="AW381" s="899" t="e">
        <f t="shared" si="23"/>
        <v>#N/A</v>
      </c>
      <c r="AX381" s="899" t="e">
        <f>INDEX(V381:AG381,1,MATCH(Parametres!$B$3,V$1:AG$1,0))*IF(OR(C381="L",C381="S",C381="I"),-1,1)</f>
        <v>#N/A</v>
      </c>
      <c r="AY381" s="487" t="s">
        <v>337</v>
      </c>
      <c r="AZ381" s="487" t="e">
        <f>+VLOOKUP($AJ381,Data_Validation!$A:$E,5,0)</f>
        <v>#N/A</v>
      </c>
    </row>
    <row r="382" spans="36:52" ht="15.75" customHeight="1">
      <c r="AJ382" s="899">
        <f t="shared" si="20"/>
        <v>0</v>
      </c>
      <c r="AK382" s="899">
        <f t="shared" si="20"/>
        <v>0</v>
      </c>
      <c r="AL382" s="905" t="str">
        <f>IFERROR(INDEX(G382:R382,1,MATCH(Parametres!$B$3,G$1:R$1,0)-1)*IF(OR(F382="L",F382="S",F382="I"),-1,1),"")</f>
        <v/>
      </c>
      <c r="AM382" s="905" t="e">
        <f t="shared" si="21"/>
        <v>#N/A</v>
      </c>
      <c r="AN382" s="905" t="e">
        <f>INDEX(G382:R382,1,MATCH(Parametres!$B$3,G$1:R$1,0))*IF(OR(F382="L",F382="S",F382="I"),-1,1)</f>
        <v>#N/A</v>
      </c>
      <c r="AO382" s="487" t="e">
        <f>+VLOOKUP($AJ382,Data_Validation!$A:$D,1,0)</f>
        <v>#N/A</v>
      </c>
      <c r="AP382" s="487" t="e">
        <f>+VLOOKUP($AJ382,Data_Validation!$A:$D,3,0)</f>
        <v>#N/A</v>
      </c>
      <c r="AQ382" s="487" t="e">
        <f>+VLOOKUP($AJ382,Data_Validation!$A:$D,4,0)</f>
        <v>#N/A</v>
      </c>
      <c r="AR382" s="487" t="s">
        <v>299</v>
      </c>
      <c r="AS382" s="487" t="e">
        <f>+VLOOKUP($AJ382,Data_Validation!$A:$E,5,0)</f>
        <v>#N/A</v>
      </c>
      <c r="AT382" s="904">
        <f t="shared" si="22"/>
        <v>0</v>
      </c>
      <c r="AU382" s="488">
        <f t="shared" si="22"/>
        <v>0</v>
      </c>
      <c r="AV382" s="899" t="str">
        <f>IFERROR(INDEX(V382:AG382,1,MATCH(Parametres!$B$3,V$1:AG$1,0)-1)*IF(OR(C382="L",C382="S",C382="I"),-1,1),"")</f>
        <v/>
      </c>
      <c r="AW382" s="899" t="e">
        <f t="shared" si="23"/>
        <v>#N/A</v>
      </c>
      <c r="AX382" s="899" t="e">
        <f>INDEX(V382:AG382,1,MATCH(Parametres!$B$3,V$1:AG$1,0))*IF(OR(C382="L",C382="S",C382="I"),-1,1)</f>
        <v>#N/A</v>
      </c>
      <c r="AY382" s="487" t="s">
        <v>337</v>
      </c>
      <c r="AZ382" s="487" t="e">
        <f>+VLOOKUP($AJ382,Data_Validation!$A:$E,5,0)</f>
        <v>#N/A</v>
      </c>
    </row>
    <row r="383" spans="36:52" ht="15.75" customHeight="1">
      <c r="AJ383" s="899">
        <f t="shared" si="20"/>
        <v>0</v>
      </c>
      <c r="AK383" s="899">
        <f t="shared" si="20"/>
        <v>0</v>
      </c>
      <c r="AL383" s="905" t="str">
        <f>IFERROR(INDEX(G383:R383,1,MATCH(Parametres!$B$3,G$1:R$1,0)-1)*IF(OR(F383="L",F383="S",F383="I"),-1,1),"")</f>
        <v/>
      </c>
      <c r="AM383" s="905" t="e">
        <f t="shared" si="21"/>
        <v>#N/A</v>
      </c>
      <c r="AN383" s="905" t="e">
        <f>INDEX(G383:R383,1,MATCH(Parametres!$B$3,G$1:R$1,0))*IF(OR(F383="L",F383="S",F383="I"),-1,1)</f>
        <v>#N/A</v>
      </c>
      <c r="AO383" s="487" t="e">
        <f>+VLOOKUP($AJ383,Data_Validation!$A:$D,1,0)</f>
        <v>#N/A</v>
      </c>
      <c r="AP383" s="487" t="e">
        <f>+VLOOKUP($AJ383,Data_Validation!$A:$D,3,0)</f>
        <v>#N/A</v>
      </c>
      <c r="AQ383" s="487" t="e">
        <f>+VLOOKUP($AJ383,Data_Validation!$A:$D,4,0)</f>
        <v>#N/A</v>
      </c>
      <c r="AR383" s="487" t="s">
        <v>299</v>
      </c>
      <c r="AS383" s="487" t="e">
        <f>+VLOOKUP($AJ383,Data_Validation!$A:$E,5,0)</f>
        <v>#N/A</v>
      </c>
      <c r="AT383" s="904">
        <f t="shared" si="22"/>
        <v>0</v>
      </c>
      <c r="AU383" s="488">
        <f t="shared" si="22"/>
        <v>0</v>
      </c>
      <c r="AV383" s="899" t="str">
        <f>IFERROR(INDEX(V383:AG383,1,MATCH(Parametres!$B$3,V$1:AG$1,0)-1)*IF(OR(C383="L",C383="S",C383="I"),-1,1),"")</f>
        <v/>
      </c>
      <c r="AW383" s="899" t="e">
        <f t="shared" si="23"/>
        <v>#N/A</v>
      </c>
      <c r="AX383" s="899" t="e">
        <f>INDEX(V383:AG383,1,MATCH(Parametres!$B$3,V$1:AG$1,0))*IF(OR(C383="L",C383="S",C383="I"),-1,1)</f>
        <v>#N/A</v>
      </c>
      <c r="AY383" s="487" t="s">
        <v>337</v>
      </c>
      <c r="AZ383" s="487" t="e">
        <f>+VLOOKUP($AJ383,Data_Validation!$A:$E,5,0)</f>
        <v>#N/A</v>
      </c>
    </row>
    <row r="384" spans="36:52" ht="15.75" customHeight="1">
      <c r="AJ384" s="899">
        <f t="shared" si="20"/>
        <v>0</v>
      </c>
      <c r="AK384" s="899">
        <f t="shared" si="20"/>
        <v>0</v>
      </c>
      <c r="AL384" s="905" t="str">
        <f>IFERROR(INDEX(G384:R384,1,MATCH(Parametres!$B$3,G$1:R$1,0)-1)*IF(OR(F384="L",F384="S",F384="I"),-1,1),"")</f>
        <v/>
      </c>
      <c r="AM384" s="905" t="e">
        <f t="shared" si="21"/>
        <v>#N/A</v>
      </c>
      <c r="AN384" s="905" t="e">
        <f>INDEX(G384:R384,1,MATCH(Parametres!$B$3,G$1:R$1,0))*IF(OR(F384="L",F384="S",F384="I"),-1,1)</f>
        <v>#N/A</v>
      </c>
      <c r="AO384" s="487" t="e">
        <f>+VLOOKUP($AJ384,Data_Validation!$A:$D,1,0)</f>
        <v>#N/A</v>
      </c>
      <c r="AP384" s="487" t="e">
        <f>+VLOOKUP($AJ384,Data_Validation!$A:$D,3,0)</f>
        <v>#N/A</v>
      </c>
      <c r="AQ384" s="487" t="e">
        <f>+VLOOKUP($AJ384,Data_Validation!$A:$D,4,0)</f>
        <v>#N/A</v>
      </c>
      <c r="AR384" s="487" t="s">
        <v>299</v>
      </c>
      <c r="AS384" s="487" t="e">
        <f>+VLOOKUP($AJ384,Data_Validation!$A:$E,5,0)</f>
        <v>#N/A</v>
      </c>
      <c r="AT384" s="904">
        <f t="shared" si="22"/>
        <v>0</v>
      </c>
      <c r="AU384" s="488">
        <f t="shared" si="22"/>
        <v>0</v>
      </c>
      <c r="AV384" s="899" t="str">
        <f>IFERROR(INDEX(V384:AG384,1,MATCH(Parametres!$B$3,V$1:AG$1,0)-1)*IF(OR(C384="L",C384="S",C384="I"),-1,1),"")</f>
        <v/>
      </c>
      <c r="AW384" s="899" t="e">
        <f t="shared" si="23"/>
        <v>#N/A</v>
      </c>
      <c r="AX384" s="899" t="e">
        <f>INDEX(V384:AG384,1,MATCH(Parametres!$B$3,V$1:AG$1,0))*IF(OR(C384="L",C384="S",C384="I"),-1,1)</f>
        <v>#N/A</v>
      </c>
      <c r="AY384" s="487" t="s">
        <v>337</v>
      </c>
      <c r="AZ384" s="487" t="e">
        <f>+VLOOKUP($AJ384,Data_Validation!$A:$E,5,0)</f>
        <v>#N/A</v>
      </c>
    </row>
    <row r="385" spans="36:52" ht="15.75" customHeight="1">
      <c r="AJ385" s="899">
        <f t="shared" si="20"/>
        <v>0</v>
      </c>
      <c r="AK385" s="899">
        <f t="shared" si="20"/>
        <v>0</v>
      </c>
      <c r="AL385" s="905" t="str">
        <f>IFERROR(INDEX(G385:R385,1,MATCH(Parametres!$B$3,G$1:R$1,0)-1)*IF(OR(F385="L",F385="S",F385="I"),-1,1),"")</f>
        <v/>
      </c>
      <c r="AM385" s="905" t="e">
        <f t="shared" si="21"/>
        <v>#N/A</v>
      </c>
      <c r="AN385" s="905" t="e">
        <f>INDEX(G385:R385,1,MATCH(Parametres!$B$3,G$1:R$1,0))*IF(OR(F385="L",F385="S",F385="I"),-1,1)</f>
        <v>#N/A</v>
      </c>
      <c r="AO385" s="487" t="e">
        <f>+VLOOKUP($AJ385,Data_Validation!$A:$D,1,0)</f>
        <v>#N/A</v>
      </c>
      <c r="AP385" s="487" t="e">
        <f>+VLOOKUP($AJ385,Data_Validation!$A:$D,3,0)</f>
        <v>#N/A</v>
      </c>
      <c r="AQ385" s="487" t="e">
        <f>+VLOOKUP($AJ385,Data_Validation!$A:$D,4,0)</f>
        <v>#N/A</v>
      </c>
      <c r="AR385" s="487" t="s">
        <v>299</v>
      </c>
      <c r="AS385" s="487" t="e">
        <f>+VLOOKUP($AJ385,Data_Validation!$A:$E,5,0)</f>
        <v>#N/A</v>
      </c>
      <c r="AT385" s="904">
        <f t="shared" si="22"/>
        <v>0</v>
      </c>
      <c r="AU385" s="488">
        <f t="shared" si="22"/>
        <v>0</v>
      </c>
      <c r="AV385" s="899" t="str">
        <f>IFERROR(INDEX(V385:AG385,1,MATCH(Parametres!$B$3,V$1:AG$1,0)-1)*IF(OR(C385="L",C385="S",C385="I"),-1,1),"")</f>
        <v/>
      </c>
      <c r="AW385" s="899" t="e">
        <f t="shared" si="23"/>
        <v>#N/A</v>
      </c>
      <c r="AX385" s="899" t="e">
        <f>INDEX(V385:AG385,1,MATCH(Parametres!$B$3,V$1:AG$1,0))*IF(OR(C385="L",C385="S",C385="I"),-1,1)</f>
        <v>#N/A</v>
      </c>
      <c r="AY385" s="487" t="s">
        <v>337</v>
      </c>
      <c r="AZ385" s="487" t="e">
        <f>+VLOOKUP($AJ385,Data_Validation!$A:$E,5,0)</f>
        <v>#N/A</v>
      </c>
    </row>
    <row r="386" spans="36:52" ht="15.75" customHeight="1">
      <c r="AJ386" s="899">
        <f t="shared" si="20"/>
        <v>0</v>
      </c>
      <c r="AK386" s="899">
        <f t="shared" si="20"/>
        <v>0</v>
      </c>
      <c r="AL386" s="905" t="str">
        <f>IFERROR(INDEX(G386:R386,1,MATCH(Parametres!$B$3,G$1:R$1,0)-1)*IF(OR(F386="L",F386="S",F386="I"),-1,1),"")</f>
        <v/>
      </c>
      <c r="AM386" s="905" t="e">
        <f t="shared" si="21"/>
        <v>#N/A</v>
      </c>
      <c r="AN386" s="905" t="e">
        <f>INDEX(G386:R386,1,MATCH(Parametres!$B$3,G$1:R$1,0))*IF(OR(F386="L",F386="S",F386="I"),-1,1)</f>
        <v>#N/A</v>
      </c>
      <c r="AO386" s="487" t="e">
        <f>+VLOOKUP($AJ386,Data_Validation!$A:$D,1,0)</f>
        <v>#N/A</v>
      </c>
      <c r="AP386" s="487" t="e">
        <f>+VLOOKUP($AJ386,Data_Validation!$A:$D,3,0)</f>
        <v>#N/A</v>
      </c>
      <c r="AQ386" s="487" t="e">
        <f>+VLOOKUP($AJ386,Data_Validation!$A:$D,4,0)</f>
        <v>#N/A</v>
      </c>
      <c r="AR386" s="487" t="s">
        <v>299</v>
      </c>
      <c r="AS386" s="487" t="e">
        <f>+VLOOKUP($AJ386,Data_Validation!$A:$E,5,0)</f>
        <v>#N/A</v>
      </c>
      <c r="AT386" s="904">
        <f t="shared" si="22"/>
        <v>0</v>
      </c>
      <c r="AU386" s="488">
        <f t="shared" si="22"/>
        <v>0</v>
      </c>
      <c r="AV386" s="899" t="str">
        <f>IFERROR(INDEX(V386:AG386,1,MATCH(Parametres!$B$3,V$1:AG$1,0)-1)*IF(OR(C386="L",C386="S",C386="I"),-1,1),"")</f>
        <v/>
      </c>
      <c r="AW386" s="899" t="e">
        <f t="shared" si="23"/>
        <v>#N/A</v>
      </c>
      <c r="AX386" s="899" t="e">
        <f>INDEX(V386:AG386,1,MATCH(Parametres!$B$3,V$1:AG$1,0))*IF(OR(C386="L",C386="S",C386="I"),-1,1)</f>
        <v>#N/A</v>
      </c>
      <c r="AY386" s="487" t="s">
        <v>337</v>
      </c>
      <c r="AZ386" s="487" t="e">
        <f>+VLOOKUP($AJ386,Data_Validation!$A:$E,5,0)</f>
        <v>#N/A</v>
      </c>
    </row>
    <row r="387" spans="36:52" ht="15.75" customHeight="1">
      <c r="AJ387" s="899">
        <f t="shared" si="20"/>
        <v>0</v>
      </c>
      <c r="AK387" s="899">
        <f t="shared" si="20"/>
        <v>0</v>
      </c>
      <c r="AL387" s="905" t="str">
        <f>IFERROR(INDEX(G387:R387,1,MATCH(Parametres!$B$3,G$1:R$1,0)-1)*IF(OR(F387="L",F387="S",F387="I"),-1,1),"")</f>
        <v/>
      </c>
      <c r="AM387" s="905" t="e">
        <f t="shared" si="21"/>
        <v>#N/A</v>
      </c>
      <c r="AN387" s="905" t="e">
        <f>INDEX(G387:R387,1,MATCH(Parametres!$B$3,G$1:R$1,0))*IF(OR(F387="L",F387="S",F387="I"),-1,1)</f>
        <v>#N/A</v>
      </c>
      <c r="AO387" s="487" t="e">
        <f>+VLOOKUP($AJ387,Data_Validation!$A:$D,1,0)</f>
        <v>#N/A</v>
      </c>
      <c r="AP387" s="487" t="e">
        <f>+VLOOKUP($AJ387,Data_Validation!$A:$D,3,0)</f>
        <v>#N/A</v>
      </c>
      <c r="AQ387" s="487" t="e">
        <f>+VLOOKUP($AJ387,Data_Validation!$A:$D,4,0)</f>
        <v>#N/A</v>
      </c>
      <c r="AR387" s="487" t="s">
        <v>299</v>
      </c>
      <c r="AS387" s="487" t="e">
        <f>+VLOOKUP($AJ387,Data_Validation!$A:$E,5,0)</f>
        <v>#N/A</v>
      </c>
      <c r="AT387" s="904">
        <f t="shared" si="22"/>
        <v>0</v>
      </c>
      <c r="AU387" s="488">
        <f t="shared" si="22"/>
        <v>0</v>
      </c>
      <c r="AV387" s="899" t="str">
        <f>IFERROR(INDEX(V387:AG387,1,MATCH(Parametres!$B$3,V$1:AG$1,0)-1)*IF(OR(C387="L",C387="S",C387="I"),-1,1),"")</f>
        <v/>
      </c>
      <c r="AW387" s="899" t="e">
        <f t="shared" si="23"/>
        <v>#N/A</v>
      </c>
      <c r="AX387" s="899" t="e">
        <f>INDEX(V387:AG387,1,MATCH(Parametres!$B$3,V$1:AG$1,0))*IF(OR(C387="L",C387="S",C387="I"),-1,1)</f>
        <v>#N/A</v>
      </c>
      <c r="AY387" s="487" t="s">
        <v>337</v>
      </c>
      <c r="AZ387" s="487" t="e">
        <f>+VLOOKUP($AJ387,Data_Validation!$A:$E,5,0)</f>
        <v>#N/A</v>
      </c>
    </row>
    <row r="388" spans="36:52" ht="15.75" customHeight="1">
      <c r="AJ388" s="899">
        <f t="shared" ref="AJ388:AK451" si="24">C388</f>
        <v>0</v>
      </c>
      <c r="AK388" s="899">
        <f t="shared" si="24"/>
        <v>0</v>
      </c>
      <c r="AL388" s="905" t="str">
        <f>IFERROR(INDEX(G388:R388,1,MATCH(Parametres!$B$3,G$1:R$1,0)-1)*IF(OR(F388="L",F388="S",F388="I"),-1,1),"")</f>
        <v/>
      </c>
      <c r="AM388" s="905" t="e">
        <f t="shared" ref="AM388:AM451" si="25">AN388-AL388</f>
        <v>#N/A</v>
      </c>
      <c r="AN388" s="905" t="e">
        <f>INDEX(G388:R388,1,MATCH(Parametres!$B$3,G$1:R$1,0))*IF(OR(F388="L",F388="S",F388="I"),-1,1)</f>
        <v>#N/A</v>
      </c>
      <c r="AO388" s="487" t="e">
        <f>+VLOOKUP($AJ388,Data_Validation!$A:$D,1,0)</f>
        <v>#N/A</v>
      </c>
      <c r="AP388" s="487" t="e">
        <f>+VLOOKUP($AJ388,Data_Validation!$A:$D,3,0)</f>
        <v>#N/A</v>
      </c>
      <c r="AQ388" s="487" t="e">
        <f>+VLOOKUP($AJ388,Data_Validation!$A:$D,4,0)</f>
        <v>#N/A</v>
      </c>
      <c r="AR388" s="487" t="s">
        <v>299</v>
      </c>
      <c r="AS388" s="487" t="e">
        <f>+VLOOKUP($AJ388,Data_Validation!$A:$E,5,0)</f>
        <v>#N/A</v>
      </c>
      <c r="AT388" s="904">
        <f t="shared" ref="AT388:AU451" si="26">C388</f>
        <v>0</v>
      </c>
      <c r="AU388" s="488">
        <f t="shared" si="26"/>
        <v>0</v>
      </c>
      <c r="AV388" s="899" t="str">
        <f>IFERROR(INDEX(V388:AG388,1,MATCH(Parametres!$B$3,V$1:AG$1,0)-1)*IF(OR(C388="L",C388="S",C388="I"),-1,1),"")</f>
        <v/>
      </c>
      <c r="AW388" s="899" t="e">
        <f t="shared" ref="AW388:AW451" si="27">AX388-AV388</f>
        <v>#N/A</v>
      </c>
      <c r="AX388" s="899" t="e">
        <f>INDEX(V388:AG388,1,MATCH(Parametres!$B$3,V$1:AG$1,0))*IF(OR(C388="L",C388="S",C388="I"),-1,1)</f>
        <v>#N/A</v>
      </c>
      <c r="AY388" s="487" t="s">
        <v>337</v>
      </c>
      <c r="AZ388" s="487" t="e">
        <f>+VLOOKUP($AJ388,Data_Validation!$A:$E,5,0)</f>
        <v>#N/A</v>
      </c>
    </row>
    <row r="389" spans="36:52" ht="15.75" customHeight="1">
      <c r="AJ389" s="899">
        <f t="shared" si="24"/>
        <v>0</v>
      </c>
      <c r="AK389" s="899">
        <f t="shared" si="24"/>
        <v>0</v>
      </c>
      <c r="AL389" s="905" t="str">
        <f>IFERROR(INDEX(G389:R389,1,MATCH(Parametres!$B$3,G$1:R$1,0)-1)*IF(OR(F389="L",F389="S",F389="I"),-1,1),"")</f>
        <v/>
      </c>
      <c r="AM389" s="905" t="e">
        <f t="shared" si="25"/>
        <v>#N/A</v>
      </c>
      <c r="AN389" s="905" t="e">
        <f>INDEX(G389:R389,1,MATCH(Parametres!$B$3,G$1:R$1,0))*IF(OR(F389="L",F389="S",F389="I"),-1,1)</f>
        <v>#N/A</v>
      </c>
      <c r="AO389" s="487" t="e">
        <f>+VLOOKUP($AJ389,Data_Validation!$A:$D,1,0)</f>
        <v>#N/A</v>
      </c>
      <c r="AP389" s="487" t="e">
        <f>+VLOOKUP($AJ389,Data_Validation!$A:$D,3,0)</f>
        <v>#N/A</v>
      </c>
      <c r="AQ389" s="487" t="e">
        <f>+VLOOKUP($AJ389,Data_Validation!$A:$D,4,0)</f>
        <v>#N/A</v>
      </c>
      <c r="AR389" s="487" t="s">
        <v>299</v>
      </c>
      <c r="AS389" s="487" t="e">
        <f>+VLOOKUP($AJ389,Data_Validation!$A:$E,5,0)</f>
        <v>#N/A</v>
      </c>
      <c r="AT389" s="904">
        <f t="shared" si="26"/>
        <v>0</v>
      </c>
      <c r="AU389" s="488">
        <f t="shared" si="26"/>
        <v>0</v>
      </c>
      <c r="AV389" s="899" t="str">
        <f>IFERROR(INDEX(V389:AG389,1,MATCH(Parametres!$B$3,V$1:AG$1,0)-1)*IF(OR(C389="L",C389="S",C389="I"),-1,1),"")</f>
        <v/>
      </c>
      <c r="AW389" s="899" t="e">
        <f t="shared" si="27"/>
        <v>#N/A</v>
      </c>
      <c r="AX389" s="899" t="e">
        <f>INDEX(V389:AG389,1,MATCH(Parametres!$B$3,V$1:AG$1,0))*IF(OR(C389="L",C389="S",C389="I"),-1,1)</f>
        <v>#N/A</v>
      </c>
      <c r="AY389" s="487" t="s">
        <v>337</v>
      </c>
      <c r="AZ389" s="487" t="e">
        <f>+VLOOKUP($AJ389,Data_Validation!$A:$E,5,0)</f>
        <v>#N/A</v>
      </c>
    </row>
    <row r="390" spans="36:52" ht="15.75" customHeight="1">
      <c r="AJ390" s="899">
        <f t="shared" si="24"/>
        <v>0</v>
      </c>
      <c r="AK390" s="899">
        <f t="shared" si="24"/>
        <v>0</v>
      </c>
      <c r="AL390" s="905" t="str">
        <f>IFERROR(INDEX(G390:R390,1,MATCH(Parametres!$B$3,G$1:R$1,0)-1)*IF(OR(F390="L",F390="S",F390="I"),-1,1),"")</f>
        <v/>
      </c>
      <c r="AM390" s="905" t="e">
        <f t="shared" si="25"/>
        <v>#N/A</v>
      </c>
      <c r="AN390" s="905" t="e">
        <f>INDEX(G390:R390,1,MATCH(Parametres!$B$3,G$1:R$1,0))*IF(OR(F390="L",F390="S",F390="I"),-1,1)</f>
        <v>#N/A</v>
      </c>
      <c r="AO390" s="487" t="e">
        <f>+VLOOKUP($AJ390,Data_Validation!$A:$D,1,0)</f>
        <v>#N/A</v>
      </c>
      <c r="AP390" s="487" t="e">
        <f>+VLOOKUP($AJ390,Data_Validation!$A:$D,3,0)</f>
        <v>#N/A</v>
      </c>
      <c r="AQ390" s="487" t="e">
        <f>+VLOOKUP($AJ390,Data_Validation!$A:$D,4,0)</f>
        <v>#N/A</v>
      </c>
      <c r="AR390" s="487" t="s">
        <v>299</v>
      </c>
      <c r="AS390" s="487" t="e">
        <f>+VLOOKUP($AJ390,Data_Validation!$A:$E,5,0)</f>
        <v>#N/A</v>
      </c>
      <c r="AT390" s="904">
        <f t="shared" si="26"/>
        <v>0</v>
      </c>
      <c r="AU390" s="488">
        <f t="shared" si="26"/>
        <v>0</v>
      </c>
      <c r="AV390" s="899" t="str">
        <f>IFERROR(INDEX(V390:AG390,1,MATCH(Parametres!$B$3,V$1:AG$1,0)-1)*IF(OR(C390="L",C390="S",C390="I"),-1,1),"")</f>
        <v/>
      </c>
      <c r="AW390" s="899" t="e">
        <f t="shared" si="27"/>
        <v>#N/A</v>
      </c>
      <c r="AX390" s="899" t="e">
        <f>INDEX(V390:AG390,1,MATCH(Parametres!$B$3,V$1:AG$1,0))*IF(OR(C390="L",C390="S",C390="I"),-1,1)</f>
        <v>#N/A</v>
      </c>
      <c r="AY390" s="487" t="s">
        <v>337</v>
      </c>
      <c r="AZ390" s="487" t="e">
        <f>+VLOOKUP($AJ390,Data_Validation!$A:$E,5,0)</f>
        <v>#N/A</v>
      </c>
    </row>
    <row r="391" spans="36:52" ht="15.75" customHeight="1">
      <c r="AJ391" s="899">
        <f t="shared" si="24"/>
        <v>0</v>
      </c>
      <c r="AK391" s="899">
        <f t="shared" si="24"/>
        <v>0</v>
      </c>
      <c r="AL391" s="905" t="str">
        <f>IFERROR(INDEX(G391:R391,1,MATCH(Parametres!$B$3,G$1:R$1,0)-1)*IF(OR(F391="L",F391="S",F391="I"),-1,1),"")</f>
        <v/>
      </c>
      <c r="AM391" s="905" t="e">
        <f t="shared" si="25"/>
        <v>#N/A</v>
      </c>
      <c r="AN391" s="905" t="e">
        <f>INDEX(G391:R391,1,MATCH(Parametres!$B$3,G$1:R$1,0))*IF(OR(F391="L",F391="S",F391="I"),-1,1)</f>
        <v>#N/A</v>
      </c>
      <c r="AO391" s="487" t="e">
        <f>+VLOOKUP($AJ391,Data_Validation!$A:$D,1,0)</f>
        <v>#N/A</v>
      </c>
      <c r="AP391" s="487" t="e">
        <f>+VLOOKUP($AJ391,Data_Validation!$A:$D,3,0)</f>
        <v>#N/A</v>
      </c>
      <c r="AQ391" s="487" t="e">
        <f>+VLOOKUP($AJ391,Data_Validation!$A:$D,4,0)</f>
        <v>#N/A</v>
      </c>
      <c r="AR391" s="487" t="s">
        <v>299</v>
      </c>
      <c r="AS391" s="487" t="e">
        <f>+VLOOKUP($AJ391,Data_Validation!$A:$E,5,0)</f>
        <v>#N/A</v>
      </c>
      <c r="AT391" s="904">
        <f t="shared" si="26"/>
        <v>0</v>
      </c>
      <c r="AU391" s="488">
        <f t="shared" si="26"/>
        <v>0</v>
      </c>
      <c r="AV391" s="899" t="str">
        <f>IFERROR(INDEX(V391:AG391,1,MATCH(Parametres!$B$3,V$1:AG$1,0)-1)*IF(OR(C391="L",C391="S",C391="I"),-1,1),"")</f>
        <v/>
      </c>
      <c r="AW391" s="899" t="e">
        <f t="shared" si="27"/>
        <v>#N/A</v>
      </c>
      <c r="AX391" s="899" t="e">
        <f>INDEX(V391:AG391,1,MATCH(Parametres!$B$3,V$1:AG$1,0))*IF(OR(C391="L",C391="S",C391="I"),-1,1)</f>
        <v>#N/A</v>
      </c>
      <c r="AY391" s="487" t="s">
        <v>337</v>
      </c>
      <c r="AZ391" s="487" t="e">
        <f>+VLOOKUP($AJ391,Data_Validation!$A:$E,5,0)</f>
        <v>#N/A</v>
      </c>
    </row>
    <row r="392" spans="36:52" ht="15.75" customHeight="1">
      <c r="AJ392" s="899">
        <f t="shared" si="24"/>
        <v>0</v>
      </c>
      <c r="AK392" s="899">
        <f t="shared" si="24"/>
        <v>0</v>
      </c>
      <c r="AL392" s="905" t="str">
        <f>IFERROR(INDEX(G392:R392,1,MATCH(Parametres!$B$3,G$1:R$1,0)-1)*IF(OR(F392="L",F392="S",F392="I"),-1,1),"")</f>
        <v/>
      </c>
      <c r="AM392" s="905" t="e">
        <f t="shared" si="25"/>
        <v>#N/A</v>
      </c>
      <c r="AN392" s="905" t="e">
        <f>INDEX(G392:R392,1,MATCH(Parametres!$B$3,G$1:R$1,0))*IF(OR(F392="L",F392="S",F392="I"),-1,1)</f>
        <v>#N/A</v>
      </c>
      <c r="AO392" s="487" t="e">
        <f>+VLOOKUP($AJ392,Data_Validation!$A:$D,1,0)</f>
        <v>#N/A</v>
      </c>
      <c r="AP392" s="487" t="e">
        <f>+VLOOKUP($AJ392,Data_Validation!$A:$D,3,0)</f>
        <v>#N/A</v>
      </c>
      <c r="AQ392" s="487" t="e">
        <f>+VLOOKUP($AJ392,Data_Validation!$A:$D,4,0)</f>
        <v>#N/A</v>
      </c>
      <c r="AR392" s="487" t="s">
        <v>299</v>
      </c>
      <c r="AS392" s="487" t="e">
        <f>+VLOOKUP($AJ392,Data_Validation!$A:$E,5,0)</f>
        <v>#N/A</v>
      </c>
      <c r="AT392" s="904">
        <f t="shared" si="26"/>
        <v>0</v>
      </c>
      <c r="AU392" s="488">
        <f t="shared" si="26"/>
        <v>0</v>
      </c>
      <c r="AV392" s="899" t="str">
        <f>IFERROR(INDEX(V392:AG392,1,MATCH(Parametres!$B$3,V$1:AG$1,0)-1)*IF(OR(C392="L",C392="S",C392="I"),-1,1),"")</f>
        <v/>
      </c>
      <c r="AW392" s="899" t="e">
        <f t="shared" si="27"/>
        <v>#N/A</v>
      </c>
      <c r="AX392" s="899" t="e">
        <f>INDEX(V392:AG392,1,MATCH(Parametres!$B$3,V$1:AG$1,0))*IF(OR(C392="L",C392="S",C392="I"),-1,1)</f>
        <v>#N/A</v>
      </c>
      <c r="AY392" s="487" t="s">
        <v>337</v>
      </c>
      <c r="AZ392" s="487" t="e">
        <f>+VLOOKUP($AJ392,Data_Validation!$A:$E,5,0)</f>
        <v>#N/A</v>
      </c>
    </row>
    <row r="393" spans="36:52" ht="15.75" customHeight="1">
      <c r="AJ393" s="899">
        <f t="shared" si="24"/>
        <v>0</v>
      </c>
      <c r="AK393" s="899">
        <f t="shared" si="24"/>
        <v>0</v>
      </c>
      <c r="AL393" s="905" t="str">
        <f>IFERROR(INDEX(G393:R393,1,MATCH(Parametres!$B$3,G$1:R$1,0)-1)*IF(OR(F393="L",F393="S",F393="I"),-1,1),"")</f>
        <v/>
      </c>
      <c r="AM393" s="905" t="e">
        <f t="shared" si="25"/>
        <v>#N/A</v>
      </c>
      <c r="AN393" s="905" t="e">
        <f>INDEX(G393:R393,1,MATCH(Parametres!$B$3,G$1:R$1,0))*IF(OR(F393="L",F393="S",F393="I"),-1,1)</f>
        <v>#N/A</v>
      </c>
      <c r="AO393" s="487" t="e">
        <f>+VLOOKUP($AJ393,Data_Validation!$A:$D,1,0)</f>
        <v>#N/A</v>
      </c>
      <c r="AP393" s="487" t="e">
        <f>+VLOOKUP($AJ393,Data_Validation!$A:$D,3,0)</f>
        <v>#N/A</v>
      </c>
      <c r="AQ393" s="487" t="e">
        <f>+VLOOKUP($AJ393,Data_Validation!$A:$D,4,0)</f>
        <v>#N/A</v>
      </c>
      <c r="AR393" s="487" t="s">
        <v>299</v>
      </c>
      <c r="AS393" s="487" t="e">
        <f>+VLOOKUP($AJ393,Data_Validation!$A:$E,5,0)</f>
        <v>#N/A</v>
      </c>
      <c r="AT393" s="904">
        <f t="shared" si="26"/>
        <v>0</v>
      </c>
      <c r="AU393" s="488">
        <f t="shared" si="26"/>
        <v>0</v>
      </c>
      <c r="AV393" s="899" t="str">
        <f>IFERROR(INDEX(V393:AG393,1,MATCH(Parametres!$B$3,V$1:AG$1,0)-1)*IF(OR(C393="L",C393="S",C393="I"),-1,1),"")</f>
        <v/>
      </c>
      <c r="AW393" s="899" t="e">
        <f t="shared" si="27"/>
        <v>#N/A</v>
      </c>
      <c r="AX393" s="899" t="e">
        <f>INDEX(V393:AG393,1,MATCH(Parametres!$B$3,V$1:AG$1,0))*IF(OR(C393="L",C393="S",C393="I"),-1,1)</f>
        <v>#N/A</v>
      </c>
      <c r="AY393" s="487" t="s">
        <v>337</v>
      </c>
      <c r="AZ393" s="487" t="e">
        <f>+VLOOKUP($AJ393,Data_Validation!$A:$E,5,0)</f>
        <v>#N/A</v>
      </c>
    </row>
    <row r="394" spans="36:52" ht="15.75" customHeight="1">
      <c r="AJ394" s="899">
        <f t="shared" si="24"/>
        <v>0</v>
      </c>
      <c r="AK394" s="899">
        <f t="shared" si="24"/>
        <v>0</v>
      </c>
      <c r="AL394" s="905" t="str">
        <f>IFERROR(INDEX(G394:R394,1,MATCH(Parametres!$B$3,G$1:R$1,0)-1)*IF(OR(F394="L",F394="S",F394="I"),-1,1),"")</f>
        <v/>
      </c>
      <c r="AM394" s="905" t="e">
        <f t="shared" si="25"/>
        <v>#N/A</v>
      </c>
      <c r="AN394" s="905" t="e">
        <f>INDEX(G394:R394,1,MATCH(Parametres!$B$3,G$1:R$1,0))*IF(OR(F394="L",F394="S",F394="I"),-1,1)</f>
        <v>#N/A</v>
      </c>
      <c r="AO394" s="487" t="e">
        <f>+VLOOKUP($AJ394,Data_Validation!$A:$D,1,0)</f>
        <v>#N/A</v>
      </c>
      <c r="AP394" s="487" t="e">
        <f>+VLOOKUP($AJ394,Data_Validation!$A:$D,3,0)</f>
        <v>#N/A</v>
      </c>
      <c r="AQ394" s="487" t="e">
        <f>+VLOOKUP($AJ394,Data_Validation!$A:$D,4,0)</f>
        <v>#N/A</v>
      </c>
      <c r="AR394" s="487" t="s">
        <v>299</v>
      </c>
      <c r="AS394" s="487" t="e">
        <f>+VLOOKUP($AJ394,Data_Validation!$A:$E,5,0)</f>
        <v>#N/A</v>
      </c>
      <c r="AT394" s="904">
        <f t="shared" si="26"/>
        <v>0</v>
      </c>
      <c r="AU394" s="488">
        <f t="shared" si="26"/>
        <v>0</v>
      </c>
      <c r="AV394" s="899" t="str">
        <f>IFERROR(INDEX(V394:AG394,1,MATCH(Parametres!$B$3,V$1:AG$1,0)-1)*IF(OR(C394="L",C394="S",C394="I"),-1,1),"")</f>
        <v/>
      </c>
      <c r="AW394" s="899" t="e">
        <f t="shared" si="27"/>
        <v>#N/A</v>
      </c>
      <c r="AX394" s="899" t="e">
        <f>INDEX(V394:AG394,1,MATCH(Parametres!$B$3,V$1:AG$1,0))*IF(OR(C394="L",C394="S",C394="I"),-1,1)</f>
        <v>#N/A</v>
      </c>
      <c r="AY394" s="487" t="s">
        <v>337</v>
      </c>
      <c r="AZ394" s="487" t="e">
        <f>+VLOOKUP($AJ394,Data_Validation!$A:$E,5,0)</f>
        <v>#N/A</v>
      </c>
    </row>
    <row r="395" spans="36:52" ht="15.75" customHeight="1">
      <c r="AJ395" s="899">
        <f t="shared" si="24"/>
        <v>0</v>
      </c>
      <c r="AK395" s="899">
        <f t="shared" si="24"/>
        <v>0</v>
      </c>
      <c r="AL395" s="905" t="str">
        <f>IFERROR(INDEX(G395:R395,1,MATCH(Parametres!$B$3,G$1:R$1,0)-1)*IF(OR(F395="L",F395="S",F395="I"),-1,1),"")</f>
        <v/>
      </c>
      <c r="AM395" s="905" t="e">
        <f t="shared" si="25"/>
        <v>#N/A</v>
      </c>
      <c r="AN395" s="905" t="e">
        <f>INDEX(G395:R395,1,MATCH(Parametres!$B$3,G$1:R$1,0))*IF(OR(F395="L",F395="S",F395="I"),-1,1)</f>
        <v>#N/A</v>
      </c>
      <c r="AO395" s="487" t="e">
        <f>+VLOOKUP($AJ395,Data_Validation!$A:$D,1,0)</f>
        <v>#N/A</v>
      </c>
      <c r="AP395" s="487" t="e">
        <f>+VLOOKUP($AJ395,Data_Validation!$A:$D,3,0)</f>
        <v>#N/A</v>
      </c>
      <c r="AQ395" s="487" t="e">
        <f>+VLOOKUP($AJ395,Data_Validation!$A:$D,4,0)</f>
        <v>#N/A</v>
      </c>
      <c r="AR395" s="487" t="s">
        <v>299</v>
      </c>
      <c r="AS395" s="487" t="e">
        <f>+VLOOKUP($AJ395,Data_Validation!$A:$E,5,0)</f>
        <v>#N/A</v>
      </c>
      <c r="AT395" s="904">
        <f t="shared" si="26"/>
        <v>0</v>
      </c>
      <c r="AU395" s="488">
        <f t="shared" si="26"/>
        <v>0</v>
      </c>
      <c r="AV395" s="899" t="str">
        <f>IFERROR(INDEX(V395:AG395,1,MATCH(Parametres!$B$3,V$1:AG$1,0)-1)*IF(OR(C395="L",C395="S",C395="I"),-1,1),"")</f>
        <v/>
      </c>
      <c r="AW395" s="899" t="e">
        <f t="shared" si="27"/>
        <v>#N/A</v>
      </c>
      <c r="AX395" s="899" t="e">
        <f>INDEX(V395:AG395,1,MATCH(Parametres!$B$3,V$1:AG$1,0))*IF(OR(C395="L",C395="S",C395="I"),-1,1)</f>
        <v>#N/A</v>
      </c>
      <c r="AY395" s="487" t="s">
        <v>337</v>
      </c>
      <c r="AZ395" s="487" t="e">
        <f>+VLOOKUP($AJ395,Data_Validation!$A:$E,5,0)</f>
        <v>#N/A</v>
      </c>
    </row>
    <row r="396" spans="36:52" ht="15.75" customHeight="1">
      <c r="AJ396" s="899">
        <f t="shared" si="24"/>
        <v>0</v>
      </c>
      <c r="AK396" s="899">
        <f t="shared" si="24"/>
        <v>0</v>
      </c>
      <c r="AL396" s="905" t="str">
        <f>IFERROR(INDEX(G396:R396,1,MATCH(Parametres!$B$3,G$1:R$1,0)-1)*IF(OR(F396="L",F396="S",F396="I"),-1,1),"")</f>
        <v/>
      </c>
      <c r="AM396" s="905" t="e">
        <f t="shared" si="25"/>
        <v>#N/A</v>
      </c>
      <c r="AN396" s="905" t="e">
        <f>INDEX(G396:R396,1,MATCH(Parametres!$B$3,G$1:R$1,0))*IF(OR(F396="L",F396="S",F396="I"),-1,1)</f>
        <v>#N/A</v>
      </c>
      <c r="AO396" s="487" t="e">
        <f>+VLOOKUP($AJ396,Data_Validation!$A:$D,1,0)</f>
        <v>#N/A</v>
      </c>
      <c r="AP396" s="487" t="e">
        <f>+VLOOKUP($AJ396,Data_Validation!$A:$D,3,0)</f>
        <v>#N/A</v>
      </c>
      <c r="AQ396" s="487" t="e">
        <f>+VLOOKUP($AJ396,Data_Validation!$A:$D,4,0)</f>
        <v>#N/A</v>
      </c>
      <c r="AR396" s="487" t="s">
        <v>299</v>
      </c>
      <c r="AS396" s="487" t="e">
        <f>+VLOOKUP($AJ396,Data_Validation!$A:$E,5,0)</f>
        <v>#N/A</v>
      </c>
      <c r="AT396" s="904">
        <f t="shared" si="26"/>
        <v>0</v>
      </c>
      <c r="AU396" s="488">
        <f t="shared" si="26"/>
        <v>0</v>
      </c>
      <c r="AV396" s="899" t="str">
        <f>IFERROR(INDEX(V396:AG396,1,MATCH(Parametres!$B$3,V$1:AG$1,0)-1)*IF(OR(C396="L",C396="S",C396="I"),-1,1),"")</f>
        <v/>
      </c>
      <c r="AW396" s="899" t="e">
        <f t="shared" si="27"/>
        <v>#N/A</v>
      </c>
      <c r="AX396" s="899" t="e">
        <f>INDEX(V396:AG396,1,MATCH(Parametres!$B$3,V$1:AG$1,0))*IF(OR(C396="L",C396="S",C396="I"),-1,1)</f>
        <v>#N/A</v>
      </c>
      <c r="AY396" s="487" t="s">
        <v>337</v>
      </c>
      <c r="AZ396" s="487" t="e">
        <f>+VLOOKUP($AJ396,Data_Validation!$A:$E,5,0)</f>
        <v>#N/A</v>
      </c>
    </row>
    <row r="397" spans="36:52" ht="15.75" customHeight="1">
      <c r="AJ397" s="899">
        <f t="shared" si="24"/>
        <v>0</v>
      </c>
      <c r="AK397" s="899">
        <f t="shared" si="24"/>
        <v>0</v>
      </c>
      <c r="AL397" s="905" t="str">
        <f>IFERROR(INDEX(G397:R397,1,MATCH(Parametres!$B$3,G$1:R$1,0)-1)*IF(OR(F397="L",F397="S",F397="I"),-1,1),"")</f>
        <v/>
      </c>
      <c r="AM397" s="905" t="e">
        <f t="shared" si="25"/>
        <v>#N/A</v>
      </c>
      <c r="AN397" s="905" t="e">
        <f>INDEX(G397:R397,1,MATCH(Parametres!$B$3,G$1:R$1,0))*IF(OR(F397="L",F397="S",F397="I"),-1,1)</f>
        <v>#N/A</v>
      </c>
      <c r="AO397" s="487" t="e">
        <f>+VLOOKUP($AJ397,Data_Validation!$A:$D,1,0)</f>
        <v>#N/A</v>
      </c>
      <c r="AP397" s="487" t="e">
        <f>+VLOOKUP($AJ397,Data_Validation!$A:$D,3,0)</f>
        <v>#N/A</v>
      </c>
      <c r="AQ397" s="487" t="e">
        <f>+VLOOKUP($AJ397,Data_Validation!$A:$D,4,0)</f>
        <v>#N/A</v>
      </c>
      <c r="AR397" s="487" t="s">
        <v>299</v>
      </c>
      <c r="AS397" s="487" t="e">
        <f>+VLOOKUP($AJ397,Data_Validation!$A:$E,5,0)</f>
        <v>#N/A</v>
      </c>
      <c r="AT397" s="904">
        <f t="shared" si="26"/>
        <v>0</v>
      </c>
      <c r="AU397" s="488">
        <f t="shared" si="26"/>
        <v>0</v>
      </c>
      <c r="AV397" s="899" t="str">
        <f>IFERROR(INDEX(V397:AG397,1,MATCH(Parametres!$B$3,V$1:AG$1,0)-1)*IF(OR(C397="L",C397="S",C397="I"),-1,1),"")</f>
        <v/>
      </c>
      <c r="AW397" s="899" t="e">
        <f t="shared" si="27"/>
        <v>#N/A</v>
      </c>
      <c r="AX397" s="899" t="e">
        <f>INDEX(V397:AG397,1,MATCH(Parametres!$B$3,V$1:AG$1,0))*IF(OR(C397="L",C397="S",C397="I"),-1,1)</f>
        <v>#N/A</v>
      </c>
      <c r="AY397" s="487" t="s">
        <v>337</v>
      </c>
      <c r="AZ397" s="487" t="e">
        <f>+VLOOKUP($AJ397,Data_Validation!$A:$E,5,0)</f>
        <v>#N/A</v>
      </c>
    </row>
    <row r="398" spans="36:52" ht="15.75" customHeight="1">
      <c r="AJ398" s="899">
        <f t="shared" si="24"/>
        <v>0</v>
      </c>
      <c r="AK398" s="899">
        <f t="shared" si="24"/>
        <v>0</v>
      </c>
      <c r="AL398" s="905" t="str">
        <f>IFERROR(INDEX(G398:R398,1,MATCH(Parametres!$B$3,G$1:R$1,0)-1)*IF(OR(F398="L",F398="S",F398="I"),-1,1),"")</f>
        <v/>
      </c>
      <c r="AM398" s="905" t="e">
        <f t="shared" si="25"/>
        <v>#N/A</v>
      </c>
      <c r="AN398" s="905" t="e">
        <f>INDEX(G398:R398,1,MATCH(Parametres!$B$3,G$1:R$1,0))*IF(OR(F398="L",F398="S",F398="I"),-1,1)</f>
        <v>#N/A</v>
      </c>
      <c r="AO398" s="487" t="e">
        <f>+VLOOKUP($AJ398,Data_Validation!$A:$D,1,0)</f>
        <v>#N/A</v>
      </c>
      <c r="AP398" s="487" t="e">
        <f>+VLOOKUP($AJ398,Data_Validation!$A:$D,3,0)</f>
        <v>#N/A</v>
      </c>
      <c r="AQ398" s="487" t="e">
        <f>+VLOOKUP($AJ398,Data_Validation!$A:$D,4,0)</f>
        <v>#N/A</v>
      </c>
      <c r="AR398" s="487" t="s">
        <v>299</v>
      </c>
      <c r="AS398" s="487" t="e">
        <f>+VLOOKUP($AJ398,Data_Validation!$A:$E,5,0)</f>
        <v>#N/A</v>
      </c>
      <c r="AT398" s="904">
        <f t="shared" si="26"/>
        <v>0</v>
      </c>
      <c r="AU398" s="488">
        <f t="shared" si="26"/>
        <v>0</v>
      </c>
      <c r="AV398" s="899" t="str">
        <f>IFERROR(INDEX(V398:AG398,1,MATCH(Parametres!$B$3,V$1:AG$1,0)-1)*IF(OR(C398="L",C398="S",C398="I"),-1,1),"")</f>
        <v/>
      </c>
      <c r="AW398" s="899" t="e">
        <f t="shared" si="27"/>
        <v>#N/A</v>
      </c>
      <c r="AX398" s="899" t="e">
        <f>INDEX(V398:AG398,1,MATCH(Parametres!$B$3,V$1:AG$1,0))*IF(OR(C398="L",C398="S",C398="I"),-1,1)</f>
        <v>#N/A</v>
      </c>
      <c r="AY398" s="487" t="s">
        <v>337</v>
      </c>
      <c r="AZ398" s="487" t="e">
        <f>+VLOOKUP($AJ398,Data_Validation!$A:$E,5,0)</f>
        <v>#N/A</v>
      </c>
    </row>
    <row r="399" spans="36:52" ht="15.75" customHeight="1">
      <c r="AJ399" s="899">
        <f t="shared" si="24"/>
        <v>0</v>
      </c>
      <c r="AK399" s="899">
        <f t="shared" si="24"/>
        <v>0</v>
      </c>
      <c r="AL399" s="905" t="str">
        <f>IFERROR(INDEX(G399:R399,1,MATCH(Parametres!$B$3,G$1:R$1,0)-1)*IF(OR(F399="L",F399="S",F399="I"),-1,1),"")</f>
        <v/>
      </c>
      <c r="AM399" s="905" t="e">
        <f t="shared" si="25"/>
        <v>#N/A</v>
      </c>
      <c r="AN399" s="905" t="e">
        <f>INDEX(G399:R399,1,MATCH(Parametres!$B$3,G$1:R$1,0))*IF(OR(F399="L",F399="S",F399="I"),-1,1)</f>
        <v>#N/A</v>
      </c>
      <c r="AO399" s="487" t="e">
        <f>+VLOOKUP($AJ399,Data_Validation!$A:$D,1,0)</f>
        <v>#N/A</v>
      </c>
      <c r="AP399" s="487" t="e">
        <f>+VLOOKUP($AJ399,Data_Validation!$A:$D,3,0)</f>
        <v>#N/A</v>
      </c>
      <c r="AQ399" s="487" t="e">
        <f>+VLOOKUP($AJ399,Data_Validation!$A:$D,4,0)</f>
        <v>#N/A</v>
      </c>
      <c r="AR399" s="487" t="s">
        <v>299</v>
      </c>
      <c r="AS399" s="487" t="e">
        <f>+VLOOKUP($AJ399,Data_Validation!$A:$E,5,0)</f>
        <v>#N/A</v>
      </c>
      <c r="AT399" s="904">
        <f t="shared" si="26"/>
        <v>0</v>
      </c>
      <c r="AU399" s="488">
        <f t="shared" si="26"/>
        <v>0</v>
      </c>
      <c r="AV399" s="899" t="str">
        <f>IFERROR(INDEX(V399:AG399,1,MATCH(Parametres!$B$3,V$1:AG$1,0)-1)*IF(OR(C399="L",C399="S",C399="I"),-1,1),"")</f>
        <v/>
      </c>
      <c r="AW399" s="899" t="e">
        <f t="shared" si="27"/>
        <v>#N/A</v>
      </c>
      <c r="AX399" s="899" t="e">
        <f>INDEX(V399:AG399,1,MATCH(Parametres!$B$3,V$1:AG$1,0))*IF(OR(C399="L",C399="S",C399="I"),-1,1)</f>
        <v>#N/A</v>
      </c>
      <c r="AY399" s="487" t="s">
        <v>337</v>
      </c>
      <c r="AZ399" s="487" t="e">
        <f>+VLOOKUP($AJ399,Data_Validation!$A:$E,5,0)</f>
        <v>#N/A</v>
      </c>
    </row>
    <row r="400" spans="36:52" ht="15.75" customHeight="1">
      <c r="AJ400" s="899">
        <f t="shared" si="24"/>
        <v>0</v>
      </c>
      <c r="AK400" s="899">
        <f t="shared" si="24"/>
        <v>0</v>
      </c>
      <c r="AL400" s="905" t="str">
        <f>IFERROR(INDEX(G400:R400,1,MATCH(Parametres!$B$3,G$1:R$1,0)-1)*IF(OR(F400="L",F400="S",F400="I"),-1,1),"")</f>
        <v/>
      </c>
      <c r="AM400" s="905" t="e">
        <f t="shared" si="25"/>
        <v>#N/A</v>
      </c>
      <c r="AN400" s="905" t="e">
        <f>INDEX(G400:R400,1,MATCH(Parametres!$B$3,G$1:R$1,0))*IF(OR(F400="L",F400="S",F400="I"),-1,1)</f>
        <v>#N/A</v>
      </c>
      <c r="AO400" s="487" t="e">
        <f>+VLOOKUP($AJ400,Data_Validation!$A:$D,1,0)</f>
        <v>#N/A</v>
      </c>
      <c r="AP400" s="487" t="e">
        <f>+VLOOKUP($AJ400,Data_Validation!$A:$D,3,0)</f>
        <v>#N/A</v>
      </c>
      <c r="AQ400" s="487" t="e">
        <f>+VLOOKUP($AJ400,Data_Validation!$A:$D,4,0)</f>
        <v>#N/A</v>
      </c>
      <c r="AR400" s="487" t="s">
        <v>299</v>
      </c>
      <c r="AS400" s="487" t="e">
        <f>+VLOOKUP($AJ400,Data_Validation!$A:$E,5,0)</f>
        <v>#N/A</v>
      </c>
      <c r="AT400" s="904">
        <f t="shared" si="26"/>
        <v>0</v>
      </c>
      <c r="AU400" s="488">
        <f t="shared" si="26"/>
        <v>0</v>
      </c>
      <c r="AV400" s="899" t="str">
        <f>IFERROR(INDEX(V400:AG400,1,MATCH(Parametres!$B$3,V$1:AG$1,0)-1)*IF(OR(C400="L",C400="S",C400="I"),-1,1),"")</f>
        <v/>
      </c>
      <c r="AW400" s="899" t="e">
        <f t="shared" si="27"/>
        <v>#N/A</v>
      </c>
      <c r="AX400" s="899" t="e">
        <f>INDEX(V400:AG400,1,MATCH(Parametres!$B$3,V$1:AG$1,0))*IF(OR(C400="L",C400="S",C400="I"),-1,1)</f>
        <v>#N/A</v>
      </c>
      <c r="AY400" s="487" t="s">
        <v>337</v>
      </c>
      <c r="AZ400" s="487" t="e">
        <f>+VLOOKUP($AJ400,Data_Validation!$A:$E,5,0)</f>
        <v>#N/A</v>
      </c>
    </row>
    <row r="401" spans="36:52" ht="15.75" customHeight="1">
      <c r="AJ401" s="899">
        <f t="shared" si="24"/>
        <v>0</v>
      </c>
      <c r="AK401" s="899">
        <f t="shared" si="24"/>
        <v>0</v>
      </c>
      <c r="AL401" s="905" t="str">
        <f>IFERROR(INDEX(G401:R401,1,MATCH(Parametres!$B$3,G$1:R$1,0)-1)*IF(OR(F401="L",F401="S",F401="I"),-1,1),"")</f>
        <v/>
      </c>
      <c r="AM401" s="905" t="e">
        <f t="shared" si="25"/>
        <v>#N/A</v>
      </c>
      <c r="AN401" s="905" t="e">
        <f>INDEX(G401:R401,1,MATCH(Parametres!$B$3,G$1:R$1,0))*IF(OR(F401="L",F401="S",F401="I"),-1,1)</f>
        <v>#N/A</v>
      </c>
      <c r="AO401" s="487" t="e">
        <f>+VLOOKUP($AJ401,Data_Validation!$A:$D,1,0)</f>
        <v>#N/A</v>
      </c>
      <c r="AP401" s="487" t="e">
        <f>+VLOOKUP($AJ401,Data_Validation!$A:$D,3,0)</f>
        <v>#N/A</v>
      </c>
      <c r="AQ401" s="487" t="e">
        <f>+VLOOKUP($AJ401,Data_Validation!$A:$D,4,0)</f>
        <v>#N/A</v>
      </c>
      <c r="AR401" s="487" t="s">
        <v>299</v>
      </c>
      <c r="AS401" s="487" t="e">
        <f>+VLOOKUP($AJ401,Data_Validation!$A:$E,5,0)</f>
        <v>#N/A</v>
      </c>
      <c r="AT401" s="904">
        <f t="shared" si="26"/>
        <v>0</v>
      </c>
      <c r="AU401" s="488">
        <f t="shared" si="26"/>
        <v>0</v>
      </c>
      <c r="AV401" s="899" t="str">
        <f>IFERROR(INDEX(V401:AG401,1,MATCH(Parametres!$B$3,V$1:AG$1,0)-1)*IF(OR(C401="L",C401="S",C401="I"),-1,1),"")</f>
        <v/>
      </c>
      <c r="AW401" s="899" t="e">
        <f t="shared" si="27"/>
        <v>#N/A</v>
      </c>
      <c r="AX401" s="899" t="e">
        <f>INDEX(V401:AG401,1,MATCH(Parametres!$B$3,V$1:AG$1,0))*IF(OR(C401="L",C401="S",C401="I"),-1,1)</f>
        <v>#N/A</v>
      </c>
      <c r="AY401" s="487" t="s">
        <v>337</v>
      </c>
      <c r="AZ401" s="487" t="e">
        <f>+VLOOKUP($AJ401,Data_Validation!$A:$E,5,0)</f>
        <v>#N/A</v>
      </c>
    </row>
    <row r="402" spans="36:52" ht="15.75" customHeight="1">
      <c r="AJ402" s="899">
        <f t="shared" si="24"/>
        <v>0</v>
      </c>
      <c r="AK402" s="899">
        <f t="shared" si="24"/>
        <v>0</v>
      </c>
      <c r="AL402" s="905" t="str">
        <f>IFERROR(INDEX(G402:R402,1,MATCH(Parametres!$B$3,G$1:R$1,0)-1)*IF(OR(F402="L",F402="S",F402="I"),-1,1),"")</f>
        <v/>
      </c>
      <c r="AM402" s="905" t="e">
        <f t="shared" si="25"/>
        <v>#N/A</v>
      </c>
      <c r="AN402" s="905" t="e">
        <f>INDEX(G402:R402,1,MATCH(Parametres!$B$3,G$1:R$1,0))*IF(OR(F402="L",F402="S",F402="I"),-1,1)</f>
        <v>#N/A</v>
      </c>
      <c r="AO402" s="487" t="e">
        <f>+VLOOKUP($AJ402,Data_Validation!$A:$D,1,0)</f>
        <v>#N/A</v>
      </c>
      <c r="AP402" s="487" t="e">
        <f>+VLOOKUP($AJ402,Data_Validation!$A:$D,3,0)</f>
        <v>#N/A</v>
      </c>
      <c r="AQ402" s="487" t="e">
        <f>+VLOOKUP($AJ402,Data_Validation!$A:$D,4,0)</f>
        <v>#N/A</v>
      </c>
      <c r="AR402" s="487" t="s">
        <v>299</v>
      </c>
      <c r="AS402" s="487" t="e">
        <f>+VLOOKUP($AJ402,Data_Validation!$A:$E,5,0)</f>
        <v>#N/A</v>
      </c>
      <c r="AT402" s="904">
        <f t="shared" si="26"/>
        <v>0</v>
      </c>
      <c r="AU402" s="488">
        <f t="shared" si="26"/>
        <v>0</v>
      </c>
      <c r="AV402" s="899" t="str">
        <f>IFERROR(INDEX(V402:AG402,1,MATCH(Parametres!$B$3,V$1:AG$1,0)-1)*IF(OR(C402="L",C402="S",C402="I"),-1,1),"")</f>
        <v/>
      </c>
      <c r="AW402" s="899" t="e">
        <f t="shared" si="27"/>
        <v>#N/A</v>
      </c>
      <c r="AX402" s="899" t="e">
        <f>INDEX(V402:AG402,1,MATCH(Parametres!$B$3,V$1:AG$1,0))*IF(OR(C402="L",C402="S",C402="I"),-1,1)</f>
        <v>#N/A</v>
      </c>
      <c r="AY402" s="487" t="s">
        <v>337</v>
      </c>
      <c r="AZ402" s="487" t="e">
        <f>+VLOOKUP($AJ402,Data_Validation!$A:$E,5,0)</f>
        <v>#N/A</v>
      </c>
    </row>
    <row r="403" spans="36:52" ht="15.75" customHeight="1">
      <c r="AJ403" s="899">
        <f t="shared" si="24"/>
        <v>0</v>
      </c>
      <c r="AK403" s="899">
        <f t="shared" si="24"/>
        <v>0</v>
      </c>
      <c r="AL403" s="905" t="str">
        <f>IFERROR(INDEX(G403:R403,1,MATCH(Parametres!$B$3,G$1:R$1,0)-1)*IF(OR(F403="L",F403="S",F403="I"),-1,1),"")</f>
        <v/>
      </c>
      <c r="AM403" s="905" t="e">
        <f t="shared" si="25"/>
        <v>#N/A</v>
      </c>
      <c r="AN403" s="905" t="e">
        <f>INDEX(G403:R403,1,MATCH(Parametres!$B$3,G$1:R$1,0))*IF(OR(F403="L",F403="S",F403="I"),-1,1)</f>
        <v>#N/A</v>
      </c>
      <c r="AO403" s="487" t="e">
        <f>+VLOOKUP($AJ403,Data_Validation!$A:$D,1,0)</f>
        <v>#N/A</v>
      </c>
      <c r="AP403" s="487" t="e">
        <f>+VLOOKUP($AJ403,Data_Validation!$A:$D,3,0)</f>
        <v>#N/A</v>
      </c>
      <c r="AQ403" s="487" t="e">
        <f>+VLOOKUP($AJ403,Data_Validation!$A:$D,4,0)</f>
        <v>#N/A</v>
      </c>
      <c r="AR403" s="487" t="s">
        <v>299</v>
      </c>
      <c r="AS403" s="487" t="e">
        <f>+VLOOKUP($AJ403,Data_Validation!$A:$E,5,0)</f>
        <v>#N/A</v>
      </c>
      <c r="AT403" s="904">
        <f t="shared" si="26"/>
        <v>0</v>
      </c>
      <c r="AU403" s="488">
        <f t="shared" si="26"/>
        <v>0</v>
      </c>
      <c r="AV403" s="899" t="str">
        <f>IFERROR(INDEX(V403:AG403,1,MATCH(Parametres!$B$3,V$1:AG$1,0)-1)*IF(OR(C403="L",C403="S",C403="I"),-1,1),"")</f>
        <v/>
      </c>
      <c r="AW403" s="899" t="e">
        <f t="shared" si="27"/>
        <v>#N/A</v>
      </c>
      <c r="AX403" s="899" t="e">
        <f>INDEX(V403:AG403,1,MATCH(Parametres!$B$3,V$1:AG$1,0))*IF(OR(C403="L",C403="S",C403="I"),-1,1)</f>
        <v>#N/A</v>
      </c>
      <c r="AY403" s="487" t="s">
        <v>337</v>
      </c>
      <c r="AZ403" s="487" t="e">
        <f>+VLOOKUP($AJ403,Data_Validation!$A:$E,5,0)</f>
        <v>#N/A</v>
      </c>
    </row>
    <row r="404" spans="36:52" ht="15.75" customHeight="1">
      <c r="AJ404" s="899">
        <f t="shared" si="24"/>
        <v>0</v>
      </c>
      <c r="AK404" s="899">
        <f t="shared" si="24"/>
        <v>0</v>
      </c>
      <c r="AL404" s="905" t="str">
        <f>IFERROR(INDEX(G404:R404,1,MATCH(Parametres!$B$3,G$1:R$1,0)-1)*IF(OR(F404="L",F404="S",F404="I"),-1,1),"")</f>
        <v/>
      </c>
      <c r="AM404" s="905" t="e">
        <f t="shared" si="25"/>
        <v>#N/A</v>
      </c>
      <c r="AN404" s="905" t="e">
        <f>INDEX(G404:R404,1,MATCH(Parametres!$B$3,G$1:R$1,0))*IF(OR(F404="L",F404="S",F404="I"),-1,1)</f>
        <v>#N/A</v>
      </c>
      <c r="AO404" s="487" t="e">
        <f>+VLOOKUP($AJ404,Data_Validation!$A:$D,1,0)</f>
        <v>#N/A</v>
      </c>
      <c r="AP404" s="487" t="e">
        <f>+VLOOKUP($AJ404,Data_Validation!$A:$D,3,0)</f>
        <v>#N/A</v>
      </c>
      <c r="AQ404" s="487" t="e">
        <f>+VLOOKUP($AJ404,Data_Validation!$A:$D,4,0)</f>
        <v>#N/A</v>
      </c>
      <c r="AR404" s="487" t="s">
        <v>299</v>
      </c>
      <c r="AS404" s="487" t="e">
        <f>+VLOOKUP($AJ404,Data_Validation!$A:$E,5,0)</f>
        <v>#N/A</v>
      </c>
      <c r="AT404" s="904">
        <f t="shared" si="26"/>
        <v>0</v>
      </c>
      <c r="AU404" s="488">
        <f t="shared" si="26"/>
        <v>0</v>
      </c>
      <c r="AV404" s="899" t="str">
        <f>IFERROR(INDEX(V404:AG404,1,MATCH(Parametres!$B$3,V$1:AG$1,0)-1)*IF(OR(C404="L",C404="S",C404="I"),-1,1),"")</f>
        <v/>
      </c>
      <c r="AW404" s="899" t="e">
        <f t="shared" si="27"/>
        <v>#N/A</v>
      </c>
      <c r="AX404" s="899" t="e">
        <f>INDEX(V404:AG404,1,MATCH(Parametres!$B$3,V$1:AG$1,0))*IF(OR(C404="L",C404="S",C404="I"),-1,1)</f>
        <v>#N/A</v>
      </c>
      <c r="AY404" s="487" t="s">
        <v>337</v>
      </c>
      <c r="AZ404" s="487" t="e">
        <f>+VLOOKUP($AJ404,Data_Validation!$A:$E,5,0)</f>
        <v>#N/A</v>
      </c>
    </row>
    <row r="405" spans="36:52" ht="15.75" customHeight="1">
      <c r="AJ405" s="899">
        <f t="shared" si="24"/>
        <v>0</v>
      </c>
      <c r="AK405" s="899">
        <f t="shared" si="24"/>
        <v>0</v>
      </c>
      <c r="AL405" s="905" t="str">
        <f>IFERROR(INDEX(G405:R405,1,MATCH(Parametres!$B$3,G$1:R$1,0)-1)*IF(OR(F405="L",F405="S",F405="I"),-1,1),"")</f>
        <v/>
      </c>
      <c r="AM405" s="905" t="e">
        <f t="shared" si="25"/>
        <v>#N/A</v>
      </c>
      <c r="AN405" s="905" t="e">
        <f>INDEX(G405:R405,1,MATCH(Parametres!$B$3,G$1:R$1,0))*IF(OR(F405="L",F405="S",F405="I"),-1,1)</f>
        <v>#N/A</v>
      </c>
      <c r="AO405" s="487" t="e">
        <f>+VLOOKUP($AJ405,Data_Validation!$A:$D,1,0)</f>
        <v>#N/A</v>
      </c>
      <c r="AP405" s="487" t="e">
        <f>+VLOOKUP($AJ405,Data_Validation!$A:$D,3,0)</f>
        <v>#N/A</v>
      </c>
      <c r="AQ405" s="487" t="e">
        <f>+VLOOKUP($AJ405,Data_Validation!$A:$D,4,0)</f>
        <v>#N/A</v>
      </c>
      <c r="AR405" s="487" t="s">
        <v>299</v>
      </c>
      <c r="AS405" s="487" t="e">
        <f>+VLOOKUP($AJ405,Data_Validation!$A:$E,5,0)</f>
        <v>#N/A</v>
      </c>
      <c r="AT405" s="904">
        <f t="shared" si="26"/>
        <v>0</v>
      </c>
      <c r="AU405" s="488">
        <f t="shared" si="26"/>
        <v>0</v>
      </c>
      <c r="AV405" s="899" t="str">
        <f>IFERROR(INDEX(V405:AG405,1,MATCH(Parametres!$B$3,V$1:AG$1,0)-1)*IF(OR(C405="L",C405="S",C405="I"),-1,1),"")</f>
        <v/>
      </c>
      <c r="AW405" s="899" t="e">
        <f t="shared" si="27"/>
        <v>#N/A</v>
      </c>
      <c r="AX405" s="899" t="e">
        <f>INDEX(V405:AG405,1,MATCH(Parametres!$B$3,V$1:AG$1,0))*IF(OR(C405="L",C405="S",C405="I"),-1,1)</f>
        <v>#N/A</v>
      </c>
      <c r="AY405" s="487" t="s">
        <v>337</v>
      </c>
      <c r="AZ405" s="487" t="e">
        <f>+VLOOKUP($AJ405,Data_Validation!$A:$E,5,0)</f>
        <v>#N/A</v>
      </c>
    </row>
    <row r="406" spans="36:52" ht="15.75" customHeight="1">
      <c r="AJ406" s="899">
        <f t="shared" si="24"/>
        <v>0</v>
      </c>
      <c r="AK406" s="899">
        <f t="shared" si="24"/>
        <v>0</v>
      </c>
      <c r="AL406" s="905" t="str">
        <f>IFERROR(INDEX(G406:R406,1,MATCH(Parametres!$B$3,G$1:R$1,0)-1)*IF(OR(F406="L",F406="S",F406="I"),-1,1),"")</f>
        <v/>
      </c>
      <c r="AM406" s="905" t="e">
        <f t="shared" si="25"/>
        <v>#N/A</v>
      </c>
      <c r="AN406" s="905" t="e">
        <f>INDEX(G406:R406,1,MATCH(Parametres!$B$3,G$1:R$1,0))*IF(OR(F406="L",F406="S",F406="I"),-1,1)</f>
        <v>#N/A</v>
      </c>
      <c r="AO406" s="487" t="e">
        <f>+VLOOKUP($AJ406,Data_Validation!$A:$D,1,0)</f>
        <v>#N/A</v>
      </c>
      <c r="AP406" s="487" t="e">
        <f>+VLOOKUP($AJ406,Data_Validation!$A:$D,3,0)</f>
        <v>#N/A</v>
      </c>
      <c r="AQ406" s="487" t="e">
        <f>+VLOOKUP($AJ406,Data_Validation!$A:$D,4,0)</f>
        <v>#N/A</v>
      </c>
      <c r="AR406" s="487" t="s">
        <v>299</v>
      </c>
      <c r="AS406" s="487" t="e">
        <f>+VLOOKUP($AJ406,Data_Validation!$A:$E,5,0)</f>
        <v>#N/A</v>
      </c>
      <c r="AT406" s="904">
        <f t="shared" si="26"/>
        <v>0</v>
      </c>
      <c r="AU406" s="488">
        <f t="shared" si="26"/>
        <v>0</v>
      </c>
      <c r="AV406" s="899" t="str">
        <f>IFERROR(INDEX(V406:AG406,1,MATCH(Parametres!$B$3,V$1:AG$1,0)-1)*IF(OR(C406="L",C406="S",C406="I"),-1,1),"")</f>
        <v/>
      </c>
      <c r="AW406" s="899" t="e">
        <f t="shared" si="27"/>
        <v>#N/A</v>
      </c>
      <c r="AX406" s="899" t="e">
        <f>INDEX(V406:AG406,1,MATCH(Parametres!$B$3,V$1:AG$1,0))*IF(OR(C406="L",C406="S",C406="I"),-1,1)</f>
        <v>#N/A</v>
      </c>
      <c r="AY406" s="487" t="s">
        <v>337</v>
      </c>
      <c r="AZ406" s="487" t="e">
        <f>+VLOOKUP($AJ406,Data_Validation!$A:$E,5,0)</f>
        <v>#N/A</v>
      </c>
    </row>
    <row r="407" spans="36:52" ht="15.75" customHeight="1">
      <c r="AJ407" s="899">
        <f t="shared" si="24"/>
        <v>0</v>
      </c>
      <c r="AK407" s="899">
        <f t="shared" si="24"/>
        <v>0</v>
      </c>
      <c r="AL407" s="905" t="str">
        <f>IFERROR(INDEX(G407:R407,1,MATCH(Parametres!$B$3,G$1:R$1,0)-1)*IF(OR(F407="L",F407="S",F407="I"),-1,1),"")</f>
        <v/>
      </c>
      <c r="AM407" s="905" t="e">
        <f t="shared" si="25"/>
        <v>#N/A</v>
      </c>
      <c r="AN407" s="905" t="e">
        <f>INDEX(G407:R407,1,MATCH(Parametres!$B$3,G$1:R$1,0))*IF(OR(F407="L",F407="S",F407="I"),-1,1)</f>
        <v>#N/A</v>
      </c>
      <c r="AO407" s="487" t="e">
        <f>+VLOOKUP($AJ407,Data_Validation!$A:$D,1,0)</f>
        <v>#N/A</v>
      </c>
      <c r="AP407" s="487" t="e">
        <f>+VLOOKUP($AJ407,Data_Validation!$A:$D,3,0)</f>
        <v>#N/A</v>
      </c>
      <c r="AQ407" s="487" t="e">
        <f>+VLOOKUP($AJ407,Data_Validation!$A:$D,4,0)</f>
        <v>#N/A</v>
      </c>
      <c r="AR407" s="487" t="s">
        <v>299</v>
      </c>
      <c r="AS407" s="487" t="e">
        <f>+VLOOKUP($AJ407,Data_Validation!$A:$E,5,0)</f>
        <v>#N/A</v>
      </c>
      <c r="AT407" s="904">
        <f t="shared" si="26"/>
        <v>0</v>
      </c>
      <c r="AU407" s="488">
        <f t="shared" si="26"/>
        <v>0</v>
      </c>
      <c r="AV407" s="899" t="str">
        <f>IFERROR(INDEX(V407:AG407,1,MATCH(Parametres!$B$3,V$1:AG$1,0)-1)*IF(OR(C407="L",C407="S",C407="I"),-1,1),"")</f>
        <v/>
      </c>
      <c r="AW407" s="899" t="e">
        <f t="shared" si="27"/>
        <v>#N/A</v>
      </c>
      <c r="AX407" s="899" t="e">
        <f>INDEX(V407:AG407,1,MATCH(Parametres!$B$3,V$1:AG$1,0))*IF(OR(C407="L",C407="S",C407="I"),-1,1)</f>
        <v>#N/A</v>
      </c>
      <c r="AY407" s="487" t="s">
        <v>337</v>
      </c>
      <c r="AZ407" s="487" t="e">
        <f>+VLOOKUP($AJ407,Data_Validation!$A:$E,5,0)</f>
        <v>#N/A</v>
      </c>
    </row>
    <row r="408" spans="36:52" ht="15.75" customHeight="1">
      <c r="AJ408" s="899">
        <f t="shared" si="24"/>
        <v>0</v>
      </c>
      <c r="AK408" s="899">
        <f t="shared" si="24"/>
        <v>0</v>
      </c>
      <c r="AL408" s="905" t="str">
        <f>IFERROR(INDEX(G408:R408,1,MATCH(Parametres!$B$3,G$1:R$1,0)-1)*IF(OR(F408="L",F408="S",F408="I"),-1,1),"")</f>
        <v/>
      </c>
      <c r="AM408" s="905" t="e">
        <f t="shared" si="25"/>
        <v>#N/A</v>
      </c>
      <c r="AN408" s="905" t="e">
        <f>INDEX(G408:R408,1,MATCH(Parametres!$B$3,G$1:R$1,0))*IF(OR(F408="L",F408="S",F408="I"),-1,1)</f>
        <v>#N/A</v>
      </c>
      <c r="AO408" s="487" t="e">
        <f>+VLOOKUP($AJ408,Data_Validation!$A:$D,1,0)</f>
        <v>#N/A</v>
      </c>
      <c r="AP408" s="487" t="e">
        <f>+VLOOKUP($AJ408,Data_Validation!$A:$D,3,0)</f>
        <v>#N/A</v>
      </c>
      <c r="AQ408" s="487" t="e">
        <f>+VLOOKUP($AJ408,Data_Validation!$A:$D,4,0)</f>
        <v>#N/A</v>
      </c>
      <c r="AR408" s="487" t="s">
        <v>299</v>
      </c>
      <c r="AS408" s="487" t="e">
        <f>+VLOOKUP($AJ408,Data_Validation!$A:$E,5,0)</f>
        <v>#N/A</v>
      </c>
      <c r="AT408" s="904">
        <f t="shared" si="26"/>
        <v>0</v>
      </c>
      <c r="AU408" s="488">
        <f t="shared" si="26"/>
        <v>0</v>
      </c>
      <c r="AV408" s="899" t="str">
        <f>IFERROR(INDEX(V408:AG408,1,MATCH(Parametres!$B$3,V$1:AG$1,0)-1)*IF(OR(C408="L",C408="S",C408="I"),-1,1),"")</f>
        <v/>
      </c>
      <c r="AW408" s="899" t="e">
        <f t="shared" si="27"/>
        <v>#N/A</v>
      </c>
      <c r="AX408" s="899" t="e">
        <f>INDEX(V408:AG408,1,MATCH(Parametres!$B$3,V$1:AG$1,0))*IF(OR(C408="L",C408="S",C408="I"),-1,1)</f>
        <v>#N/A</v>
      </c>
      <c r="AY408" s="487" t="s">
        <v>337</v>
      </c>
      <c r="AZ408" s="487" t="e">
        <f>+VLOOKUP($AJ408,Data_Validation!$A:$E,5,0)</f>
        <v>#N/A</v>
      </c>
    </row>
    <row r="409" spans="36:52" ht="15.75" customHeight="1">
      <c r="AJ409" s="899">
        <f t="shared" si="24"/>
        <v>0</v>
      </c>
      <c r="AK409" s="899">
        <f t="shared" si="24"/>
        <v>0</v>
      </c>
      <c r="AL409" s="905" t="str">
        <f>IFERROR(INDEX(G409:R409,1,MATCH(Parametres!$B$3,G$1:R$1,0)-1)*IF(OR(F409="L",F409="S",F409="I"),-1,1),"")</f>
        <v/>
      </c>
      <c r="AM409" s="905" t="e">
        <f t="shared" si="25"/>
        <v>#N/A</v>
      </c>
      <c r="AN409" s="905" t="e">
        <f>INDEX(G409:R409,1,MATCH(Parametres!$B$3,G$1:R$1,0))*IF(OR(F409="L",F409="S",F409="I"),-1,1)</f>
        <v>#N/A</v>
      </c>
      <c r="AO409" s="487" t="e">
        <f>+VLOOKUP($AJ409,Data_Validation!$A:$D,1,0)</f>
        <v>#N/A</v>
      </c>
      <c r="AP409" s="487" t="e">
        <f>+VLOOKUP($AJ409,Data_Validation!$A:$D,3,0)</f>
        <v>#N/A</v>
      </c>
      <c r="AQ409" s="487" t="e">
        <f>+VLOOKUP($AJ409,Data_Validation!$A:$D,4,0)</f>
        <v>#N/A</v>
      </c>
      <c r="AR409" s="487" t="s">
        <v>299</v>
      </c>
      <c r="AS409" s="487" t="e">
        <f>+VLOOKUP($AJ409,Data_Validation!$A:$E,5,0)</f>
        <v>#N/A</v>
      </c>
      <c r="AT409" s="904">
        <f t="shared" si="26"/>
        <v>0</v>
      </c>
      <c r="AU409" s="488">
        <f t="shared" si="26"/>
        <v>0</v>
      </c>
      <c r="AV409" s="899" t="str">
        <f>IFERROR(INDEX(V409:AG409,1,MATCH(Parametres!$B$3,V$1:AG$1,0)-1)*IF(OR(C409="L",C409="S",C409="I"),-1,1),"")</f>
        <v/>
      </c>
      <c r="AW409" s="899" t="e">
        <f t="shared" si="27"/>
        <v>#N/A</v>
      </c>
      <c r="AX409" s="899" t="e">
        <f>INDEX(V409:AG409,1,MATCH(Parametres!$B$3,V$1:AG$1,0))*IF(OR(C409="L",C409="S",C409="I"),-1,1)</f>
        <v>#N/A</v>
      </c>
      <c r="AY409" s="487" t="s">
        <v>337</v>
      </c>
      <c r="AZ409" s="487" t="e">
        <f>+VLOOKUP($AJ409,Data_Validation!$A:$E,5,0)</f>
        <v>#N/A</v>
      </c>
    </row>
    <row r="410" spans="36:52" ht="15.75" customHeight="1">
      <c r="AJ410" s="899">
        <f t="shared" si="24"/>
        <v>0</v>
      </c>
      <c r="AK410" s="899">
        <f t="shared" si="24"/>
        <v>0</v>
      </c>
      <c r="AL410" s="905" t="str">
        <f>IFERROR(INDEX(G410:R410,1,MATCH(Parametres!$B$3,G$1:R$1,0)-1)*IF(OR(F410="L",F410="S",F410="I"),-1,1),"")</f>
        <v/>
      </c>
      <c r="AM410" s="905" t="e">
        <f t="shared" si="25"/>
        <v>#N/A</v>
      </c>
      <c r="AN410" s="905" t="e">
        <f>INDEX(G410:R410,1,MATCH(Parametres!$B$3,G$1:R$1,0))*IF(OR(F410="L",F410="S",F410="I"),-1,1)</f>
        <v>#N/A</v>
      </c>
      <c r="AO410" s="487" t="e">
        <f>+VLOOKUP($AJ410,Data_Validation!$A:$D,1,0)</f>
        <v>#N/A</v>
      </c>
      <c r="AP410" s="487" t="e">
        <f>+VLOOKUP($AJ410,Data_Validation!$A:$D,3,0)</f>
        <v>#N/A</v>
      </c>
      <c r="AQ410" s="487" t="e">
        <f>+VLOOKUP($AJ410,Data_Validation!$A:$D,4,0)</f>
        <v>#N/A</v>
      </c>
      <c r="AR410" s="487" t="s">
        <v>299</v>
      </c>
      <c r="AS410" s="487" t="e">
        <f>+VLOOKUP($AJ410,Data_Validation!$A:$E,5,0)</f>
        <v>#N/A</v>
      </c>
      <c r="AT410" s="904">
        <f t="shared" si="26"/>
        <v>0</v>
      </c>
      <c r="AU410" s="488">
        <f t="shared" si="26"/>
        <v>0</v>
      </c>
      <c r="AV410" s="899" t="str">
        <f>IFERROR(INDEX(V410:AG410,1,MATCH(Parametres!$B$3,V$1:AG$1,0)-1)*IF(OR(C410="L",C410="S",C410="I"),-1,1),"")</f>
        <v/>
      </c>
      <c r="AW410" s="899" t="e">
        <f t="shared" si="27"/>
        <v>#N/A</v>
      </c>
      <c r="AX410" s="899" t="e">
        <f>INDEX(V410:AG410,1,MATCH(Parametres!$B$3,V$1:AG$1,0))*IF(OR(C410="L",C410="S",C410="I"),-1,1)</f>
        <v>#N/A</v>
      </c>
      <c r="AY410" s="487" t="s">
        <v>337</v>
      </c>
      <c r="AZ410" s="487" t="e">
        <f>+VLOOKUP($AJ410,Data_Validation!$A:$E,5,0)</f>
        <v>#N/A</v>
      </c>
    </row>
    <row r="411" spans="36:52" ht="15.75" customHeight="1">
      <c r="AJ411" s="899">
        <f t="shared" si="24"/>
        <v>0</v>
      </c>
      <c r="AK411" s="899">
        <f t="shared" si="24"/>
        <v>0</v>
      </c>
      <c r="AL411" s="905" t="str">
        <f>IFERROR(INDEX(G411:R411,1,MATCH(Parametres!$B$3,G$1:R$1,0)-1)*IF(OR(F411="L",F411="S",F411="I"),-1,1),"")</f>
        <v/>
      </c>
      <c r="AM411" s="905" t="e">
        <f t="shared" si="25"/>
        <v>#N/A</v>
      </c>
      <c r="AN411" s="905" t="e">
        <f>INDEX(G411:R411,1,MATCH(Parametres!$B$3,G$1:R$1,0))*IF(OR(F411="L",F411="S",F411="I"),-1,1)</f>
        <v>#N/A</v>
      </c>
      <c r="AO411" s="487" t="e">
        <f>+VLOOKUP($AJ411,Data_Validation!$A:$D,1,0)</f>
        <v>#N/A</v>
      </c>
      <c r="AP411" s="487" t="e">
        <f>+VLOOKUP($AJ411,Data_Validation!$A:$D,3,0)</f>
        <v>#N/A</v>
      </c>
      <c r="AQ411" s="487" t="e">
        <f>+VLOOKUP($AJ411,Data_Validation!$A:$D,4,0)</f>
        <v>#N/A</v>
      </c>
      <c r="AR411" s="487" t="s">
        <v>299</v>
      </c>
      <c r="AS411" s="487" t="e">
        <f>+VLOOKUP($AJ411,Data_Validation!$A:$E,5,0)</f>
        <v>#N/A</v>
      </c>
      <c r="AT411" s="904">
        <f t="shared" si="26"/>
        <v>0</v>
      </c>
      <c r="AU411" s="488">
        <f t="shared" si="26"/>
        <v>0</v>
      </c>
      <c r="AV411" s="899" t="str">
        <f>IFERROR(INDEX(V411:AG411,1,MATCH(Parametres!$B$3,V$1:AG$1,0)-1)*IF(OR(C411="L",C411="S",C411="I"),-1,1),"")</f>
        <v/>
      </c>
      <c r="AW411" s="899" t="e">
        <f t="shared" si="27"/>
        <v>#N/A</v>
      </c>
      <c r="AX411" s="899" t="e">
        <f>INDEX(V411:AG411,1,MATCH(Parametres!$B$3,V$1:AG$1,0))*IF(OR(C411="L",C411="S",C411="I"),-1,1)</f>
        <v>#N/A</v>
      </c>
      <c r="AY411" s="487" t="s">
        <v>337</v>
      </c>
      <c r="AZ411" s="487" t="e">
        <f>+VLOOKUP($AJ411,Data_Validation!$A:$E,5,0)</f>
        <v>#N/A</v>
      </c>
    </row>
    <row r="412" spans="36:52" ht="15.75" customHeight="1">
      <c r="AJ412" s="899">
        <f t="shared" si="24"/>
        <v>0</v>
      </c>
      <c r="AK412" s="899">
        <f t="shared" si="24"/>
        <v>0</v>
      </c>
      <c r="AL412" s="905" t="str">
        <f>IFERROR(INDEX(G412:R412,1,MATCH(Parametres!$B$3,G$1:R$1,0)-1)*IF(OR(F412="L",F412="S",F412="I"),-1,1),"")</f>
        <v/>
      </c>
      <c r="AM412" s="905" t="e">
        <f t="shared" si="25"/>
        <v>#N/A</v>
      </c>
      <c r="AN412" s="905" t="e">
        <f>INDEX(G412:R412,1,MATCH(Parametres!$B$3,G$1:R$1,0))*IF(OR(F412="L",F412="S",F412="I"),-1,1)</f>
        <v>#N/A</v>
      </c>
      <c r="AO412" s="487" t="e">
        <f>+VLOOKUP($AJ412,Data_Validation!$A:$D,1,0)</f>
        <v>#N/A</v>
      </c>
      <c r="AP412" s="487" t="e">
        <f>+VLOOKUP($AJ412,Data_Validation!$A:$D,3,0)</f>
        <v>#N/A</v>
      </c>
      <c r="AQ412" s="487" t="e">
        <f>+VLOOKUP($AJ412,Data_Validation!$A:$D,4,0)</f>
        <v>#N/A</v>
      </c>
      <c r="AR412" s="487" t="s">
        <v>299</v>
      </c>
      <c r="AS412" s="487" t="e">
        <f>+VLOOKUP($AJ412,Data_Validation!$A:$E,5,0)</f>
        <v>#N/A</v>
      </c>
      <c r="AT412" s="904">
        <f t="shared" si="26"/>
        <v>0</v>
      </c>
      <c r="AU412" s="488">
        <f t="shared" si="26"/>
        <v>0</v>
      </c>
      <c r="AV412" s="899" t="str">
        <f>IFERROR(INDEX(V412:AG412,1,MATCH(Parametres!$B$3,V$1:AG$1,0)-1)*IF(OR(C412="L",C412="S",C412="I"),-1,1),"")</f>
        <v/>
      </c>
      <c r="AW412" s="899" t="e">
        <f t="shared" si="27"/>
        <v>#N/A</v>
      </c>
      <c r="AX412" s="899" t="e">
        <f>INDEX(V412:AG412,1,MATCH(Parametres!$B$3,V$1:AG$1,0))*IF(OR(C412="L",C412="S",C412="I"),-1,1)</f>
        <v>#N/A</v>
      </c>
      <c r="AY412" s="487" t="s">
        <v>337</v>
      </c>
      <c r="AZ412" s="487" t="e">
        <f>+VLOOKUP($AJ412,Data_Validation!$A:$E,5,0)</f>
        <v>#N/A</v>
      </c>
    </row>
    <row r="413" spans="36:52" ht="15.75" customHeight="1">
      <c r="AJ413" s="899">
        <f t="shared" si="24"/>
        <v>0</v>
      </c>
      <c r="AK413" s="899">
        <f t="shared" si="24"/>
        <v>0</v>
      </c>
      <c r="AL413" s="905" t="str">
        <f>IFERROR(INDEX(G413:R413,1,MATCH(Parametres!$B$3,G$1:R$1,0)-1)*IF(OR(F413="L",F413="S",F413="I"),-1,1),"")</f>
        <v/>
      </c>
      <c r="AM413" s="905" t="e">
        <f t="shared" si="25"/>
        <v>#N/A</v>
      </c>
      <c r="AN413" s="905" t="e">
        <f>INDEX(G413:R413,1,MATCH(Parametres!$B$3,G$1:R$1,0))*IF(OR(F413="L",F413="S",F413="I"),-1,1)</f>
        <v>#N/A</v>
      </c>
      <c r="AO413" s="487" t="e">
        <f>+VLOOKUP($AJ413,Data_Validation!$A:$D,1,0)</f>
        <v>#N/A</v>
      </c>
      <c r="AP413" s="487" t="e">
        <f>+VLOOKUP($AJ413,Data_Validation!$A:$D,3,0)</f>
        <v>#N/A</v>
      </c>
      <c r="AQ413" s="487" t="e">
        <f>+VLOOKUP($AJ413,Data_Validation!$A:$D,4,0)</f>
        <v>#N/A</v>
      </c>
      <c r="AR413" s="487" t="s">
        <v>299</v>
      </c>
      <c r="AS413" s="487" t="e">
        <f>+VLOOKUP($AJ413,Data_Validation!$A:$E,5,0)</f>
        <v>#N/A</v>
      </c>
      <c r="AT413" s="904">
        <f t="shared" si="26"/>
        <v>0</v>
      </c>
      <c r="AU413" s="488">
        <f t="shared" si="26"/>
        <v>0</v>
      </c>
      <c r="AV413" s="899" t="str">
        <f>IFERROR(INDEX(V413:AG413,1,MATCH(Parametres!$B$3,V$1:AG$1,0)-1)*IF(OR(C413="L",C413="S",C413="I"),-1,1),"")</f>
        <v/>
      </c>
      <c r="AW413" s="899" t="e">
        <f t="shared" si="27"/>
        <v>#N/A</v>
      </c>
      <c r="AX413" s="899" t="e">
        <f>INDEX(V413:AG413,1,MATCH(Parametres!$B$3,V$1:AG$1,0))*IF(OR(C413="L",C413="S",C413="I"),-1,1)</f>
        <v>#N/A</v>
      </c>
      <c r="AY413" s="487" t="s">
        <v>337</v>
      </c>
      <c r="AZ413" s="487" t="e">
        <f>+VLOOKUP($AJ413,Data_Validation!$A:$E,5,0)</f>
        <v>#N/A</v>
      </c>
    </row>
    <row r="414" spans="36:52" ht="15.75" customHeight="1">
      <c r="AJ414" s="899">
        <f t="shared" si="24"/>
        <v>0</v>
      </c>
      <c r="AK414" s="899">
        <f t="shared" si="24"/>
        <v>0</v>
      </c>
      <c r="AL414" s="905" t="str">
        <f>IFERROR(INDEX(G414:R414,1,MATCH(Parametres!$B$3,G$1:R$1,0)-1)*IF(OR(F414="L",F414="S",F414="I"),-1,1),"")</f>
        <v/>
      </c>
      <c r="AM414" s="905" t="e">
        <f t="shared" si="25"/>
        <v>#N/A</v>
      </c>
      <c r="AN414" s="905" t="e">
        <f>INDEX(G414:R414,1,MATCH(Parametres!$B$3,G$1:R$1,0))*IF(OR(F414="L",F414="S",F414="I"),-1,1)</f>
        <v>#N/A</v>
      </c>
      <c r="AO414" s="487" t="e">
        <f>+VLOOKUP($AJ414,Data_Validation!$A:$D,1,0)</f>
        <v>#N/A</v>
      </c>
      <c r="AP414" s="487" t="e">
        <f>+VLOOKUP($AJ414,Data_Validation!$A:$D,3,0)</f>
        <v>#N/A</v>
      </c>
      <c r="AQ414" s="487" t="e">
        <f>+VLOOKUP($AJ414,Data_Validation!$A:$D,4,0)</f>
        <v>#N/A</v>
      </c>
      <c r="AR414" s="487" t="s">
        <v>299</v>
      </c>
      <c r="AS414" s="487" t="e">
        <f>+VLOOKUP($AJ414,Data_Validation!$A:$E,5,0)</f>
        <v>#N/A</v>
      </c>
      <c r="AT414" s="904">
        <f t="shared" si="26"/>
        <v>0</v>
      </c>
      <c r="AU414" s="488">
        <f t="shared" si="26"/>
        <v>0</v>
      </c>
      <c r="AV414" s="899" t="str">
        <f>IFERROR(INDEX(V414:AG414,1,MATCH(Parametres!$B$3,V$1:AG$1,0)-1)*IF(OR(C414="L",C414="S",C414="I"),-1,1),"")</f>
        <v/>
      </c>
      <c r="AW414" s="899" t="e">
        <f t="shared" si="27"/>
        <v>#N/A</v>
      </c>
      <c r="AX414" s="899" t="e">
        <f>INDEX(V414:AG414,1,MATCH(Parametres!$B$3,V$1:AG$1,0))*IF(OR(C414="L",C414="S",C414="I"),-1,1)</f>
        <v>#N/A</v>
      </c>
      <c r="AY414" s="487" t="s">
        <v>337</v>
      </c>
      <c r="AZ414" s="487" t="e">
        <f>+VLOOKUP($AJ414,Data_Validation!$A:$E,5,0)</f>
        <v>#N/A</v>
      </c>
    </row>
    <row r="415" spans="36:52" ht="15.75" customHeight="1">
      <c r="AJ415" s="899">
        <f t="shared" si="24"/>
        <v>0</v>
      </c>
      <c r="AK415" s="899">
        <f t="shared" si="24"/>
        <v>0</v>
      </c>
      <c r="AL415" s="905" t="str">
        <f>IFERROR(INDEX(G415:R415,1,MATCH(Parametres!$B$3,G$1:R$1,0)-1)*IF(OR(F415="L",F415="S",F415="I"),-1,1),"")</f>
        <v/>
      </c>
      <c r="AM415" s="905" t="e">
        <f t="shared" si="25"/>
        <v>#N/A</v>
      </c>
      <c r="AN415" s="905" t="e">
        <f>INDEX(G415:R415,1,MATCH(Parametres!$B$3,G$1:R$1,0))*IF(OR(F415="L",F415="S",F415="I"),-1,1)</f>
        <v>#N/A</v>
      </c>
      <c r="AO415" s="487" t="e">
        <f>+VLOOKUP($AJ415,Data_Validation!$A:$D,1,0)</f>
        <v>#N/A</v>
      </c>
      <c r="AP415" s="487" t="e">
        <f>+VLOOKUP($AJ415,Data_Validation!$A:$D,3,0)</f>
        <v>#N/A</v>
      </c>
      <c r="AQ415" s="487" t="e">
        <f>+VLOOKUP($AJ415,Data_Validation!$A:$D,4,0)</f>
        <v>#N/A</v>
      </c>
      <c r="AR415" s="487" t="s">
        <v>299</v>
      </c>
      <c r="AS415" s="487" t="e">
        <f>+VLOOKUP($AJ415,Data_Validation!$A:$E,5,0)</f>
        <v>#N/A</v>
      </c>
      <c r="AT415" s="904">
        <f t="shared" si="26"/>
        <v>0</v>
      </c>
      <c r="AU415" s="488">
        <f t="shared" si="26"/>
        <v>0</v>
      </c>
      <c r="AV415" s="899" t="str">
        <f>IFERROR(INDEX(V415:AG415,1,MATCH(Parametres!$B$3,V$1:AG$1,0)-1)*IF(OR(C415="L",C415="S",C415="I"),-1,1),"")</f>
        <v/>
      </c>
      <c r="AW415" s="899" t="e">
        <f t="shared" si="27"/>
        <v>#N/A</v>
      </c>
      <c r="AX415" s="899" t="e">
        <f>INDEX(V415:AG415,1,MATCH(Parametres!$B$3,V$1:AG$1,0))*IF(OR(C415="L",C415="S",C415="I"),-1,1)</f>
        <v>#N/A</v>
      </c>
      <c r="AY415" s="487" t="s">
        <v>337</v>
      </c>
      <c r="AZ415" s="487" t="e">
        <f>+VLOOKUP($AJ415,Data_Validation!$A:$E,5,0)</f>
        <v>#N/A</v>
      </c>
    </row>
    <row r="416" spans="36:52" ht="15.75" customHeight="1">
      <c r="AJ416" s="899">
        <f t="shared" si="24"/>
        <v>0</v>
      </c>
      <c r="AK416" s="899">
        <f t="shared" si="24"/>
        <v>0</v>
      </c>
      <c r="AL416" s="905" t="str">
        <f>IFERROR(INDEX(G416:R416,1,MATCH(Parametres!$B$3,G$1:R$1,0)-1)*IF(OR(F416="L",F416="S",F416="I"),-1,1),"")</f>
        <v/>
      </c>
      <c r="AM416" s="905" t="e">
        <f t="shared" si="25"/>
        <v>#N/A</v>
      </c>
      <c r="AN416" s="905" t="e">
        <f>INDEX(G416:R416,1,MATCH(Parametres!$B$3,G$1:R$1,0))*IF(OR(F416="L",F416="S",F416="I"),-1,1)</f>
        <v>#N/A</v>
      </c>
      <c r="AO416" s="487" t="e">
        <f>+VLOOKUP($AJ416,Data_Validation!$A:$D,1,0)</f>
        <v>#N/A</v>
      </c>
      <c r="AP416" s="487" t="e">
        <f>+VLOOKUP($AJ416,Data_Validation!$A:$D,3,0)</f>
        <v>#N/A</v>
      </c>
      <c r="AQ416" s="487" t="e">
        <f>+VLOOKUP($AJ416,Data_Validation!$A:$D,4,0)</f>
        <v>#N/A</v>
      </c>
      <c r="AR416" s="487" t="s">
        <v>299</v>
      </c>
      <c r="AS416" s="487" t="e">
        <f>+VLOOKUP($AJ416,Data_Validation!$A:$E,5,0)</f>
        <v>#N/A</v>
      </c>
      <c r="AT416" s="904">
        <f t="shared" si="26"/>
        <v>0</v>
      </c>
      <c r="AU416" s="488">
        <f t="shared" si="26"/>
        <v>0</v>
      </c>
      <c r="AV416" s="899" t="str">
        <f>IFERROR(INDEX(V416:AG416,1,MATCH(Parametres!$B$3,V$1:AG$1,0)-1)*IF(OR(C416="L",C416="S",C416="I"),-1,1),"")</f>
        <v/>
      </c>
      <c r="AW416" s="899" t="e">
        <f t="shared" si="27"/>
        <v>#N/A</v>
      </c>
      <c r="AX416" s="899" t="e">
        <f>INDEX(V416:AG416,1,MATCH(Parametres!$B$3,V$1:AG$1,0))*IF(OR(C416="L",C416="S",C416="I"),-1,1)</f>
        <v>#N/A</v>
      </c>
      <c r="AY416" s="487" t="s">
        <v>337</v>
      </c>
      <c r="AZ416" s="487" t="e">
        <f>+VLOOKUP($AJ416,Data_Validation!$A:$E,5,0)</f>
        <v>#N/A</v>
      </c>
    </row>
    <row r="417" spans="36:52" ht="15.75" customHeight="1">
      <c r="AJ417" s="899">
        <f t="shared" si="24"/>
        <v>0</v>
      </c>
      <c r="AK417" s="899">
        <f t="shared" si="24"/>
        <v>0</v>
      </c>
      <c r="AL417" s="905" t="str">
        <f>IFERROR(INDEX(G417:R417,1,MATCH(Parametres!$B$3,G$1:R$1,0)-1)*IF(OR(F417="L",F417="S",F417="I"),-1,1),"")</f>
        <v/>
      </c>
      <c r="AM417" s="905" t="e">
        <f t="shared" si="25"/>
        <v>#N/A</v>
      </c>
      <c r="AN417" s="905" t="e">
        <f>INDEX(G417:R417,1,MATCH(Parametres!$B$3,G$1:R$1,0))*IF(OR(F417="L",F417="S",F417="I"),-1,1)</f>
        <v>#N/A</v>
      </c>
      <c r="AO417" s="487" t="e">
        <f>+VLOOKUP($AJ417,Data_Validation!$A:$D,1,0)</f>
        <v>#N/A</v>
      </c>
      <c r="AP417" s="487" t="e">
        <f>+VLOOKUP($AJ417,Data_Validation!$A:$D,3,0)</f>
        <v>#N/A</v>
      </c>
      <c r="AQ417" s="487" t="e">
        <f>+VLOOKUP($AJ417,Data_Validation!$A:$D,4,0)</f>
        <v>#N/A</v>
      </c>
      <c r="AR417" s="487" t="s">
        <v>299</v>
      </c>
      <c r="AS417" s="487" t="e">
        <f>+VLOOKUP($AJ417,Data_Validation!$A:$E,5,0)</f>
        <v>#N/A</v>
      </c>
      <c r="AT417" s="904">
        <f t="shared" si="26"/>
        <v>0</v>
      </c>
      <c r="AU417" s="488">
        <f t="shared" si="26"/>
        <v>0</v>
      </c>
      <c r="AV417" s="899" t="str">
        <f>IFERROR(INDEX(V417:AG417,1,MATCH(Parametres!$B$3,V$1:AG$1,0)-1)*IF(OR(C417="L",C417="S",C417="I"),-1,1),"")</f>
        <v/>
      </c>
      <c r="AW417" s="899" t="e">
        <f t="shared" si="27"/>
        <v>#N/A</v>
      </c>
      <c r="AX417" s="899" t="e">
        <f>INDEX(V417:AG417,1,MATCH(Parametres!$B$3,V$1:AG$1,0))*IF(OR(C417="L",C417="S",C417="I"),-1,1)</f>
        <v>#N/A</v>
      </c>
      <c r="AY417" s="487" t="s">
        <v>337</v>
      </c>
      <c r="AZ417" s="487" t="e">
        <f>+VLOOKUP($AJ417,Data_Validation!$A:$E,5,0)</f>
        <v>#N/A</v>
      </c>
    </row>
    <row r="418" spans="36:52" ht="15.75" customHeight="1">
      <c r="AJ418" s="899">
        <f t="shared" si="24"/>
        <v>0</v>
      </c>
      <c r="AK418" s="899">
        <f t="shared" si="24"/>
        <v>0</v>
      </c>
      <c r="AL418" s="905" t="str">
        <f>IFERROR(INDEX(G418:R418,1,MATCH(Parametres!$B$3,G$1:R$1,0)-1)*IF(OR(F418="L",F418="S",F418="I"),-1,1),"")</f>
        <v/>
      </c>
      <c r="AM418" s="905" t="e">
        <f t="shared" si="25"/>
        <v>#N/A</v>
      </c>
      <c r="AN418" s="905" t="e">
        <f>INDEX(G418:R418,1,MATCH(Parametres!$B$3,G$1:R$1,0))*IF(OR(F418="L",F418="S",F418="I"),-1,1)</f>
        <v>#N/A</v>
      </c>
      <c r="AO418" s="487" t="e">
        <f>+VLOOKUP($AJ418,Data_Validation!$A:$D,1,0)</f>
        <v>#N/A</v>
      </c>
      <c r="AP418" s="487" t="e">
        <f>+VLOOKUP($AJ418,Data_Validation!$A:$D,3,0)</f>
        <v>#N/A</v>
      </c>
      <c r="AQ418" s="487" t="e">
        <f>+VLOOKUP($AJ418,Data_Validation!$A:$D,4,0)</f>
        <v>#N/A</v>
      </c>
      <c r="AR418" s="487" t="s">
        <v>299</v>
      </c>
      <c r="AS418" s="487" t="e">
        <f>+VLOOKUP($AJ418,Data_Validation!$A:$E,5,0)</f>
        <v>#N/A</v>
      </c>
      <c r="AT418" s="904">
        <f t="shared" si="26"/>
        <v>0</v>
      </c>
      <c r="AU418" s="488">
        <f t="shared" si="26"/>
        <v>0</v>
      </c>
      <c r="AV418" s="899" t="str">
        <f>IFERROR(INDEX(V418:AG418,1,MATCH(Parametres!$B$3,V$1:AG$1,0)-1)*IF(OR(C418="L",C418="S",C418="I"),-1,1),"")</f>
        <v/>
      </c>
      <c r="AW418" s="899" t="e">
        <f t="shared" si="27"/>
        <v>#N/A</v>
      </c>
      <c r="AX418" s="899" t="e">
        <f>INDEX(V418:AG418,1,MATCH(Parametres!$B$3,V$1:AG$1,0))*IF(OR(C418="L",C418="S",C418="I"),-1,1)</f>
        <v>#N/A</v>
      </c>
      <c r="AY418" s="487" t="s">
        <v>337</v>
      </c>
      <c r="AZ418" s="487" t="e">
        <f>+VLOOKUP($AJ418,Data_Validation!$A:$E,5,0)</f>
        <v>#N/A</v>
      </c>
    </row>
    <row r="419" spans="36:52" ht="15.75" customHeight="1">
      <c r="AJ419" s="899">
        <f t="shared" si="24"/>
        <v>0</v>
      </c>
      <c r="AK419" s="899">
        <f t="shared" si="24"/>
        <v>0</v>
      </c>
      <c r="AL419" s="905" t="str">
        <f>IFERROR(INDEX(G419:R419,1,MATCH(Parametres!$B$3,G$1:R$1,0)-1)*IF(OR(F419="L",F419="S",F419="I"),-1,1),"")</f>
        <v/>
      </c>
      <c r="AM419" s="905" t="e">
        <f t="shared" si="25"/>
        <v>#N/A</v>
      </c>
      <c r="AN419" s="905" t="e">
        <f>INDEX(G419:R419,1,MATCH(Parametres!$B$3,G$1:R$1,0))*IF(OR(F419="L",F419="S",F419="I"),-1,1)</f>
        <v>#N/A</v>
      </c>
      <c r="AO419" s="487" t="e">
        <f>+VLOOKUP($AJ419,Data_Validation!$A:$D,1,0)</f>
        <v>#N/A</v>
      </c>
      <c r="AP419" s="487" t="e">
        <f>+VLOOKUP($AJ419,Data_Validation!$A:$D,3,0)</f>
        <v>#N/A</v>
      </c>
      <c r="AQ419" s="487" t="e">
        <f>+VLOOKUP($AJ419,Data_Validation!$A:$D,4,0)</f>
        <v>#N/A</v>
      </c>
      <c r="AR419" s="487" t="s">
        <v>299</v>
      </c>
      <c r="AS419" s="487" t="e">
        <f>+VLOOKUP($AJ419,Data_Validation!$A:$E,5,0)</f>
        <v>#N/A</v>
      </c>
      <c r="AT419" s="904">
        <f t="shared" si="26"/>
        <v>0</v>
      </c>
      <c r="AU419" s="488">
        <f t="shared" si="26"/>
        <v>0</v>
      </c>
      <c r="AV419" s="899" t="str">
        <f>IFERROR(INDEX(V419:AG419,1,MATCH(Parametres!$B$3,V$1:AG$1,0)-1)*IF(OR(C419="L",C419="S",C419="I"),-1,1),"")</f>
        <v/>
      </c>
      <c r="AW419" s="899" t="e">
        <f t="shared" si="27"/>
        <v>#N/A</v>
      </c>
      <c r="AX419" s="899" t="e">
        <f>INDEX(V419:AG419,1,MATCH(Parametres!$B$3,V$1:AG$1,0))*IF(OR(C419="L",C419="S",C419="I"),-1,1)</f>
        <v>#N/A</v>
      </c>
      <c r="AY419" s="487" t="s">
        <v>337</v>
      </c>
      <c r="AZ419" s="487" t="e">
        <f>+VLOOKUP($AJ419,Data_Validation!$A:$E,5,0)</f>
        <v>#N/A</v>
      </c>
    </row>
    <row r="420" spans="36:52" ht="15.75" customHeight="1">
      <c r="AJ420" s="899">
        <f t="shared" si="24"/>
        <v>0</v>
      </c>
      <c r="AK420" s="899">
        <f t="shared" si="24"/>
        <v>0</v>
      </c>
      <c r="AL420" s="905" t="str">
        <f>IFERROR(INDEX(G420:R420,1,MATCH(Parametres!$B$3,G$1:R$1,0)-1)*IF(OR(F420="L",F420="S",F420="I"),-1,1),"")</f>
        <v/>
      </c>
      <c r="AM420" s="905" t="e">
        <f t="shared" si="25"/>
        <v>#N/A</v>
      </c>
      <c r="AN420" s="905" t="e">
        <f>INDEX(G420:R420,1,MATCH(Parametres!$B$3,G$1:R$1,0))*IF(OR(F420="L",F420="S",F420="I"),-1,1)</f>
        <v>#N/A</v>
      </c>
      <c r="AO420" s="487" t="e">
        <f>+VLOOKUP($AJ420,Data_Validation!$A:$D,1,0)</f>
        <v>#N/A</v>
      </c>
      <c r="AP420" s="487" t="e">
        <f>+VLOOKUP($AJ420,Data_Validation!$A:$D,3,0)</f>
        <v>#N/A</v>
      </c>
      <c r="AQ420" s="487" t="e">
        <f>+VLOOKUP($AJ420,Data_Validation!$A:$D,4,0)</f>
        <v>#N/A</v>
      </c>
      <c r="AR420" s="487" t="s">
        <v>299</v>
      </c>
      <c r="AS420" s="487" t="e">
        <f>+VLOOKUP($AJ420,Data_Validation!$A:$E,5,0)</f>
        <v>#N/A</v>
      </c>
      <c r="AT420" s="904">
        <f t="shared" si="26"/>
        <v>0</v>
      </c>
      <c r="AU420" s="488">
        <f t="shared" si="26"/>
        <v>0</v>
      </c>
      <c r="AV420" s="899" t="str">
        <f>IFERROR(INDEX(V420:AG420,1,MATCH(Parametres!$B$3,V$1:AG$1,0)-1)*IF(OR(C420="L",C420="S",C420="I"),-1,1),"")</f>
        <v/>
      </c>
      <c r="AW420" s="899" t="e">
        <f t="shared" si="27"/>
        <v>#N/A</v>
      </c>
      <c r="AX420" s="899" t="e">
        <f>INDEX(V420:AG420,1,MATCH(Parametres!$B$3,V$1:AG$1,0))*IF(OR(C420="L",C420="S",C420="I"),-1,1)</f>
        <v>#N/A</v>
      </c>
      <c r="AY420" s="487" t="s">
        <v>337</v>
      </c>
      <c r="AZ420" s="487" t="e">
        <f>+VLOOKUP($AJ420,Data_Validation!$A:$E,5,0)</f>
        <v>#N/A</v>
      </c>
    </row>
    <row r="421" spans="36:52" ht="15.75" customHeight="1">
      <c r="AJ421" s="899">
        <f t="shared" si="24"/>
        <v>0</v>
      </c>
      <c r="AK421" s="899">
        <f t="shared" si="24"/>
        <v>0</v>
      </c>
      <c r="AL421" s="905" t="str">
        <f>IFERROR(INDEX(G421:R421,1,MATCH(Parametres!$B$3,G$1:R$1,0)-1)*IF(OR(F421="L",F421="S",F421="I"),-1,1),"")</f>
        <v/>
      </c>
      <c r="AM421" s="905" t="e">
        <f t="shared" si="25"/>
        <v>#N/A</v>
      </c>
      <c r="AN421" s="905" t="e">
        <f>INDEX(G421:R421,1,MATCH(Parametres!$B$3,G$1:R$1,0))*IF(OR(F421="L",F421="S",F421="I"),-1,1)</f>
        <v>#N/A</v>
      </c>
      <c r="AO421" s="487" t="e">
        <f>+VLOOKUP($AJ421,Data_Validation!$A:$D,1,0)</f>
        <v>#N/A</v>
      </c>
      <c r="AP421" s="487" t="e">
        <f>+VLOOKUP($AJ421,Data_Validation!$A:$D,3,0)</f>
        <v>#N/A</v>
      </c>
      <c r="AQ421" s="487" t="e">
        <f>+VLOOKUP($AJ421,Data_Validation!$A:$D,4,0)</f>
        <v>#N/A</v>
      </c>
      <c r="AR421" s="487" t="s">
        <v>299</v>
      </c>
      <c r="AS421" s="487" t="e">
        <f>+VLOOKUP($AJ421,Data_Validation!$A:$E,5,0)</f>
        <v>#N/A</v>
      </c>
      <c r="AT421" s="904">
        <f t="shared" si="26"/>
        <v>0</v>
      </c>
      <c r="AU421" s="488">
        <f t="shared" si="26"/>
        <v>0</v>
      </c>
      <c r="AV421" s="899" t="str">
        <f>IFERROR(INDEX(V421:AG421,1,MATCH(Parametres!$B$3,V$1:AG$1,0)-1)*IF(OR(C421="L",C421="S",C421="I"),-1,1),"")</f>
        <v/>
      </c>
      <c r="AW421" s="899" t="e">
        <f t="shared" si="27"/>
        <v>#N/A</v>
      </c>
      <c r="AX421" s="899" t="e">
        <f>INDEX(V421:AG421,1,MATCH(Parametres!$B$3,V$1:AG$1,0))*IF(OR(C421="L",C421="S",C421="I"),-1,1)</f>
        <v>#N/A</v>
      </c>
      <c r="AY421" s="487" t="s">
        <v>337</v>
      </c>
      <c r="AZ421" s="487" t="e">
        <f>+VLOOKUP($AJ421,Data_Validation!$A:$E,5,0)</f>
        <v>#N/A</v>
      </c>
    </row>
    <row r="422" spans="36:52" ht="15.75" customHeight="1">
      <c r="AJ422" s="899">
        <f t="shared" si="24"/>
        <v>0</v>
      </c>
      <c r="AK422" s="899">
        <f t="shared" si="24"/>
        <v>0</v>
      </c>
      <c r="AL422" s="905" t="str">
        <f>IFERROR(INDEX(G422:R422,1,MATCH(Parametres!$B$3,G$1:R$1,0)-1)*IF(OR(F422="L",F422="S",F422="I"),-1,1),"")</f>
        <v/>
      </c>
      <c r="AM422" s="905" t="e">
        <f t="shared" si="25"/>
        <v>#N/A</v>
      </c>
      <c r="AN422" s="905" t="e">
        <f>INDEX(G422:R422,1,MATCH(Parametres!$B$3,G$1:R$1,0))*IF(OR(F422="L",F422="S",F422="I"),-1,1)</f>
        <v>#N/A</v>
      </c>
      <c r="AO422" s="487" t="e">
        <f>+VLOOKUP($AJ422,Data_Validation!$A:$D,1,0)</f>
        <v>#N/A</v>
      </c>
      <c r="AP422" s="487" t="e">
        <f>+VLOOKUP($AJ422,Data_Validation!$A:$D,3,0)</f>
        <v>#N/A</v>
      </c>
      <c r="AQ422" s="487" t="e">
        <f>+VLOOKUP($AJ422,Data_Validation!$A:$D,4,0)</f>
        <v>#N/A</v>
      </c>
      <c r="AR422" s="487" t="s">
        <v>299</v>
      </c>
      <c r="AS422" s="487" t="e">
        <f>+VLOOKUP($AJ422,Data_Validation!$A:$E,5,0)</f>
        <v>#N/A</v>
      </c>
      <c r="AT422" s="904">
        <f t="shared" si="26"/>
        <v>0</v>
      </c>
      <c r="AU422" s="488">
        <f t="shared" si="26"/>
        <v>0</v>
      </c>
      <c r="AV422" s="899" t="str">
        <f>IFERROR(INDEX(V422:AG422,1,MATCH(Parametres!$B$3,V$1:AG$1,0)-1)*IF(OR(C422="L",C422="S",C422="I"),-1,1),"")</f>
        <v/>
      </c>
      <c r="AW422" s="899" t="e">
        <f t="shared" si="27"/>
        <v>#N/A</v>
      </c>
      <c r="AX422" s="899" t="e">
        <f>INDEX(V422:AG422,1,MATCH(Parametres!$B$3,V$1:AG$1,0))*IF(OR(C422="L",C422="S",C422="I"),-1,1)</f>
        <v>#N/A</v>
      </c>
      <c r="AY422" s="487" t="s">
        <v>337</v>
      </c>
      <c r="AZ422" s="487" t="e">
        <f>+VLOOKUP($AJ422,Data_Validation!$A:$E,5,0)</f>
        <v>#N/A</v>
      </c>
    </row>
    <row r="423" spans="36:52" ht="15.75" customHeight="1">
      <c r="AJ423" s="899">
        <f t="shared" si="24"/>
        <v>0</v>
      </c>
      <c r="AK423" s="899">
        <f t="shared" si="24"/>
        <v>0</v>
      </c>
      <c r="AL423" s="905" t="str">
        <f>IFERROR(INDEX(G423:R423,1,MATCH(Parametres!$B$3,G$1:R$1,0)-1)*IF(OR(F423="L",F423="S",F423="I"),-1,1),"")</f>
        <v/>
      </c>
      <c r="AM423" s="905" t="e">
        <f t="shared" si="25"/>
        <v>#N/A</v>
      </c>
      <c r="AN423" s="905" t="e">
        <f>INDEX(G423:R423,1,MATCH(Parametres!$B$3,G$1:R$1,0))*IF(OR(F423="L",F423="S",F423="I"),-1,1)</f>
        <v>#N/A</v>
      </c>
      <c r="AO423" s="487" t="e">
        <f>+VLOOKUP($AJ423,Data_Validation!$A:$D,1,0)</f>
        <v>#N/A</v>
      </c>
      <c r="AP423" s="487" t="e">
        <f>+VLOOKUP($AJ423,Data_Validation!$A:$D,3,0)</f>
        <v>#N/A</v>
      </c>
      <c r="AQ423" s="487" t="e">
        <f>+VLOOKUP($AJ423,Data_Validation!$A:$D,4,0)</f>
        <v>#N/A</v>
      </c>
      <c r="AR423" s="487" t="s">
        <v>299</v>
      </c>
      <c r="AS423" s="487" t="e">
        <f>+VLOOKUP($AJ423,Data_Validation!$A:$E,5,0)</f>
        <v>#N/A</v>
      </c>
      <c r="AT423" s="904">
        <f t="shared" si="26"/>
        <v>0</v>
      </c>
      <c r="AU423" s="488">
        <f t="shared" si="26"/>
        <v>0</v>
      </c>
      <c r="AV423" s="899" t="str">
        <f>IFERROR(INDEX(V423:AG423,1,MATCH(Parametres!$B$3,V$1:AG$1,0)-1)*IF(OR(C423="L",C423="S",C423="I"),-1,1),"")</f>
        <v/>
      </c>
      <c r="AW423" s="899" t="e">
        <f t="shared" si="27"/>
        <v>#N/A</v>
      </c>
      <c r="AX423" s="899" t="e">
        <f>INDEX(V423:AG423,1,MATCH(Parametres!$B$3,V$1:AG$1,0))*IF(OR(C423="L",C423="S",C423="I"),-1,1)</f>
        <v>#N/A</v>
      </c>
      <c r="AY423" s="487" t="s">
        <v>337</v>
      </c>
      <c r="AZ423" s="487" t="e">
        <f>+VLOOKUP($AJ423,Data_Validation!$A:$E,5,0)</f>
        <v>#N/A</v>
      </c>
    </row>
    <row r="424" spans="36:52" ht="15.75" customHeight="1">
      <c r="AJ424" s="899">
        <f t="shared" si="24"/>
        <v>0</v>
      </c>
      <c r="AK424" s="899">
        <f t="shared" si="24"/>
        <v>0</v>
      </c>
      <c r="AL424" s="905" t="str">
        <f>IFERROR(INDEX(G424:R424,1,MATCH(Parametres!$B$3,G$1:R$1,0)-1)*IF(OR(F424="L",F424="S",F424="I"),-1,1),"")</f>
        <v/>
      </c>
      <c r="AM424" s="905" t="e">
        <f t="shared" si="25"/>
        <v>#N/A</v>
      </c>
      <c r="AN424" s="905" t="e">
        <f>INDEX(G424:R424,1,MATCH(Parametres!$B$3,G$1:R$1,0))*IF(OR(F424="L",F424="S",F424="I"),-1,1)</f>
        <v>#N/A</v>
      </c>
      <c r="AO424" s="487" t="e">
        <f>+VLOOKUP($AJ424,Data_Validation!$A:$D,1,0)</f>
        <v>#N/A</v>
      </c>
      <c r="AP424" s="487" t="e">
        <f>+VLOOKUP($AJ424,Data_Validation!$A:$D,3,0)</f>
        <v>#N/A</v>
      </c>
      <c r="AQ424" s="487" t="e">
        <f>+VLOOKUP($AJ424,Data_Validation!$A:$D,4,0)</f>
        <v>#N/A</v>
      </c>
      <c r="AR424" s="487" t="s">
        <v>299</v>
      </c>
      <c r="AS424" s="487" t="e">
        <f>+VLOOKUP($AJ424,Data_Validation!$A:$E,5,0)</f>
        <v>#N/A</v>
      </c>
      <c r="AT424" s="904">
        <f t="shared" si="26"/>
        <v>0</v>
      </c>
      <c r="AU424" s="488">
        <f t="shared" si="26"/>
        <v>0</v>
      </c>
      <c r="AV424" s="899" t="str">
        <f>IFERROR(INDEX(V424:AG424,1,MATCH(Parametres!$B$3,V$1:AG$1,0)-1)*IF(OR(C424="L",C424="S",C424="I"),-1,1),"")</f>
        <v/>
      </c>
      <c r="AW424" s="899" t="e">
        <f t="shared" si="27"/>
        <v>#N/A</v>
      </c>
      <c r="AX424" s="899" t="e">
        <f>INDEX(V424:AG424,1,MATCH(Parametres!$B$3,V$1:AG$1,0))*IF(OR(C424="L",C424="S",C424="I"),-1,1)</f>
        <v>#N/A</v>
      </c>
      <c r="AY424" s="487" t="s">
        <v>337</v>
      </c>
      <c r="AZ424" s="487" t="e">
        <f>+VLOOKUP($AJ424,Data_Validation!$A:$E,5,0)</f>
        <v>#N/A</v>
      </c>
    </row>
    <row r="425" spans="36:52" ht="15.75" customHeight="1">
      <c r="AJ425" s="899">
        <f t="shared" si="24"/>
        <v>0</v>
      </c>
      <c r="AK425" s="899">
        <f t="shared" si="24"/>
        <v>0</v>
      </c>
      <c r="AL425" s="905" t="str">
        <f>IFERROR(INDEX(G425:R425,1,MATCH(Parametres!$B$3,G$1:R$1,0)-1)*IF(OR(F425="L",F425="S",F425="I"),-1,1),"")</f>
        <v/>
      </c>
      <c r="AM425" s="905" t="e">
        <f t="shared" si="25"/>
        <v>#N/A</v>
      </c>
      <c r="AN425" s="905" t="e">
        <f>INDEX(G425:R425,1,MATCH(Parametres!$B$3,G$1:R$1,0))*IF(OR(F425="L",F425="S",F425="I"),-1,1)</f>
        <v>#N/A</v>
      </c>
      <c r="AO425" s="487" t="e">
        <f>+VLOOKUP($AJ425,Data_Validation!$A:$D,1,0)</f>
        <v>#N/A</v>
      </c>
      <c r="AP425" s="487" t="e">
        <f>+VLOOKUP($AJ425,Data_Validation!$A:$D,3,0)</f>
        <v>#N/A</v>
      </c>
      <c r="AQ425" s="487" t="e">
        <f>+VLOOKUP($AJ425,Data_Validation!$A:$D,4,0)</f>
        <v>#N/A</v>
      </c>
      <c r="AR425" s="487" t="s">
        <v>299</v>
      </c>
      <c r="AS425" s="487" t="e">
        <f>+VLOOKUP($AJ425,Data_Validation!$A:$E,5,0)</f>
        <v>#N/A</v>
      </c>
      <c r="AT425" s="904">
        <f t="shared" si="26"/>
        <v>0</v>
      </c>
      <c r="AU425" s="488">
        <f t="shared" si="26"/>
        <v>0</v>
      </c>
      <c r="AV425" s="899" t="str">
        <f>IFERROR(INDEX(V425:AG425,1,MATCH(Parametres!$B$3,V$1:AG$1,0)-1)*IF(OR(C425="L",C425="S",C425="I"),-1,1),"")</f>
        <v/>
      </c>
      <c r="AW425" s="899" t="e">
        <f t="shared" si="27"/>
        <v>#N/A</v>
      </c>
      <c r="AX425" s="899" t="e">
        <f>INDEX(V425:AG425,1,MATCH(Parametres!$B$3,V$1:AG$1,0))*IF(OR(C425="L",C425="S",C425="I"),-1,1)</f>
        <v>#N/A</v>
      </c>
      <c r="AY425" s="487" t="s">
        <v>337</v>
      </c>
      <c r="AZ425" s="487" t="e">
        <f>+VLOOKUP($AJ425,Data_Validation!$A:$E,5,0)</f>
        <v>#N/A</v>
      </c>
    </row>
    <row r="426" spans="36:52" ht="15.75" customHeight="1">
      <c r="AJ426" s="899">
        <f t="shared" si="24"/>
        <v>0</v>
      </c>
      <c r="AK426" s="899">
        <f t="shared" si="24"/>
        <v>0</v>
      </c>
      <c r="AL426" s="905" t="str">
        <f>IFERROR(INDEX(G426:R426,1,MATCH(Parametres!$B$3,G$1:R$1,0)-1)*IF(OR(F426="L",F426="S",F426="I"),-1,1),"")</f>
        <v/>
      </c>
      <c r="AM426" s="905" t="e">
        <f t="shared" si="25"/>
        <v>#N/A</v>
      </c>
      <c r="AN426" s="905" t="e">
        <f>INDEX(G426:R426,1,MATCH(Parametres!$B$3,G$1:R$1,0))*IF(OR(F426="L",F426="S",F426="I"),-1,1)</f>
        <v>#N/A</v>
      </c>
      <c r="AO426" s="487" t="e">
        <f>+VLOOKUP($AJ426,Data_Validation!$A:$D,1,0)</f>
        <v>#N/A</v>
      </c>
      <c r="AP426" s="487" t="e">
        <f>+VLOOKUP($AJ426,Data_Validation!$A:$D,3,0)</f>
        <v>#N/A</v>
      </c>
      <c r="AQ426" s="487" t="e">
        <f>+VLOOKUP($AJ426,Data_Validation!$A:$D,4,0)</f>
        <v>#N/A</v>
      </c>
      <c r="AR426" s="487" t="s">
        <v>299</v>
      </c>
      <c r="AS426" s="487" t="e">
        <f>+VLOOKUP($AJ426,Data_Validation!$A:$E,5,0)</f>
        <v>#N/A</v>
      </c>
      <c r="AT426" s="904">
        <f t="shared" si="26"/>
        <v>0</v>
      </c>
      <c r="AU426" s="488">
        <f t="shared" si="26"/>
        <v>0</v>
      </c>
      <c r="AV426" s="899" t="str">
        <f>IFERROR(INDEX(V426:AG426,1,MATCH(Parametres!$B$3,V$1:AG$1,0)-1)*IF(OR(C426="L",C426="S",C426="I"),-1,1),"")</f>
        <v/>
      </c>
      <c r="AW426" s="899" t="e">
        <f t="shared" si="27"/>
        <v>#N/A</v>
      </c>
      <c r="AX426" s="899" t="e">
        <f>INDEX(V426:AG426,1,MATCH(Parametres!$B$3,V$1:AG$1,0))*IF(OR(C426="L",C426="S",C426="I"),-1,1)</f>
        <v>#N/A</v>
      </c>
      <c r="AY426" s="487" t="s">
        <v>337</v>
      </c>
      <c r="AZ426" s="487" t="e">
        <f>+VLOOKUP($AJ426,Data_Validation!$A:$E,5,0)</f>
        <v>#N/A</v>
      </c>
    </row>
    <row r="427" spans="36:52" ht="15.75" customHeight="1">
      <c r="AJ427" s="899">
        <f t="shared" si="24"/>
        <v>0</v>
      </c>
      <c r="AK427" s="899">
        <f t="shared" si="24"/>
        <v>0</v>
      </c>
      <c r="AL427" s="905" t="str">
        <f>IFERROR(INDEX(G427:R427,1,MATCH(Parametres!$B$3,G$1:R$1,0)-1)*IF(OR(F427="L",F427="S",F427="I"),-1,1),"")</f>
        <v/>
      </c>
      <c r="AM427" s="905" t="e">
        <f t="shared" si="25"/>
        <v>#N/A</v>
      </c>
      <c r="AN427" s="905" t="e">
        <f>INDEX(G427:R427,1,MATCH(Parametres!$B$3,G$1:R$1,0))*IF(OR(F427="L",F427="S",F427="I"),-1,1)</f>
        <v>#N/A</v>
      </c>
      <c r="AO427" s="487" t="e">
        <f>+VLOOKUP($AJ427,Data_Validation!$A:$D,1,0)</f>
        <v>#N/A</v>
      </c>
      <c r="AP427" s="487" t="e">
        <f>+VLOOKUP($AJ427,Data_Validation!$A:$D,3,0)</f>
        <v>#N/A</v>
      </c>
      <c r="AQ427" s="487" t="e">
        <f>+VLOOKUP($AJ427,Data_Validation!$A:$D,4,0)</f>
        <v>#N/A</v>
      </c>
      <c r="AR427" s="487" t="s">
        <v>299</v>
      </c>
      <c r="AS427" s="487" t="e">
        <f>+VLOOKUP($AJ427,Data_Validation!$A:$E,5,0)</f>
        <v>#N/A</v>
      </c>
      <c r="AT427" s="904">
        <f t="shared" si="26"/>
        <v>0</v>
      </c>
      <c r="AU427" s="488">
        <f t="shared" si="26"/>
        <v>0</v>
      </c>
      <c r="AV427" s="899" t="str">
        <f>IFERROR(INDEX(V427:AG427,1,MATCH(Parametres!$B$3,V$1:AG$1,0)-1)*IF(OR(C427="L",C427="S",C427="I"),-1,1),"")</f>
        <v/>
      </c>
      <c r="AW427" s="899" t="e">
        <f t="shared" si="27"/>
        <v>#N/A</v>
      </c>
      <c r="AX427" s="899" t="e">
        <f>INDEX(V427:AG427,1,MATCH(Parametres!$B$3,V$1:AG$1,0))*IF(OR(C427="L",C427="S",C427="I"),-1,1)</f>
        <v>#N/A</v>
      </c>
      <c r="AY427" s="487" t="s">
        <v>337</v>
      </c>
      <c r="AZ427" s="487" t="e">
        <f>+VLOOKUP($AJ427,Data_Validation!$A:$E,5,0)</f>
        <v>#N/A</v>
      </c>
    </row>
    <row r="428" spans="36:52" ht="15.75" customHeight="1">
      <c r="AJ428" s="899">
        <f t="shared" si="24"/>
        <v>0</v>
      </c>
      <c r="AK428" s="899">
        <f t="shared" si="24"/>
        <v>0</v>
      </c>
      <c r="AL428" s="905" t="str">
        <f>IFERROR(INDEX(G428:R428,1,MATCH(Parametres!$B$3,G$1:R$1,0)-1)*IF(OR(F428="L",F428="S",F428="I"),-1,1),"")</f>
        <v/>
      </c>
      <c r="AM428" s="905" t="e">
        <f t="shared" si="25"/>
        <v>#N/A</v>
      </c>
      <c r="AN428" s="905" t="e">
        <f>INDEX(G428:R428,1,MATCH(Parametres!$B$3,G$1:R$1,0))*IF(OR(F428="L",F428="S",F428="I"),-1,1)</f>
        <v>#N/A</v>
      </c>
      <c r="AO428" s="487" t="e">
        <f>+VLOOKUP($AJ428,Data_Validation!$A:$D,1,0)</f>
        <v>#N/A</v>
      </c>
      <c r="AP428" s="487" t="e">
        <f>+VLOOKUP($AJ428,Data_Validation!$A:$D,3,0)</f>
        <v>#N/A</v>
      </c>
      <c r="AQ428" s="487" t="e">
        <f>+VLOOKUP($AJ428,Data_Validation!$A:$D,4,0)</f>
        <v>#N/A</v>
      </c>
      <c r="AR428" s="487" t="s">
        <v>299</v>
      </c>
      <c r="AS428" s="487" t="e">
        <f>+VLOOKUP($AJ428,Data_Validation!$A:$E,5,0)</f>
        <v>#N/A</v>
      </c>
      <c r="AT428" s="904">
        <f t="shared" si="26"/>
        <v>0</v>
      </c>
      <c r="AU428" s="488">
        <f t="shared" si="26"/>
        <v>0</v>
      </c>
      <c r="AV428" s="899" t="str">
        <f>IFERROR(INDEX(V428:AG428,1,MATCH(Parametres!$B$3,V$1:AG$1,0)-1)*IF(OR(C428="L",C428="S",C428="I"),-1,1),"")</f>
        <v/>
      </c>
      <c r="AW428" s="899" t="e">
        <f t="shared" si="27"/>
        <v>#N/A</v>
      </c>
      <c r="AX428" s="899" t="e">
        <f>INDEX(V428:AG428,1,MATCH(Parametres!$B$3,V$1:AG$1,0))*IF(OR(C428="L",C428="S",C428="I"),-1,1)</f>
        <v>#N/A</v>
      </c>
      <c r="AY428" s="487" t="s">
        <v>337</v>
      </c>
      <c r="AZ428" s="487" t="e">
        <f>+VLOOKUP($AJ428,Data_Validation!$A:$E,5,0)</f>
        <v>#N/A</v>
      </c>
    </row>
    <row r="429" spans="36:52" ht="15.75" customHeight="1">
      <c r="AJ429" s="899">
        <f t="shared" si="24"/>
        <v>0</v>
      </c>
      <c r="AK429" s="899">
        <f t="shared" si="24"/>
        <v>0</v>
      </c>
      <c r="AL429" s="905" t="str">
        <f>IFERROR(INDEX(G429:R429,1,MATCH(Parametres!$B$3,G$1:R$1,0)-1)*IF(OR(F429="L",F429="S",F429="I"),-1,1),"")</f>
        <v/>
      </c>
      <c r="AM429" s="905" t="e">
        <f t="shared" si="25"/>
        <v>#N/A</v>
      </c>
      <c r="AN429" s="905" t="e">
        <f>INDEX(G429:R429,1,MATCH(Parametres!$B$3,G$1:R$1,0))*IF(OR(F429="L",F429="S",F429="I"),-1,1)</f>
        <v>#N/A</v>
      </c>
      <c r="AO429" s="487" t="e">
        <f>+VLOOKUP($AJ429,Data_Validation!$A:$D,1,0)</f>
        <v>#N/A</v>
      </c>
      <c r="AP429" s="487" t="e">
        <f>+VLOOKUP($AJ429,Data_Validation!$A:$D,3,0)</f>
        <v>#N/A</v>
      </c>
      <c r="AQ429" s="487" t="e">
        <f>+VLOOKUP($AJ429,Data_Validation!$A:$D,4,0)</f>
        <v>#N/A</v>
      </c>
      <c r="AR429" s="487" t="s">
        <v>299</v>
      </c>
      <c r="AS429" s="487" t="e">
        <f>+VLOOKUP($AJ429,Data_Validation!$A:$E,5,0)</f>
        <v>#N/A</v>
      </c>
      <c r="AT429" s="904">
        <f t="shared" si="26"/>
        <v>0</v>
      </c>
      <c r="AU429" s="488">
        <f t="shared" si="26"/>
        <v>0</v>
      </c>
      <c r="AV429" s="899" t="str">
        <f>IFERROR(INDEX(V429:AG429,1,MATCH(Parametres!$B$3,V$1:AG$1,0)-1)*IF(OR(C429="L",C429="S",C429="I"),-1,1),"")</f>
        <v/>
      </c>
      <c r="AW429" s="899" t="e">
        <f t="shared" si="27"/>
        <v>#N/A</v>
      </c>
      <c r="AX429" s="899" t="e">
        <f>INDEX(V429:AG429,1,MATCH(Parametres!$B$3,V$1:AG$1,0))*IF(OR(C429="L",C429="S",C429="I"),-1,1)</f>
        <v>#N/A</v>
      </c>
      <c r="AY429" s="487" t="s">
        <v>337</v>
      </c>
      <c r="AZ429" s="487" t="e">
        <f>+VLOOKUP($AJ429,Data_Validation!$A:$E,5,0)</f>
        <v>#N/A</v>
      </c>
    </row>
    <row r="430" spans="36:52" ht="15.75" customHeight="1">
      <c r="AJ430" s="899">
        <f t="shared" si="24"/>
        <v>0</v>
      </c>
      <c r="AK430" s="899">
        <f t="shared" si="24"/>
        <v>0</v>
      </c>
      <c r="AL430" s="905" t="str">
        <f>IFERROR(INDEX(G430:R430,1,MATCH(Parametres!$B$3,G$1:R$1,0)-1)*IF(OR(F430="L",F430="S",F430="I"),-1,1),"")</f>
        <v/>
      </c>
      <c r="AM430" s="905" t="e">
        <f t="shared" si="25"/>
        <v>#N/A</v>
      </c>
      <c r="AN430" s="905" t="e">
        <f>INDEX(G430:R430,1,MATCH(Parametres!$B$3,G$1:R$1,0))*IF(OR(F430="L",F430="S",F430="I"),-1,1)</f>
        <v>#N/A</v>
      </c>
      <c r="AO430" s="487" t="e">
        <f>+VLOOKUP($AJ430,Data_Validation!$A:$D,1,0)</f>
        <v>#N/A</v>
      </c>
      <c r="AP430" s="487" t="e">
        <f>+VLOOKUP($AJ430,Data_Validation!$A:$D,3,0)</f>
        <v>#N/A</v>
      </c>
      <c r="AQ430" s="487" t="e">
        <f>+VLOOKUP($AJ430,Data_Validation!$A:$D,4,0)</f>
        <v>#N/A</v>
      </c>
      <c r="AR430" s="487" t="s">
        <v>299</v>
      </c>
      <c r="AS430" s="487" t="e">
        <f>+VLOOKUP($AJ430,Data_Validation!$A:$E,5,0)</f>
        <v>#N/A</v>
      </c>
      <c r="AT430" s="904">
        <f t="shared" si="26"/>
        <v>0</v>
      </c>
      <c r="AU430" s="488">
        <f t="shared" si="26"/>
        <v>0</v>
      </c>
      <c r="AV430" s="899" t="str">
        <f>IFERROR(INDEX(V430:AG430,1,MATCH(Parametres!$B$3,V$1:AG$1,0)-1)*IF(OR(C430="L",C430="S",C430="I"),-1,1),"")</f>
        <v/>
      </c>
      <c r="AW430" s="899" t="e">
        <f t="shared" si="27"/>
        <v>#N/A</v>
      </c>
      <c r="AX430" s="899" t="e">
        <f>INDEX(V430:AG430,1,MATCH(Parametres!$B$3,V$1:AG$1,0))*IF(OR(C430="L",C430="S",C430="I"),-1,1)</f>
        <v>#N/A</v>
      </c>
      <c r="AY430" s="487" t="s">
        <v>337</v>
      </c>
      <c r="AZ430" s="487" t="e">
        <f>+VLOOKUP($AJ430,Data_Validation!$A:$E,5,0)</f>
        <v>#N/A</v>
      </c>
    </row>
    <row r="431" spans="36:52" ht="15.75" customHeight="1">
      <c r="AJ431" s="899">
        <f t="shared" si="24"/>
        <v>0</v>
      </c>
      <c r="AK431" s="899">
        <f t="shared" si="24"/>
        <v>0</v>
      </c>
      <c r="AL431" s="905" t="str">
        <f>IFERROR(INDEX(G431:R431,1,MATCH(Parametres!$B$3,G$1:R$1,0)-1)*IF(OR(F431="L",F431="S",F431="I"),-1,1),"")</f>
        <v/>
      </c>
      <c r="AM431" s="905" t="e">
        <f t="shared" si="25"/>
        <v>#N/A</v>
      </c>
      <c r="AN431" s="905" t="e">
        <f>INDEX(G431:R431,1,MATCH(Parametres!$B$3,G$1:R$1,0))*IF(OR(F431="L",F431="S",F431="I"),-1,1)</f>
        <v>#N/A</v>
      </c>
      <c r="AO431" s="487" t="e">
        <f>+VLOOKUP($AJ431,Data_Validation!$A:$D,1,0)</f>
        <v>#N/A</v>
      </c>
      <c r="AP431" s="487" t="e">
        <f>+VLOOKUP($AJ431,Data_Validation!$A:$D,3,0)</f>
        <v>#N/A</v>
      </c>
      <c r="AQ431" s="487" t="e">
        <f>+VLOOKUP($AJ431,Data_Validation!$A:$D,4,0)</f>
        <v>#N/A</v>
      </c>
      <c r="AR431" s="487" t="s">
        <v>299</v>
      </c>
      <c r="AS431" s="487" t="e">
        <f>+VLOOKUP($AJ431,Data_Validation!$A:$E,5,0)</f>
        <v>#N/A</v>
      </c>
      <c r="AT431" s="904">
        <f t="shared" si="26"/>
        <v>0</v>
      </c>
      <c r="AU431" s="488">
        <f t="shared" si="26"/>
        <v>0</v>
      </c>
      <c r="AV431" s="899" t="str">
        <f>IFERROR(INDEX(V431:AG431,1,MATCH(Parametres!$B$3,V$1:AG$1,0)-1)*IF(OR(C431="L",C431="S",C431="I"),-1,1),"")</f>
        <v/>
      </c>
      <c r="AW431" s="899" t="e">
        <f t="shared" si="27"/>
        <v>#N/A</v>
      </c>
      <c r="AX431" s="899" t="e">
        <f>INDEX(V431:AG431,1,MATCH(Parametres!$B$3,V$1:AG$1,0))*IF(OR(C431="L",C431="S",C431="I"),-1,1)</f>
        <v>#N/A</v>
      </c>
      <c r="AY431" s="487" t="s">
        <v>337</v>
      </c>
      <c r="AZ431" s="487" t="e">
        <f>+VLOOKUP($AJ431,Data_Validation!$A:$E,5,0)</f>
        <v>#N/A</v>
      </c>
    </row>
    <row r="432" spans="36:52" ht="15.75" customHeight="1">
      <c r="AJ432" s="899">
        <f t="shared" si="24"/>
        <v>0</v>
      </c>
      <c r="AK432" s="899">
        <f t="shared" si="24"/>
        <v>0</v>
      </c>
      <c r="AL432" s="905" t="str">
        <f>IFERROR(INDEX(G432:R432,1,MATCH(Parametres!$B$3,G$1:R$1,0)-1)*IF(OR(F432="L",F432="S",F432="I"),-1,1),"")</f>
        <v/>
      </c>
      <c r="AM432" s="905" t="e">
        <f t="shared" si="25"/>
        <v>#N/A</v>
      </c>
      <c r="AN432" s="905" t="e">
        <f>INDEX(G432:R432,1,MATCH(Parametres!$B$3,G$1:R$1,0))*IF(OR(F432="L",F432="S",F432="I"),-1,1)</f>
        <v>#N/A</v>
      </c>
      <c r="AO432" s="487" t="e">
        <f>+VLOOKUP($AJ432,Data_Validation!$A:$D,1,0)</f>
        <v>#N/A</v>
      </c>
      <c r="AP432" s="487" t="e">
        <f>+VLOOKUP($AJ432,Data_Validation!$A:$D,3,0)</f>
        <v>#N/A</v>
      </c>
      <c r="AQ432" s="487" t="e">
        <f>+VLOOKUP($AJ432,Data_Validation!$A:$D,4,0)</f>
        <v>#N/A</v>
      </c>
      <c r="AR432" s="487" t="s">
        <v>299</v>
      </c>
      <c r="AS432" s="487" t="e">
        <f>+VLOOKUP($AJ432,Data_Validation!$A:$E,5,0)</f>
        <v>#N/A</v>
      </c>
      <c r="AT432" s="904">
        <f t="shared" si="26"/>
        <v>0</v>
      </c>
      <c r="AU432" s="488">
        <f t="shared" si="26"/>
        <v>0</v>
      </c>
      <c r="AV432" s="899" t="str">
        <f>IFERROR(INDEX(V432:AG432,1,MATCH(Parametres!$B$3,V$1:AG$1,0)-1)*IF(OR(C432="L",C432="S",C432="I"),-1,1),"")</f>
        <v/>
      </c>
      <c r="AW432" s="899" t="e">
        <f t="shared" si="27"/>
        <v>#N/A</v>
      </c>
      <c r="AX432" s="899" t="e">
        <f>INDEX(V432:AG432,1,MATCH(Parametres!$B$3,V$1:AG$1,0))*IF(OR(C432="L",C432="S",C432="I"),-1,1)</f>
        <v>#N/A</v>
      </c>
      <c r="AY432" s="487" t="s">
        <v>337</v>
      </c>
      <c r="AZ432" s="487" t="e">
        <f>+VLOOKUP($AJ432,Data_Validation!$A:$E,5,0)</f>
        <v>#N/A</v>
      </c>
    </row>
    <row r="433" spans="36:52" ht="15.75" customHeight="1">
      <c r="AJ433" s="899">
        <f t="shared" si="24"/>
        <v>0</v>
      </c>
      <c r="AK433" s="899">
        <f t="shared" si="24"/>
        <v>0</v>
      </c>
      <c r="AL433" s="905" t="str">
        <f>IFERROR(INDEX(G433:R433,1,MATCH(Parametres!$B$3,G$1:R$1,0)-1)*IF(OR(F433="L",F433="S",F433="I"),-1,1),"")</f>
        <v/>
      </c>
      <c r="AM433" s="905" t="e">
        <f t="shared" si="25"/>
        <v>#N/A</v>
      </c>
      <c r="AN433" s="905" t="e">
        <f>INDEX(G433:R433,1,MATCH(Parametres!$B$3,G$1:R$1,0))*IF(OR(F433="L",F433="S",F433="I"),-1,1)</f>
        <v>#N/A</v>
      </c>
      <c r="AO433" s="487" t="e">
        <f>+VLOOKUP($AJ433,Data_Validation!$A:$D,1,0)</f>
        <v>#N/A</v>
      </c>
      <c r="AP433" s="487" t="e">
        <f>+VLOOKUP($AJ433,Data_Validation!$A:$D,3,0)</f>
        <v>#N/A</v>
      </c>
      <c r="AQ433" s="487" t="e">
        <f>+VLOOKUP($AJ433,Data_Validation!$A:$D,4,0)</f>
        <v>#N/A</v>
      </c>
      <c r="AR433" s="487" t="s">
        <v>299</v>
      </c>
      <c r="AS433" s="487" t="e">
        <f>+VLOOKUP($AJ433,Data_Validation!$A:$E,5,0)</f>
        <v>#N/A</v>
      </c>
      <c r="AT433" s="904">
        <f t="shared" si="26"/>
        <v>0</v>
      </c>
      <c r="AU433" s="488">
        <f t="shared" si="26"/>
        <v>0</v>
      </c>
      <c r="AV433" s="899" t="str">
        <f>IFERROR(INDEX(V433:AG433,1,MATCH(Parametres!$B$3,V$1:AG$1,0)-1)*IF(OR(C433="L",C433="S",C433="I"),-1,1),"")</f>
        <v/>
      </c>
      <c r="AW433" s="899" t="e">
        <f t="shared" si="27"/>
        <v>#N/A</v>
      </c>
      <c r="AX433" s="899" t="e">
        <f>INDEX(V433:AG433,1,MATCH(Parametres!$B$3,V$1:AG$1,0))*IF(OR(C433="L",C433="S",C433="I"),-1,1)</f>
        <v>#N/A</v>
      </c>
      <c r="AY433" s="487" t="s">
        <v>337</v>
      </c>
      <c r="AZ433" s="487" t="e">
        <f>+VLOOKUP($AJ433,Data_Validation!$A:$E,5,0)</f>
        <v>#N/A</v>
      </c>
    </row>
    <row r="434" spans="36:52" ht="15.75" customHeight="1">
      <c r="AJ434" s="899">
        <f t="shared" si="24"/>
        <v>0</v>
      </c>
      <c r="AK434" s="899">
        <f t="shared" si="24"/>
        <v>0</v>
      </c>
      <c r="AL434" s="905" t="str">
        <f>IFERROR(INDEX(G434:R434,1,MATCH(Parametres!$B$3,G$1:R$1,0)-1)*IF(OR(F434="L",F434="S",F434="I"),-1,1),"")</f>
        <v/>
      </c>
      <c r="AM434" s="905" t="e">
        <f t="shared" si="25"/>
        <v>#N/A</v>
      </c>
      <c r="AN434" s="905" t="e">
        <f>INDEX(G434:R434,1,MATCH(Parametres!$B$3,G$1:R$1,0))*IF(OR(F434="L",F434="S",F434="I"),-1,1)</f>
        <v>#N/A</v>
      </c>
      <c r="AO434" s="487" t="e">
        <f>+VLOOKUP($AJ434,Data_Validation!$A:$D,1,0)</f>
        <v>#N/A</v>
      </c>
      <c r="AP434" s="487" t="e">
        <f>+VLOOKUP($AJ434,Data_Validation!$A:$D,3,0)</f>
        <v>#N/A</v>
      </c>
      <c r="AQ434" s="487" t="e">
        <f>+VLOOKUP($AJ434,Data_Validation!$A:$D,4,0)</f>
        <v>#N/A</v>
      </c>
      <c r="AR434" s="487" t="s">
        <v>299</v>
      </c>
      <c r="AS434" s="487" t="e">
        <f>+VLOOKUP($AJ434,Data_Validation!$A:$E,5,0)</f>
        <v>#N/A</v>
      </c>
      <c r="AT434" s="904">
        <f t="shared" si="26"/>
        <v>0</v>
      </c>
      <c r="AU434" s="488">
        <f t="shared" si="26"/>
        <v>0</v>
      </c>
      <c r="AV434" s="899" t="str">
        <f>IFERROR(INDEX(V434:AG434,1,MATCH(Parametres!$B$3,V$1:AG$1,0)-1)*IF(OR(C434="L",C434="S",C434="I"),-1,1),"")</f>
        <v/>
      </c>
      <c r="AW434" s="899" t="e">
        <f t="shared" si="27"/>
        <v>#N/A</v>
      </c>
      <c r="AX434" s="899" t="e">
        <f>INDEX(V434:AG434,1,MATCH(Parametres!$B$3,V$1:AG$1,0))*IF(OR(C434="L",C434="S",C434="I"),-1,1)</f>
        <v>#N/A</v>
      </c>
      <c r="AY434" s="487" t="s">
        <v>337</v>
      </c>
      <c r="AZ434" s="487" t="e">
        <f>+VLOOKUP($AJ434,Data_Validation!$A:$E,5,0)</f>
        <v>#N/A</v>
      </c>
    </row>
    <row r="435" spans="36:52" ht="15.75" customHeight="1">
      <c r="AJ435" s="899">
        <f t="shared" si="24"/>
        <v>0</v>
      </c>
      <c r="AK435" s="899">
        <f t="shared" si="24"/>
        <v>0</v>
      </c>
      <c r="AL435" s="905" t="str">
        <f>IFERROR(INDEX(G435:R435,1,MATCH(Parametres!$B$3,G$1:R$1,0)-1)*IF(OR(F435="L",F435="S",F435="I"),-1,1),"")</f>
        <v/>
      </c>
      <c r="AM435" s="905" t="e">
        <f t="shared" si="25"/>
        <v>#N/A</v>
      </c>
      <c r="AN435" s="905" t="e">
        <f>INDEX(G435:R435,1,MATCH(Parametres!$B$3,G$1:R$1,0))*IF(OR(F435="L",F435="S",F435="I"),-1,1)</f>
        <v>#N/A</v>
      </c>
      <c r="AO435" s="487" t="e">
        <f>+VLOOKUP($AJ435,Data_Validation!$A:$D,1,0)</f>
        <v>#N/A</v>
      </c>
      <c r="AP435" s="487" t="e">
        <f>+VLOOKUP($AJ435,Data_Validation!$A:$D,3,0)</f>
        <v>#N/A</v>
      </c>
      <c r="AQ435" s="487" t="e">
        <f>+VLOOKUP($AJ435,Data_Validation!$A:$D,4,0)</f>
        <v>#N/A</v>
      </c>
      <c r="AR435" s="487" t="s">
        <v>299</v>
      </c>
      <c r="AS435" s="487" t="e">
        <f>+VLOOKUP($AJ435,Data_Validation!$A:$E,5,0)</f>
        <v>#N/A</v>
      </c>
      <c r="AT435" s="904">
        <f t="shared" si="26"/>
        <v>0</v>
      </c>
      <c r="AU435" s="488">
        <f t="shared" si="26"/>
        <v>0</v>
      </c>
      <c r="AV435" s="899" t="str">
        <f>IFERROR(INDEX(V435:AG435,1,MATCH(Parametres!$B$3,V$1:AG$1,0)-1)*IF(OR(C435="L",C435="S",C435="I"),-1,1),"")</f>
        <v/>
      </c>
      <c r="AW435" s="899" t="e">
        <f t="shared" si="27"/>
        <v>#N/A</v>
      </c>
      <c r="AX435" s="899" t="e">
        <f>INDEX(V435:AG435,1,MATCH(Parametres!$B$3,V$1:AG$1,0))*IF(OR(C435="L",C435="S",C435="I"),-1,1)</f>
        <v>#N/A</v>
      </c>
      <c r="AY435" s="487" t="s">
        <v>337</v>
      </c>
      <c r="AZ435" s="487" t="e">
        <f>+VLOOKUP($AJ435,Data_Validation!$A:$E,5,0)</f>
        <v>#N/A</v>
      </c>
    </row>
    <row r="436" spans="36:52" ht="15.75" customHeight="1">
      <c r="AJ436" s="899">
        <f t="shared" si="24"/>
        <v>0</v>
      </c>
      <c r="AK436" s="899">
        <f t="shared" si="24"/>
        <v>0</v>
      </c>
      <c r="AL436" s="905" t="str">
        <f>IFERROR(INDEX(G436:R436,1,MATCH(Parametres!$B$3,G$1:R$1,0)-1)*IF(OR(F436="L",F436="S",F436="I"),-1,1),"")</f>
        <v/>
      </c>
      <c r="AM436" s="905" t="e">
        <f t="shared" si="25"/>
        <v>#N/A</v>
      </c>
      <c r="AN436" s="905" t="e">
        <f>INDEX(G436:R436,1,MATCH(Parametres!$B$3,G$1:R$1,0))*IF(OR(F436="L",F436="S",F436="I"),-1,1)</f>
        <v>#N/A</v>
      </c>
      <c r="AO436" s="487" t="e">
        <f>+VLOOKUP($AJ436,Data_Validation!$A:$D,1,0)</f>
        <v>#N/A</v>
      </c>
      <c r="AP436" s="487" t="e">
        <f>+VLOOKUP($AJ436,Data_Validation!$A:$D,3,0)</f>
        <v>#N/A</v>
      </c>
      <c r="AQ436" s="487" t="e">
        <f>+VLOOKUP($AJ436,Data_Validation!$A:$D,4,0)</f>
        <v>#N/A</v>
      </c>
      <c r="AR436" s="487" t="s">
        <v>299</v>
      </c>
      <c r="AS436" s="487" t="e">
        <f>+VLOOKUP($AJ436,Data_Validation!$A:$E,5,0)</f>
        <v>#N/A</v>
      </c>
      <c r="AT436" s="904">
        <f t="shared" si="26"/>
        <v>0</v>
      </c>
      <c r="AU436" s="488">
        <f t="shared" si="26"/>
        <v>0</v>
      </c>
      <c r="AV436" s="899" t="str">
        <f>IFERROR(INDEX(V436:AG436,1,MATCH(Parametres!$B$3,V$1:AG$1,0)-1)*IF(OR(C436="L",C436="S",C436="I"),-1,1),"")</f>
        <v/>
      </c>
      <c r="AW436" s="899" t="e">
        <f t="shared" si="27"/>
        <v>#N/A</v>
      </c>
      <c r="AX436" s="899" t="e">
        <f>INDEX(V436:AG436,1,MATCH(Parametres!$B$3,V$1:AG$1,0))*IF(OR(C436="L",C436="S",C436="I"),-1,1)</f>
        <v>#N/A</v>
      </c>
      <c r="AY436" s="487" t="s">
        <v>337</v>
      </c>
      <c r="AZ436" s="487" t="e">
        <f>+VLOOKUP($AJ436,Data_Validation!$A:$E,5,0)</f>
        <v>#N/A</v>
      </c>
    </row>
    <row r="437" spans="36:52" ht="15.75" customHeight="1">
      <c r="AJ437" s="899">
        <f t="shared" si="24"/>
        <v>0</v>
      </c>
      <c r="AK437" s="899">
        <f t="shared" si="24"/>
        <v>0</v>
      </c>
      <c r="AL437" s="905" t="str">
        <f>IFERROR(INDEX(G437:R437,1,MATCH(Parametres!$B$3,G$1:R$1,0)-1)*IF(OR(F437="L",F437="S",F437="I"),-1,1),"")</f>
        <v/>
      </c>
      <c r="AM437" s="905" t="e">
        <f t="shared" si="25"/>
        <v>#N/A</v>
      </c>
      <c r="AN437" s="905" t="e">
        <f>INDEX(G437:R437,1,MATCH(Parametres!$B$3,G$1:R$1,0))*IF(OR(F437="L",F437="S",F437="I"),-1,1)</f>
        <v>#N/A</v>
      </c>
      <c r="AO437" s="487" t="e">
        <f>+VLOOKUP($AJ437,Data_Validation!$A:$D,1,0)</f>
        <v>#N/A</v>
      </c>
      <c r="AP437" s="487" t="e">
        <f>+VLOOKUP($AJ437,Data_Validation!$A:$D,3,0)</f>
        <v>#N/A</v>
      </c>
      <c r="AQ437" s="487" t="e">
        <f>+VLOOKUP($AJ437,Data_Validation!$A:$D,4,0)</f>
        <v>#N/A</v>
      </c>
      <c r="AR437" s="487" t="s">
        <v>299</v>
      </c>
      <c r="AS437" s="487" t="e">
        <f>+VLOOKUP($AJ437,Data_Validation!$A:$E,5,0)</f>
        <v>#N/A</v>
      </c>
      <c r="AT437" s="904">
        <f t="shared" si="26"/>
        <v>0</v>
      </c>
      <c r="AU437" s="488">
        <f t="shared" si="26"/>
        <v>0</v>
      </c>
      <c r="AV437" s="899" t="str">
        <f>IFERROR(INDEX(V437:AG437,1,MATCH(Parametres!$B$3,V$1:AG$1,0)-1)*IF(OR(C437="L",C437="S",C437="I"),-1,1),"")</f>
        <v/>
      </c>
      <c r="AW437" s="899" t="e">
        <f t="shared" si="27"/>
        <v>#N/A</v>
      </c>
      <c r="AX437" s="899" t="e">
        <f>INDEX(V437:AG437,1,MATCH(Parametres!$B$3,V$1:AG$1,0))*IF(OR(C437="L",C437="S",C437="I"),-1,1)</f>
        <v>#N/A</v>
      </c>
      <c r="AY437" s="487" t="s">
        <v>337</v>
      </c>
      <c r="AZ437" s="487" t="e">
        <f>+VLOOKUP($AJ437,Data_Validation!$A:$E,5,0)</f>
        <v>#N/A</v>
      </c>
    </row>
    <row r="438" spans="36:52" ht="15.75" customHeight="1">
      <c r="AJ438" s="899">
        <f t="shared" si="24"/>
        <v>0</v>
      </c>
      <c r="AK438" s="899">
        <f t="shared" si="24"/>
        <v>0</v>
      </c>
      <c r="AL438" s="905" t="str">
        <f>IFERROR(INDEX(G438:R438,1,MATCH(Parametres!$B$3,G$1:R$1,0)-1)*IF(OR(F438="L",F438="S",F438="I"),-1,1),"")</f>
        <v/>
      </c>
      <c r="AM438" s="905" t="e">
        <f t="shared" si="25"/>
        <v>#N/A</v>
      </c>
      <c r="AN438" s="905" t="e">
        <f>INDEX(G438:R438,1,MATCH(Parametres!$B$3,G$1:R$1,0))*IF(OR(F438="L",F438="S",F438="I"),-1,1)</f>
        <v>#N/A</v>
      </c>
      <c r="AO438" s="487" t="e">
        <f>+VLOOKUP($AJ438,Data_Validation!$A:$D,1,0)</f>
        <v>#N/A</v>
      </c>
      <c r="AP438" s="487" t="e">
        <f>+VLOOKUP($AJ438,Data_Validation!$A:$D,3,0)</f>
        <v>#N/A</v>
      </c>
      <c r="AQ438" s="487" t="e">
        <f>+VLOOKUP($AJ438,Data_Validation!$A:$D,4,0)</f>
        <v>#N/A</v>
      </c>
      <c r="AR438" s="487" t="s">
        <v>299</v>
      </c>
      <c r="AS438" s="487" t="e">
        <f>+VLOOKUP($AJ438,Data_Validation!$A:$E,5,0)</f>
        <v>#N/A</v>
      </c>
      <c r="AT438" s="904">
        <f t="shared" si="26"/>
        <v>0</v>
      </c>
      <c r="AU438" s="488">
        <f t="shared" si="26"/>
        <v>0</v>
      </c>
      <c r="AV438" s="899" t="str">
        <f>IFERROR(INDEX(V438:AG438,1,MATCH(Parametres!$B$3,V$1:AG$1,0)-1)*IF(OR(C438="L",C438="S",C438="I"),-1,1),"")</f>
        <v/>
      </c>
      <c r="AW438" s="899" t="e">
        <f t="shared" si="27"/>
        <v>#N/A</v>
      </c>
      <c r="AX438" s="899" t="e">
        <f>INDEX(V438:AG438,1,MATCH(Parametres!$B$3,V$1:AG$1,0))*IF(OR(C438="L",C438="S",C438="I"),-1,1)</f>
        <v>#N/A</v>
      </c>
      <c r="AY438" s="487" t="s">
        <v>337</v>
      </c>
      <c r="AZ438" s="487" t="e">
        <f>+VLOOKUP($AJ438,Data_Validation!$A:$E,5,0)</f>
        <v>#N/A</v>
      </c>
    </row>
    <row r="439" spans="36:52" ht="15.75" customHeight="1">
      <c r="AJ439" s="899">
        <f t="shared" si="24"/>
        <v>0</v>
      </c>
      <c r="AK439" s="899">
        <f t="shared" si="24"/>
        <v>0</v>
      </c>
      <c r="AL439" s="905" t="str">
        <f>IFERROR(INDEX(G439:R439,1,MATCH(Parametres!$B$3,G$1:R$1,0)-1)*IF(OR(F439="L",F439="S",F439="I"),-1,1),"")</f>
        <v/>
      </c>
      <c r="AM439" s="905" t="e">
        <f t="shared" si="25"/>
        <v>#N/A</v>
      </c>
      <c r="AN439" s="905" t="e">
        <f>INDEX(G439:R439,1,MATCH(Parametres!$B$3,G$1:R$1,0))*IF(OR(F439="L",F439="S",F439="I"),-1,1)</f>
        <v>#N/A</v>
      </c>
      <c r="AO439" s="487" t="e">
        <f>+VLOOKUP($AJ439,Data_Validation!$A:$D,1,0)</f>
        <v>#N/A</v>
      </c>
      <c r="AP439" s="487" t="e">
        <f>+VLOOKUP($AJ439,Data_Validation!$A:$D,3,0)</f>
        <v>#N/A</v>
      </c>
      <c r="AQ439" s="487" t="e">
        <f>+VLOOKUP($AJ439,Data_Validation!$A:$D,4,0)</f>
        <v>#N/A</v>
      </c>
      <c r="AR439" s="487" t="s">
        <v>299</v>
      </c>
      <c r="AS439" s="487" t="e">
        <f>+VLOOKUP($AJ439,Data_Validation!$A:$E,5,0)</f>
        <v>#N/A</v>
      </c>
      <c r="AT439" s="904">
        <f t="shared" si="26"/>
        <v>0</v>
      </c>
      <c r="AU439" s="488">
        <f t="shared" si="26"/>
        <v>0</v>
      </c>
      <c r="AV439" s="899" t="str">
        <f>IFERROR(INDEX(V439:AG439,1,MATCH(Parametres!$B$3,V$1:AG$1,0)-1)*IF(OR(C439="L",C439="S",C439="I"),-1,1),"")</f>
        <v/>
      </c>
      <c r="AW439" s="899" t="e">
        <f t="shared" si="27"/>
        <v>#N/A</v>
      </c>
      <c r="AX439" s="899" t="e">
        <f>INDEX(V439:AG439,1,MATCH(Parametres!$B$3,V$1:AG$1,0))*IF(OR(C439="L",C439="S",C439="I"),-1,1)</f>
        <v>#N/A</v>
      </c>
      <c r="AY439" s="487" t="s">
        <v>337</v>
      </c>
      <c r="AZ439" s="487" t="e">
        <f>+VLOOKUP($AJ439,Data_Validation!$A:$E,5,0)</f>
        <v>#N/A</v>
      </c>
    </row>
    <row r="440" spans="36:52" ht="15.75" customHeight="1">
      <c r="AJ440" s="899">
        <f t="shared" si="24"/>
        <v>0</v>
      </c>
      <c r="AK440" s="899">
        <f t="shared" si="24"/>
        <v>0</v>
      </c>
      <c r="AL440" s="905" t="str">
        <f>IFERROR(INDEX(G440:R440,1,MATCH(Parametres!$B$3,G$1:R$1,0)-1)*IF(OR(F440="L",F440="S",F440="I"),-1,1),"")</f>
        <v/>
      </c>
      <c r="AM440" s="905" t="e">
        <f t="shared" si="25"/>
        <v>#N/A</v>
      </c>
      <c r="AN440" s="905" t="e">
        <f>INDEX(G440:R440,1,MATCH(Parametres!$B$3,G$1:R$1,0))*IF(OR(F440="L",F440="S",F440="I"),-1,1)</f>
        <v>#N/A</v>
      </c>
      <c r="AO440" s="487" t="e">
        <f>+VLOOKUP($AJ440,Data_Validation!$A:$D,1,0)</f>
        <v>#N/A</v>
      </c>
      <c r="AP440" s="487" t="e">
        <f>+VLOOKUP($AJ440,Data_Validation!$A:$D,3,0)</f>
        <v>#N/A</v>
      </c>
      <c r="AQ440" s="487" t="e">
        <f>+VLOOKUP($AJ440,Data_Validation!$A:$D,4,0)</f>
        <v>#N/A</v>
      </c>
      <c r="AR440" s="487" t="s">
        <v>299</v>
      </c>
      <c r="AS440" s="487" t="e">
        <f>+VLOOKUP($AJ440,Data_Validation!$A:$E,5,0)</f>
        <v>#N/A</v>
      </c>
      <c r="AT440" s="904">
        <f t="shared" si="26"/>
        <v>0</v>
      </c>
      <c r="AU440" s="488">
        <f t="shared" si="26"/>
        <v>0</v>
      </c>
      <c r="AV440" s="899" t="str">
        <f>IFERROR(INDEX(V440:AG440,1,MATCH(Parametres!$B$3,V$1:AG$1,0)-1)*IF(OR(C440="L",C440="S",C440="I"),-1,1),"")</f>
        <v/>
      </c>
      <c r="AW440" s="899" t="e">
        <f t="shared" si="27"/>
        <v>#N/A</v>
      </c>
      <c r="AX440" s="899" t="e">
        <f>INDEX(V440:AG440,1,MATCH(Parametres!$B$3,V$1:AG$1,0))*IF(OR(C440="L",C440="S",C440="I"),-1,1)</f>
        <v>#N/A</v>
      </c>
      <c r="AY440" s="487" t="s">
        <v>337</v>
      </c>
      <c r="AZ440" s="487" t="e">
        <f>+VLOOKUP($AJ440,Data_Validation!$A:$E,5,0)</f>
        <v>#N/A</v>
      </c>
    </row>
    <row r="441" spans="36:52" ht="15.75" customHeight="1">
      <c r="AJ441" s="899">
        <f t="shared" si="24"/>
        <v>0</v>
      </c>
      <c r="AK441" s="899">
        <f t="shared" si="24"/>
        <v>0</v>
      </c>
      <c r="AL441" s="905" t="str">
        <f>IFERROR(INDEX(G441:R441,1,MATCH(Parametres!$B$3,G$1:R$1,0)-1)*IF(OR(F441="L",F441="S",F441="I"),-1,1),"")</f>
        <v/>
      </c>
      <c r="AM441" s="905" t="e">
        <f t="shared" si="25"/>
        <v>#N/A</v>
      </c>
      <c r="AN441" s="905" t="e">
        <f>INDEX(G441:R441,1,MATCH(Parametres!$B$3,G$1:R$1,0))*IF(OR(F441="L",F441="S",F441="I"),-1,1)</f>
        <v>#N/A</v>
      </c>
      <c r="AO441" s="487" t="e">
        <f>+VLOOKUP($AJ441,Data_Validation!$A:$D,1,0)</f>
        <v>#N/A</v>
      </c>
      <c r="AP441" s="487" t="e">
        <f>+VLOOKUP($AJ441,Data_Validation!$A:$D,3,0)</f>
        <v>#N/A</v>
      </c>
      <c r="AQ441" s="487" t="e">
        <f>+VLOOKUP($AJ441,Data_Validation!$A:$D,4,0)</f>
        <v>#N/A</v>
      </c>
      <c r="AR441" s="487" t="s">
        <v>299</v>
      </c>
      <c r="AS441" s="487" t="e">
        <f>+VLOOKUP($AJ441,Data_Validation!$A:$E,5,0)</f>
        <v>#N/A</v>
      </c>
      <c r="AT441" s="904">
        <f t="shared" si="26"/>
        <v>0</v>
      </c>
      <c r="AU441" s="488">
        <f t="shared" si="26"/>
        <v>0</v>
      </c>
      <c r="AV441" s="899" t="str">
        <f>IFERROR(INDEX(V441:AG441,1,MATCH(Parametres!$B$3,V$1:AG$1,0)-1)*IF(OR(C441="L",C441="S",C441="I"),-1,1),"")</f>
        <v/>
      </c>
      <c r="AW441" s="899" t="e">
        <f t="shared" si="27"/>
        <v>#N/A</v>
      </c>
      <c r="AX441" s="899" t="e">
        <f>INDEX(V441:AG441,1,MATCH(Parametres!$B$3,V$1:AG$1,0))*IF(OR(C441="L",C441="S",C441="I"),-1,1)</f>
        <v>#N/A</v>
      </c>
      <c r="AY441" s="487" t="s">
        <v>337</v>
      </c>
      <c r="AZ441" s="487" t="e">
        <f>+VLOOKUP($AJ441,Data_Validation!$A:$E,5,0)</f>
        <v>#N/A</v>
      </c>
    </row>
    <row r="442" spans="36:52" ht="15.75" customHeight="1">
      <c r="AJ442" s="899">
        <f t="shared" si="24"/>
        <v>0</v>
      </c>
      <c r="AK442" s="899">
        <f t="shared" si="24"/>
        <v>0</v>
      </c>
      <c r="AL442" s="905" t="str">
        <f>IFERROR(INDEX(G442:R442,1,MATCH(Parametres!$B$3,G$1:R$1,0)-1)*IF(OR(F442="L",F442="S",F442="I"),-1,1),"")</f>
        <v/>
      </c>
      <c r="AM442" s="905" t="e">
        <f t="shared" si="25"/>
        <v>#N/A</v>
      </c>
      <c r="AN442" s="905" t="e">
        <f>INDEX(G442:R442,1,MATCH(Parametres!$B$3,G$1:R$1,0))*IF(OR(F442="L",F442="S",F442="I"),-1,1)</f>
        <v>#N/A</v>
      </c>
      <c r="AO442" s="487" t="e">
        <f>+VLOOKUP($AJ442,Data_Validation!$A:$D,1,0)</f>
        <v>#N/A</v>
      </c>
      <c r="AP442" s="487" t="e">
        <f>+VLOOKUP($AJ442,Data_Validation!$A:$D,3,0)</f>
        <v>#N/A</v>
      </c>
      <c r="AQ442" s="487" t="e">
        <f>+VLOOKUP($AJ442,Data_Validation!$A:$D,4,0)</f>
        <v>#N/A</v>
      </c>
      <c r="AR442" s="487" t="s">
        <v>299</v>
      </c>
      <c r="AS442" s="487" t="e">
        <f>+VLOOKUP($AJ442,Data_Validation!$A:$E,5,0)</f>
        <v>#N/A</v>
      </c>
      <c r="AT442" s="904">
        <f t="shared" si="26"/>
        <v>0</v>
      </c>
      <c r="AU442" s="488">
        <f t="shared" si="26"/>
        <v>0</v>
      </c>
      <c r="AV442" s="899" t="str">
        <f>IFERROR(INDEX(V442:AG442,1,MATCH(Parametres!$B$3,V$1:AG$1,0)-1)*IF(OR(C442="L",C442="S",C442="I"),-1,1),"")</f>
        <v/>
      </c>
      <c r="AW442" s="899" t="e">
        <f t="shared" si="27"/>
        <v>#N/A</v>
      </c>
      <c r="AX442" s="899" t="e">
        <f>INDEX(V442:AG442,1,MATCH(Parametres!$B$3,V$1:AG$1,0))*IF(OR(C442="L",C442="S",C442="I"),-1,1)</f>
        <v>#N/A</v>
      </c>
      <c r="AY442" s="487" t="s">
        <v>337</v>
      </c>
      <c r="AZ442" s="487" t="e">
        <f>+VLOOKUP($AJ442,Data_Validation!$A:$E,5,0)</f>
        <v>#N/A</v>
      </c>
    </row>
    <row r="443" spans="36:52" ht="15.75" customHeight="1">
      <c r="AJ443" s="899">
        <f t="shared" si="24"/>
        <v>0</v>
      </c>
      <c r="AK443" s="899">
        <f t="shared" si="24"/>
        <v>0</v>
      </c>
      <c r="AL443" s="905" t="str">
        <f>IFERROR(INDEX(G443:R443,1,MATCH(Parametres!$B$3,G$1:R$1,0)-1)*IF(OR(F443="L",F443="S",F443="I"),-1,1),"")</f>
        <v/>
      </c>
      <c r="AM443" s="905" t="e">
        <f t="shared" si="25"/>
        <v>#N/A</v>
      </c>
      <c r="AN443" s="905" t="e">
        <f>INDEX(G443:R443,1,MATCH(Parametres!$B$3,G$1:R$1,0))*IF(OR(F443="L",F443="S",F443="I"),-1,1)</f>
        <v>#N/A</v>
      </c>
      <c r="AO443" s="487" t="e">
        <f>+VLOOKUP($AJ443,Data_Validation!$A:$D,1,0)</f>
        <v>#N/A</v>
      </c>
      <c r="AP443" s="487" t="e">
        <f>+VLOOKUP($AJ443,Data_Validation!$A:$D,3,0)</f>
        <v>#N/A</v>
      </c>
      <c r="AQ443" s="487" t="e">
        <f>+VLOOKUP($AJ443,Data_Validation!$A:$D,4,0)</f>
        <v>#N/A</v>
      </c>
      <c r="AR443" s="487" t="s">
        <v>299</v>
      </c>
      <c r="AS443" s="487" t="e">
        <f>+VLOOKUP($AJ443,Data_Validation!$A:$E,5,0)</f>
        <v>#N/A</v>
      </c>
      <c r="AT443" s="904">
        <f t="shared" si="26"/>
        <v>0</v>
      </c>
      <c r="AU443" s="488">
        <f t="shared" si="26"/>
        <v>0</v>
      </c>
      <c r="AV443" s="899" t="str">
        <f>IFERROR(INDEX(V443:AG443,1,MATCH(Parametres!$B$3,V$1:AG$1,0)-1)*IF(OR(C443="L",C443="S",C443="I"),-1,1),"")</f>
        <v/>
      </c>
      <c r="AW443" s="899" t="e">
        <f t="shared" si="27"/>
        <v>#N/A</v>
      </c>
      <c r="AX443" s="899" t="e">
        <f>INDEX(V443:AG443,1,MATCH(Parametres!$B$3,V$1:AG$1,0))*IF(OR(C443="L",C443="S",C443="I"),-1,1)</f>
        <v>#N/A</v>
      </c>
      <c r="AY443" s="487" t="s">
        <v>337</v>
      </c>
      <c r="AZ443" s="487" t="e">
        <f>+VLOOKUP($AJ443,Data_Validation!$A:$E,5,0)</f>
        <v>#N/A</v>
      </c>
    </row>
    <row r="444" spans="36:52" ht="15.75" customHeight="1">
      <c r="AJ444" s="899">
        <f t="shared" si="24"/>
        <v>0</v>
      </c>
      <c r="AK444" s="899">
        <f t="shared" si="24"/>
        <v>0</v>
      </c>
      <c r="AL444" s="905" t="str">
        <f>IFERROR(INDEX(G444:R444,1,MATCH(Parametres!$B$3,G$1:R$1,0)-1)*IF(OR(F444="L",F444="S",F444="I"),-1,1),"")</f>
        <v/>
      </c>
      <c r="AM444" s="905" t="e">
        <f t="shared" si="25"/>
        <v>#N/A</v>
      </c>
      <c r="AN444" s="905" t="e">
        <f>INDEX(G444:R444,1,MATCH(Parametres!$B$3,G$1:R$1,0))*IF(OR(F444="L",F444="S",F444="I"),-1,1)</f>
        <v>#N/A</v>
      </c>
      <c r="AO444" s="487" t="e">
        <f>+VLOOKUP($AJ444,Data_Validation!$A:$D,1,0)</f>
        <v>#N/A</v>
      </c>
      <c r="AP444" s="487" t="e">
        <f>+VLOOKUP($AJ444,Data_Validation!$A:$D,3,0)</f>
        <v>#N/A</v>
      </c>
      <c r="AQ444" s="487" t="e">
        <f>+VLOOKUP($AJ444,Data_Validation!$A:$D,4,0)</f>
        <v>#N/A</v>
      </c>
      <c r="AR444" s="487" t="s">
        <v>299</v>
      </c>
      <c r="AS444" s="487" t="e">
        <f>+VLOOKUP($AJ444,Data_Validation!$A:$E,5,0)</f>
        <v>#N/A</v>
      </c>
      <c r="AT444" s="904">
        <f t="shared" si="26"/>
        <v>0</v>
      </c>
      <c r="AU444" s="488">
        <f t="shared" si="26"/>
        <v>0</v>
      </c>
      <c r="AV444" s="899" t="str">
        <f>IFERROR(INDEX(V444:AG444,1,MATCH(Parametres!$B$3,V$1:AG$1,0)-1)*IF(OR(C444="L",C444="S",C444="I"),-1,1),"")</f>
        <v/>
      </c>
      <c r="AW444" s="899" t="e">
        <f t="shared" si="27"/>
        <v>#N/A</v>
      </c>
      <c r="AX444" s="899" t="e">
        <f>INDEX(V444:AG444,1,MATCH(Parametres!$B$3,V$1:AG$1,0))*IF(OR(C444="L",C444="S",C444="I"),-1,1)</f>
        <v>#N/A</v>
      </c>
      <c r="AY444" s="487" t="s">
        <v>337</v>
      </c>
      <c r="AZ444" s="487" t="e">
        <f>+VLOOKUP($AJ444,Data_Validation!$A:$E,5,0)</f>
        <v>#N/A</v>
      </c>
    </row>
    <row r="445" spans="36:52" ht="15.75" customHeight="1">
      <c r="AJ445" s="899">
        <f t="shared" si="24"/>
        <v>0</v>
      </c>
      <c r="AK445" s="899">
        <f t="shared" si="24"/>
        <v>0</v>
      </c>
      <c r="AL445" s="905" t="str">
        <f>IFERROR(INDEX(G445:R445,1,MATCH(Parametres!$B$3,G$1:R$1,0)-1)*IF(OR(F445="L",F445="S",F445="I"),-1,1),"")</f>
        <v/>
      </c>
      <c r="AM445" s="905" t="e">
        <f t="shared" si="25"/>
        <v>#N/A</v>
      </c>
      <c r="AN445" s="905" t="e">
        <f>INDEX(G445:R445,1,MATCH(Parametres!$B$3,G$1:R$1,0))*IF(OR(F445="L",F445="S",F445="I"),-1,1)</f>
        <v>#N/A</v>
      </c>
      <c r="AO445" s="487" t="e">
        <f>+VLOOKUP($AJ445,Data_Validation!$A:$D,1,0)</f>
        <v>#N/A</v>
      </c>
      <c r="AP445" s="487" t="e">
        <f>+VLOOKUP($AJ445,Data_Validation!$A:$D,3,0)</f>
        <v>#N/A</v>
      </c>
      <c r="AQ445" s="487" t="e">
        <f>+VLOOKUP($AJ445,Data_Validation!$A:$D,4,0)</f>
        <v>#N/A</v>
      </c>
      <c r="AR445" s="487" t="s">
        <v>299</v>
      </c>
      <c r="AS445" s="487" t="e">
        <f>+VLOOKUP($AJ445,Data_Validation!$A:$E,5,0)</f>
        <v>#N/A</v>
      </c>
      <c r="AT445" s="904">
        <f t="shared" si="26"/>
        <v>0</v>
      </c>
      <c r="AU445" s="488">
        <f t="shared" si="26"/>
        <v>0</v>
      </c>
      <c r="AV445" s="899" t="str">
        <f>IFERROR(INDEX(V445:AG445,1,MATCH(Parametres!$B$3,V$1:AG$1,0)-1)*IF(OR(C445="L",C445="S",C445="I"),-1,1),"")</f>
        <v/>
      </c>
      <c r="AW445" s="899" t="e">
        <f t="shared" si="27"/>
        <v>#N/A</v>
      </c>
      <c r="AX445" s="899" t="e">
        <f>INDEX(V445:AG445,1,MATCH(Parametres!$B$3,V$1:AG$1,0))*IF(OR(C445="L",C445="S",C445="I"),-1,1)</f>
        <v>#N/A</v>
      </c>
      <c r="AY445" s="487" t="s">
        <v>337</v>
      </c>
      <c r="AZ445" s="487" t="e">
        <f>+VLOOKUP($AJ445,Data_Validation!$A:$E,5,0)</f>
        <v>#N/A</v>
      </c>
    </row>
    <row r="446" spans="36:52" ht="15.75" customHeight="1">
      <c r="AJ446" s="899">
        <f t="shared" si="24"/>
        <v>0</v>
      </c>
      <c r="AK446" s="899">
        <f t="shared" si="24"/>
        <v>0</v>
      </c>
      <c r="AL446" s="905" t="str">
        <f>IFERROR(INDEX(G446:R446,1,MATCH(Parametres!$B$3,G$1:R$1,0)-1)*IF(OR(F446="L",F446="S",F446="I"),-1,1),"")</f>
        <v/>
      </c>
      <c r="AM446" s="905" t="e">
        <f t="shared" si="25"/>
        <v>#N/A</v>
      </c>
      <c r="AN446" s="905" t="e">
        <f>INDEX(G446:R446,1,MATCH(Parametres!$B$3,G$1:R$1,0))*IF(OR(F446="L",F446="S",F446="I"),-1,1)</f>
        <v>#N/A</v>
      </c>
      <c r="AO446" s="487" t="e">
        <f>+VLOOKUP($AJ446,Data_Validation!$A:$D,1,0)</f>
        <v>#N/A</v>
      </c>
      <c r="AP446" s="487" t="e">
        <f>+VLOOKUP($AJ446,Data_Validation!$A:$D,3,0)</f>
        <v>#N/A</v>
      </c>
      <c r="AQ446" s="487" t="e">
        <f>+VLOOKUP($AJ446,Data_Validation!$A:$D,4,0)</f>
        <v>#N/A</v>
      </c>
      <c r="AR446" s="487" t="s">
        <v>299</v>
      </c>
      <c r="AS446" s="487" t="e">
        <f>+VLOOKUP($AJ446,Data_Validation!$A:$E,5,0)</f>
        <v>#N/A</v>
      </c>
      <c r="AT446" s="904">
        <f t="shared" si="26"/>
        <v>0</v>
      </c>
      <c r="AU446" s="488">
        <f t="shared" si="26"/>
        <v>0</v>
      </c>
      <c r="AV446" s="899" t="str">
        <f>IFERROR(INDEX(V446:AG446,1,MATCH(Parametres!$B$3,V$1:AG$1,0)-1)*IF(OR(C446="L",C446="S",C446="I"),-1,1),"")</f>
        <v/>
      </c>
      <c r="AW446" s="899" t="e">
        <f t="shared" si="27"/>
        <v>#N/A</v>
      </c>
      <c r="AX446" s="899" t="e">
        <f>INDEX(V446:AG446,1,MATCH(Parametres!$B$3,V$1:AG$1,0))*IF(OR(C446="L",C446="S",C446="I"),-1,1)</f>
        <v>#N/A</v>
      </c>
      <c r="AY446" s="487" t="s">
        <v>337</v>
      </c>
      <c r="AZ446" s="487" t="e">
        <f>+VLOOKUP($AJ446,Data_Validation!$A:$E,5,0)</f>
        <v>#N/A</v>
      </c>
    </row>
    <row r="447" spans="36:52" ht="15.75" customHeight="1">
      <c r="AJ447" s="899">
        <f t="shared" si="24"/>
        <v>0</v>
      </c>
      <c r="AK447" s="899">
        <f t="shared" si="24"/>
        <v>0</v>
      </c>
      <c r="AL447" s="905" t="str">
        <f>IFERROR(INDEX(G447:R447,1,MATCH(Parametres!$B$3,G$1:R$1,0)-1)*IF(OR(F447="L",F447="S",F447="I"),-1,1),"")</f>
        <v/>
      </c>
      <c r="AM447" s="905" t="e">
        <f t="shared" si="25"/>
        <v>#N/A</v>
      </c>
      <c r="AN447" s="905" t="e">
        <f>INDEX(G447:R447,1,MATCH(Parametres!$B$3,G$1:R$1,0))*IF(OR(F447="L",F447="S",F447="I"),-1,1)</f>
        <v>#N/A</v>
      </c>
      <c r="AO447" s="487" t="e">
        <f>+VLOOKUP($AJ447,Data_Validation!$A:$D,1,0)</f>
        <v>#N/A</v>
      </c>
      <c r="AP447" s="487" t="e">
        <f>+VLOOKUP($AJ447,Data_Validation!$A:$D,3,0)</f>
        <v>#N/A</v>
      </c>
      <c r="AQ447" s="487" t="e">
        <f>+VLOOKUP($AJ447,Data_Validation!$A:$D,4,0)</f>
        <v>#N/A</v>
      </c>
      <c r="AR447" s="487" t="s">
        <v>299</v>
      </c>
      <c r="AS447" s="487" t="e">
        <f>+VLOOKUP($AJ447,Data_Validation!$A:$E,5,0)</f>
        <v>#N/A</v>
      </c>
      <c r="AT447" s="904">
        <f t="shared" si="26"/>
        <v>0</v>
      </c>
      <c r="AU447" s="488">
        <f t="shared" si="26"/>
        <v>0</v>
      </c>
      <c r="AV447" s="899" t="str">
        <f>IFERROR(INDEX(V447:AG447,1,MATCH(Parametres!$B$3,V$1:AG$1,0)-1)*IF(OR(C447="L",C447="S",C447="I"),-1,1),"")</f>
        <v/>
      </c>
      <c r="AW447" s="899" t="e">
        <f t="shared" si="27"/>
        <v>#N/A</v>
      </c>
      <c r="AX447" s="899" t="e">
        <f>INDEX(V447:AG447,1,MATCH(Parametres!$B$3,V$1:AG$1,0))*IF(OR(C447="L",C447="S",C447="I"),-1,1)</f>
        <v>#N/A</v>
      </c>
      <c r="AY447" s="487" t="s">
        <v>337</v>
      </c>
      <c r="AZ447" s="487" t="e">
        <f>+VLOOKUP($AJ447,Data_Validation!$A:$E,5,0)</f>
        <v>#N/A</v>
      </c>
    </row>
    <row r="448" spans="36:52" ht="15.75" customHeight="1">
      <c r="AJ448" s="899">
        <f t="shared" si="24"/>
        <v>0</v>
      </c>
      <c r="AK448" s="899">
        <f t="shared" si="24"/>
        <v>0</v>
      </c>
      <c r="AL448" s="905" t="str">
        <f>IFERROR(INDEX(G448:R448,1,MATCH(Parametres!$B$3,G$1:R$1,0)-1)*IF(OR(F448="L",F448="S",F448="I"),-1,1),"")</f>
        <v/>
      </c>
      <c r="AM448" s="905" t="e">
        <f t="shared" si="25"/>
        <v>#N/A</v>
      </c>
      <c r="AN448" s="905" t="e">
        <f>INDEX(G448:R448,1,MATCH(Parametres!$B$3,G$1:R$1,0))*IF(OR(F448="L",F448="S",F448="I"),-1,1)</f>
        <v>#N/A</v>
      </c>
      <c r="AO448" s="487" t="e">
        <f>+VLOOKUP($AJ448,Data_Validation!$A:$D,1,0)</f>
        <v>#N/A</v>
      </c>
      <c r="AP448" s="487" t="e">
        <f>+VLOOKUP($AJ448,Data_Validation!$A:$D,3,0)</f>
        <v>#N/A</v>
      </c>
      <c r="AQ448" s="487" t="e">
        <f>+VLOOKUP($AJ448,Data_Validation!$A:$D,4,0)</f>
        <v>#N/A</v>
      </c>
      <c r="AR448" s="487" t="s">
        <v>299</v>
      </c>
      <c r="AS448" s="487" t="e">
        <f>+VLOOKUP($AJ448,Data_Validation!$A:$E,5,0)</f>
        <v>#N/A</v>
      </c>
      <c r="AT448" s="904">
        <f t="shared" si="26"/>
        <v>0</v>
      </c>
      <c r="AU448" s="488">
        <f t="shared" si="26"/>
        <v>0</v>
      </c>
      <c r="AV448" s="899" t="str">
        <f>IFERROR(INDEX(V448:AG448,1,MATCH(Parametres!$B$3,V$1:AG$1,0)-1)*IF(OR(C448="L",C448="S",C448="I"),-1,1),"")</f>
        <v/>
      </c>
      <c r="AW448" s="899" t="e">
        <f t="shared" si="27"/>
        <v>#N/A</v>
      </c>
      <c r="AX448" s="899" t="e">
        <f>INDEX(V448:AG448,1,MATCH(Parametres!$B$3,V$1:AG$1,0))*IF(OR(C448="L",C448="S",C448="I"),-1,1)</f>
        <v>#N/A</v>
      </c>
      <c r="AY448" s="487" t="s">
        <v>337</v>
      </c>
      <c r="AZ448" s="487" t="e">
        <f>+VLOOKUP($AJ448,Data_Validation!$A:$E,5,0)</f>
        <v>#N/A</v>
      </c>
    </row>
    <row r="449" spans="36:52" ht="15.75" customHeight="1">
      <c r="AJ449" s="899">
        <f t="shared" si="24"/>
        <v>0</v>
      </c>
      <c r="AK449" s="899">
        <f t="shared" si="24"/>
        <v>0</v>
      </c>
      <c r="AL449" s="905" t="str">
        <f>IFERROR(INDEX(G449:R449,1,MATCH(Parametres!$B$3,G$1:R$1,0)-1)*IF(OR(F449="L",F449="S",F449="I"),-1,1),"")</f>
        <v/>
      </c>
      <c r="AM449" s="905" t="e">
        <f t="shared" si="25"/>
        <v>#N/A</v>
      </c>
      <c r="AN449" s="905" t="e">
        <f>INDEX(G449:R449,1,MATCH(Parametres!$B$3,G$1:R$1,0))*IF(OR(F449="L",F449="S",F449="I"),-1,1)</f>
        <v>#N/A</v>
      </c>
      <c r="AO449" s="487" t="e">
        <f>+VLOOKUP($AJ449,Data_Validation!$A:$D,1,0)</f>
        <v>#N/A</v>
      </c>
      <c r="AP449" s="487" t="e">
        <f>+VLOOKUP($AJ449,Data_Validation!$A:$D,3,0)</f>
        <v>#N/A</v>
      </c>
      <c r="AQ449" s="487" t="e">
        <f>+VLOOKUP($AJ449,Data_Validation!$A:$D,4,0)</f>
        <v>#N/A</v>
      </c>
      <c r="AR449" s="487" t="s">
        <v>299</v>
      </c>
      <c r="AS449" s="487" t="e">
        <f>+VLOOKUP($AJ449,Data_Validation!$A:$E,5,0)</f>
        <v>#N/A</v>
      </c>
      <c r="AT449" s="904">
        <f t="shared" si="26"/>
        <v>0</v>
      </c>
      <c r="AU449" s="488">
        <f t="shared" si="26"/>
        <v>0</v>
      </c>
      <c r="AV449" s="899" t="str">
        <f>IFERROR(INDEX(V449:AG449,1,MATCH(Parametres!$B$3,V$1:AG$1,0)-1)*IF(OR(C449="L",C449="S",C449="I"),-1,1),"")</f>
        <v/>
      </c>
      <c r="AW449" s="899" t="e">
        <f t="shared" si="27"/>
        <v>#N/A</v>
      </c>
      <c r="AX449" s="899" t="e">
        <f>INDEX(V449:AG449,1,MATCH(Parametres!$B$3,V$1:AG$1,0))*IF(OR(C449="L",C449="S",C449="I"),-1,1)</f>
        <v>#N/A</v>
      </c>
      <c r="AY449" s="487" t="s">
        <v>337</v>
      </c>
      <c r="AZ449" s="487" t="e">
        <f>+VLOOKUP($AJ449,Data_Validation!$A:$E,5,0)</f>
        <v>#N/A</v>
      </c>
    </row>
    <row r="450" spans="36:52" ht="15.75" customHeight="1">
      <c r="AJ450" s="899">
        <f t="shared" si="24"/>
        <v>0</v>
      </c>
      <c r="AK450" s="899">
        <f t="shared" si="24"/>
        <v>0</v>
      </c>
      <c r="AL450" s="905" t="str">
        <f>IFERROR(INDEX(G450:R450,1,MATCH(Parametres!$B$3,G$1:R$1,0)-1)*IF(OR(F450="L",F450="S",F450="I"),-1,1),"")</f>
        <v/>
      </c>
      <c r="AM450" s="905" t="e">
        <f t="shared" si="25"/>
        <v>#N/A</v>
      </c>
      <c r="AN450" s="905" t="e">
        <f>INDEX(G450:R450,1,MATCH(Parametres!$B$3,G$1:R$1,0))*IF(OR(F450="L",F450="S",F450="I"),-1,1)</f>
        <v>#N/A</v>
      </c>
      <c r="AO450" s="487" t="e">
        <f>+VLOOKUP($AJ450,Data_Validation!$A:$D,1,0)</f>
        <v>#N/A</v>
      </c>
      <c r="AP450" s="487" t="e">
        <f>+VLOOKUP($AJ450,Data_Validation!$A:$D,3,0)</f>
        <v>#N/A</v>
      </c>
      <c r="AQ450" s="487" t="e">
        <f>+VLOOKUP($AJ450,Data_Validation!$A:$D,4,0)</f>
        <v>#N/A</v>
      </c>
      <c r="AR450" s="487" t="s">
        <v>299</v>
      </c>
      <c r="AS450" s="487" t="e">
        <f>+VLOOKUP($AJ450,Data_Validation!$A:$E,5,0)</f>
        <v>#N/A</v>
      </c>
      <c r="AT450" s="904">
        <f t="shared" si="26"/>
        <v>0</v>
      </c>
      <c r="AU450" s="488">
        <f t="shared" si="26"/>
        <v>0</v>
      </c>
      <c r="AV450" s="899" t="str">
        <f>IFERROR(INDEX(V450:AG450,1,MATCH(Parametres!$B$3,V$1:AG$1,0)-1)*IF(OR(C450="L",C450="S",C450="I"),-1,1),"")</f>
        <v/>
      </c>
      <c r="AW450" s="899" t="e">
        <f t="shared" si="27"/>
        <v>#N/A</v>
      </c>
      <c r="AX450" s="899" t="e">
        <f>INDEX(V450:AG450,1,MATCH(Parametres!$B$3,V$1:AG$1,0))*IF(OR(C450="L",C450="S",C450="I"),-1,1)</f>
        <v>#N/A</v>
      </c>
      <c r="AY450" s="487" t="s">
        <v>337</v>
      </c>
      <c r="AZ450" s="487" t="e">
        <f>+VLOOKUP($AJ450,Data_Validation!$A:$E,5,0)</f>
        <v>#N/A</v>
      </c>
    </row>
    <row r="451" spans="36:52" ht="15.75" customHeight="1">
      <c r="AJ451" s="899">
        <f t="shared" si="24"/>
        <v>0</v>
      </c>
      <c r="AK451" s="899">
        <f t="shared" si="24"/>
        <v>0</v>
      </c>
      <c r="AL451" s="905" t="str">
        <f>IFERROR(INDEX(G451:R451,1,MATCH(Parametres!$B$3,G$1:R$1,0)-1)*IF(OR(F451="L",F451="S",F451="I"),-1,1),"")</f>
        <v/>
      </c>
      <c r="AM451" s="905" t="e">
        <f t="shared" si="25"/>
        <v>#N/A</v>
      </c>
      <c r="AN451" s="905" t="e">
        <f>INDEX(G451:R451,1,MATCH(Parametres!$B$3,G$1:R$1,0))*IF(OR(F451="L",F451="S",F451="I"),-1,1)</f>
        <v>#N/A</v>
      </c>
      <c r="AO451" s="487" t="e">
        <f>+VLOOKUP($AJ451,Data_Validation!$A:$D,1,0)</f>
        <v>#N/A</v>
      </c>
      <c r="AP451" s="487" t="e">
        <f>+VLOOKUP($AJ451,Data_Validation!$A:$D,3,0)</f>
        <v>#N/A</v>
      </c>
      <c r="AQ451" s="487" t="e">
        <f>+VLOOKUP($AJ451,Data_Validation!$A:$D,4,0)</f>
        <v>#N/A</v>
      </c>
      <c r="AR451" s="487" t="s">
        <v>299</v>
      </c>
      <c r="AS451" s="487" t="e">
        <f>+VLOOKUP($AJ451,Data_Validation!$A:$E,5,0)</f>
        <v>#N/A</v>
      </c>
      <c r="AT451" s="904">
        <f t="shared" si="26"/>
        <v>0</v>
      </c>
      <c r="AU451" s="488">
        <f t="shared" si="26"/>
        <v>0</v>
      </c>
      <c r="AV451" s="899" t="str">
        <f>IFERROR(INDEX(V451:AG451,1,MATCH(Parametres!$B$3,V$1:AG$1,0)-1)*IF(OR(C451="L",C451="S",C451="I"),-1,1),"")</f>
        <v/>
      </c>
      <c r="AW451" s="899" t="e">
        <f t="shared" si="27"/>
        <v>#N/A</v>
      </c>
      <c r="AX451" s="899" t="e">
        <f>INDEX(V451:AG451,1,MATCH(Parametres!$B$3,V$1:AG$1,0))*IF(OR(C451="L",C451="S",C451="I"),-1,1)</f>
        <v>#N/A</v>
      </c>
      <c r="AY451" s="487" t="s">
        <v>337</v>
      </c>
      <c r="AZ451" s="487" t="e">
        <f>+VLOOKUP($AJ451,Data_Validation!$A:$E,5,0)</f>
        <v>#N/A</v>
      </c>
    </row>
    <row r="452" spans="36:52" ht="15.75" customHeight="1">
      <c r="AJ452" s="899">
        <f t="shared" ref="AJ452:AK467" si="28">C452</f>
        <v>0</v>
      </c>
      <c r="AK452" s="899">
        <f t="shared" si="28"/>
        <v>0</v>
      </c>
      <c r="AL452" s="905" t="str">
        <f>IFERROR(INDEX(G452:R452,1,MATCH(Parametres!$B$3,G$1:R$1,0)-1)*IF(OR(F452="L",F452="S",F452="I"),-1,1),"")</f>
        <v/>
      </c>
      <c r="AM452" s="905" t="e">
        <f t="shared" ref="AM452:AM515" si="29">AN452-AL452</f>
        <v>#N/A</v>
      </c>
      <c r="AN452" s="905" t="e">
        <f>INDEX(G452:R452,1,MATCH(Parametres!$B$3,G$1:R$1,0))*IF(OR(F452="L",F452="S",F452="I"),-1,1)</f>
        <v>#N/A</v>
      </c>
      <c r="AO452" s="487" t="e">
        <f>+VLOOKUP($AJ452,Data_Validation!$A:$D,1,0)</f>
        <v>#N/A</v>
      </c>
      <c r="AP452" s="487" t="e">
        <f>+VLOOKUP($AJ452,Data_Validation!$A:$D,3,0)</f>
        <v>#N/A</v>
      </c>
      <c r="AQ452" s="487" t="e">
        <f>+VLOOKUP($AJ452,Data_Validation!$A:$D,4,0)</f>
        <v>#N/A</v>
      </c>
      <c r="AR452" s="487" t="s">
        <v>299</v>
      </c>
      <c r="AS452" s="487" t="e">
        <f>+VLOOKUP($AJ452,Data_Validation!$A:$E,5,0)</f>
        <v>#N/A</v>
      </c>
      <c r="AT452" s="904">
        <f t="shared" ref="AT452:AU515" si="30">C452</f>
        <v>0</v>
      </c>
      <c r="AU452" s="488">
        <f t="shared" si="30"/>
        <v>0</v>
      </c>
      <c r="AV452" s="899" t="str">
        <f>IFERROR(INDEX(V452:AG452,1,MATCH(Parametres!$B$3,V$1:AG$1,0)-1)*IF(OR(C452="L",C452="S",C452="I"),-1,1),"")</f>
        <v/>
      </c>
      <c r="AW452" s="899" t="e">
        <f t="shared" ref="AW452:AW515" si="31">AX452-AV452</f>
        <v>#N/A</v>
      </c>
      <c r="AX452" s="899" t="e">
        <f>INDEX(V452:AG452,1,MATCH(Parametres!$B$3,V$1:AG$1,0))*IF(OR(C452="L",C452="S",C452="I"),-1,1)</f>
        <v>#N/A</v>
      </c>
      <c r="AY452" s="487" t="s">
        <v>337</v>
      </c>
      <c r="AZ452" s="487" t="e">
        <f>+VLOOKUP($AJ452,Data_Validation!$A:$E,5,0)</f>
        <v>#N/A</v>
      </c>
    </row>
    <row r="453" spans="36:52" ht="15" customHeight="1">
      <c r="AJ453" s="899">
        <f t="shared" si="28"/>
        <v>0</v>
      </c>
      <c r="AK453" s="899">
        <f t="shared" si="28"/>
        <v>0</v>
      </c>
      <c r="AL453" s="905" t="str">
        <f>IFERROR(INDEX(G453:R453,1,MATCH(Parametres!$B$3,G$1:R$1,0)-1)*IF(OR(F453="L",F453="S",F453="I"),-1,1),"")</f>
        <v/>
      </c>
      <c r="AM453" s="905" t="e">
        <f t="shared" si="29"/>
        <v>#N/A</v>
      </c>
      <c r="AN453" s="905" t="e">
        <f>INDEX(G453:R453,1,MATCH(Parametres!$B$3,G$1:R$1,0))*IF(OR(F453="L",F453="S",F453="I"),-1,1)</f>
        <v>#N/A</v>
      </c>
      <c r="AO453" s="487" t="e">
        <f>+VLOOKUP($AJ453,Data_Validation!$A:$D,1,0)</f>
        <v>#N/A</v>
      </c>
      <c r="AP453" s="487" t="e">
        <f>+VLOOKUP($AJ453,Data_Validation!$A:$D,3,0)</f>
        <v>#N/A</v>
      </c>
      <c r="AQ453" s="487" t="e">
        <f>+VLOOKUP($AJ453,Data_Validation!$A:$D,4,0)</f>
        <v>#N/A</v>
      </c>
      <c r="AR453" s="487" t="s">
        <v>299</v>
      </c>
      <c r="AS453" s="487" t="e">
        <f>+VLOOKUP($AJ453,Data_Validation!$A:$E,5,0)</f>
        <v>#N/A</v>
      </c>
      <c r="AT453" s="904">
        <f t="shared" si="30"/>
        <v>0</v>
      </c>
      <c r="AU453" s="488">
        <f t="shared" si="30"/>
        <v>0</v>
      </c>
      <c r="AV453" s="899" t="str">
        <f>IFERROR(INDEX(V453:AG453,1,MATCH(Parametres!$B$3,V$1:AG$1,0)-1)*IF(OR(C453="L",C453="S",C453="I"),-1,1),"")</f>
        <v/>
      </c>
      <c r="AW453" s="899" t="e">
        <f t="shared" si="31"/>
        <v>#N/A</v>
      </c>
      <c r="AX453" s="899" t="e">
        <f>INDEX(V453:AG453,1,MATCH(Parametres!$B$3,V$1:AG$1,0))*IF(OR(C453="L",C453="S",C453="I"),-1,1)</f>
        <v>#N/A</v>
      </c>
      <c r="AY453" s="487" t="s">
        <v>337</v>
      </c>
      <c r="AZ453" s="487" t="e">
        <f>+VLOOKUP($AJ453,Data_Validation!$A:$E,5,0)</f>
        <v>#N/A</v>
      </c>
    </row>
    <row r="454" spans="36:52" ht="15" customHeight="1">
      <c r="AJ454" s="899">
        <f t="shared" si="28"/>
        <v>0</v>
      </c>
      <c r="AK454" s="899">
        <f t="shared" si="28"/>
        <v>0</v>
      </c>
      <c r="AL454" s="905" t="str">
        <f>IFERROR(INDEX(G454:R454,1,MATCH(Parametres!$B$3,G$1:R$1,0)-1)*IF(OR(F454="L",F454="S",F454="I"),-1,1),"")</f>
        <v/>
      </c>
      <c r="AM454" s="905" t="e">
        <f t="shared" si="29"/>
        <v>#N/A</v>
      </c>
      <c r="AN454" s="905" t="e">
        <f>INDEX(G454:R454,1,MATCH(Parametres!$B$3,G$1:R$1,0))*IF(OR(F454="L",F454="S",F454="I"),-1,1)</f>
        <v>#N/A</v>
      </c>
      <c r="AO454" s="487" t="e">
        <f>+VLOOKUP($AJ454,Data_Validation!$A:$D,1,0)</f>
        <v>#N/A</v>
      </c>
      <c r="AP454" s="487" t="e">
        <f>+VLOOKUP($AJ454,Data_Validation!$A:$D,3,0)</f>
        <v>#N/A</v>
      </c>
      <c r="AQ454" s="487" t="e">
        <f>+VLOOKUP($AJ454,Data_Validation!$A:$D,4,0)</f>
        <v>#N/A</v>
      </c>
      <c r="AR454" s="487" t="s">
        <v>299</v>
      </c>
      <c r="AS454" s="487" t="e">
        <f>+VLOOKUP($AJ454,Data_Validation!$A:$E,5,0)</f>
        <v>#N/A</v>
      </c>
      <c r="AT454" s="904">
        <f t="shared" si="30"/>
        <v>0</v>
      </c>
      <c r="AU454" s="488">
        <f t="shared" si="30"/>
        <v>0</v>
      </c>
      <c r="AV454" s="899" t="str">
        <f>IFERROR(INDEX(V454:AG454,1,MATCH(Parametres!$B$3,V$1:AG$1,0)-1)*IF(OR(C454="L",C454="S",C454="I"),-1,1),"")</f>
        <v/>
      </c>
      <c r="AW454" s="899" t="e">
        <f t="shared" si="31"/>
        <v>#N/A</v>
      </c>
      <c r="AX454" s="899" t="e">
        <f>INDEX(V454:AG454,1,MATCH(Parametres!$B$3,V$1:AG$1,0))*IF(OR(C454="L",C454="S",C454="I"),-1,1)</f>
        <v>#N/A</v>
      </c>
      <c r="AY454" s="487" t="s">
        <v>337</v>
      </c>
      <c r="AZ454" s="487" t="e">
        <f>+VLOOKUP($AJ454,Data_Validation!$A:$E,5,0)</f>
        <v>#N/A</v>
      </c>
    </row>
    <row r="455" spans="36:52" ht="15" customHeight="1">
      <c r="AJ455" s="899">
        <f t="shared" si="28"/>
        <v>0</v>
      </c>
      <c r="AK455" s="899">
        <f t="shared" si="28"/>
        <v>0</v>
      </c>
      <c r="AL455" s="905" t="str">
        <f>IFERROR(INDEX(G455:R455,1,MATCH(Parametres!$B$3,G$1:R$1,0)-1)*IF(OR(F455="L",F455="S",F455="I"),-1,1),"")</f>
        <v/>
      </c>
      <c r="AM455" s="905" t="e">
        <f t="shared" si="29"/>
        <v>#N/A</v>
      </c>
      <c r="AN455" s="905" t="e">
        <f>INDEX(G455:R455,1,MATCH(Parametres!$B$3,G$1:R$1,0))*IF(OR(F455="L",F455="S",F455="I"),-1,1)</f>
        <v>#N/A</v>
      </c>
      <c r="AO455" s="487" t="e">
        <f>+VLOOKUP($AJ455,Data_Validation!$A:$D,1,0)</f>
        <v>#N/A</v>
      </c>
      <c r="AP455" s="487" t="e">
        <f>+VLOOKUP($AJ455,Data_Validation!$A:$D,3,0)</f>
        <v>#N/A</v>
      </c>
      <c r="AQ455" s="487" t="e">
        <f>+VLOOKUP($AJ455,Data_Validation!$A:$D,4,0)</f>
        <v>#N/A</v>
      </c>
      <c r="AR455" s="487" t="s">
        <v>299</v>
      </c>
      <c r="AS455" s="487" t="e">
        <f>+VLOOKUP($AJ455,Data_Validation!$A:$E,5,0)</f>
        <v>#N/A</v>
      </c>
      <c r="AT455" s="904">
        <f t="shared" si="30"/>
        <v>0</v>
      </c>
      <c r="AU455" s="488">
        <f t="shared" si="30"/>
        <v>0</v>
      </c>
      <c r="AV455" s="899" t="str">
        <f>IFERROR(INDEX(V455:AG455,1,MATCH(Parametres!$B$3,V$1:AG$1,0)-1)*IF(OR(C455="L",C455="S",C455="I"),-1,1),"")</f>
        <v/>
      </c>
      <c r="AW455" s="899" t="e">
        <f t="shared" si="31"/>
        <v>#N/A</v>
      </c>
      <c r="AX455" s="899" t="e">
        <f>INDEX(V455:AG455,1,MATCH(Parametres!$B$3,V$1:AG$1,0))*IF(OR(C455="L",C455="S",C455="I"),-1,1)</f>
        <v>#N/A</v>
      </c>
      <c r="AY455" s="487" t="s">
        <v>337</v>
      </c>
      <c r="AZ455" s="487" t="e">
        <f>+VLOOKUP($AJ455,Data_Validation!$A:$E,5,0)</f>
        <v>#N/A</v>
      </c>
    </row>
    <row r="456" spans="36:52" ht="15" customHeight="1">
      <c r="AJ456" s="899">
        <f t="shared" si="28"/>
        <v>0</v>
      </c>
      <c r="AK456" s="899">
        <f t="shared" si="28"/>
        <v>0</v>
      </c>
      <c r="AL456" s="905" t="str">
        <f>IFERROR(INDEX(G456:R456,1,MATCH(Parametres!$B$3,G$1:R$1,0)-1)*IF(OR(F456="L",F456="S",F456="I"),-1,1),"")</f>
        <v/>
      </c>
      <c r="AM456" s="905" t="e">
        <f t="shared" si="29"/>
        <v>#N/A</v>
      </c>
      <c r="AN456" s="905" t="e">
        <f>INDEX(G456:R456,1,MATCH(Parametres!$B$3,G$1:R$1,0))*IF(OR(F456="L",F456="S",F456="I"),-1,1)</f>
        <v>#N/A</v>
      </c>
      <c r="AO456" s="487" t="e">
        <f>+VLOOKUP($AJ456,Data_Validation!$A:$D,1,0)</f>
        <v>#N/A</v>
      </c>
      <c r="AP456" s="487" t="e">
        <f>+VLOOKUP($AJ456,Data_Validation!$A:$D,3,0)</f>
        <v>#N/A</v>
      </c>
      <c r="AQ456" s="487" t="e">
        <f>+VLOOKUP($AJ456,Data_Validation!$A:$D,4,0)</f>
        <v>#N/A</v>
      </c>
      <c r="AR456" s="487" t="s">
        <v>299</v>
      </c>
      <c r="AS456" s="487" t="e">
        <f>+VLOOKUP($AJ456,Data_Validation!$A:$E,5,0)</f>
        <v>#N/A</v>
      </c>
      <c r="AT456" s="904">
        <f t="shared" si="30"/>
        <v>0</v>
      </c>
      <c r="AU456" s="488">
        <f t="shared" si="30"/>
        <v>0</v>
      </c>
      <c r="AV456" s="899" t="str">
        <f>IFERROR(INDEX(V456:AG456,1,MATCH(Parametres!$B$3,V$1:AG$1,0)-1)*IF(OR(C456="L",C456="S",C456="I"),-1,1),"")</f>
        <v/>
      </c>
      <c r="AW456" s="899" t="e">
        <f t="shared" si="31"/>
        <v>#N/A</v>
      </c>
      <c r="AX456" s="899" t="e">
        <f>INDEX(V456:AG456,1,MATCH(Parametres!$B$3,V$1:AG$1,0))*IF(OR(C456="L",C456="S",C456="I"),-1,1)</f>
        <v>#N/A</v>
      </c>
      <c r="AY456" s="487" t="s">
        <v>337</v>
      </c>
      <c r="AZ456" s="487" t="e">
        <f>+VLOOKUP($AJ456,Data_Validation!$A:$E,5,0)</f>
        <v>#N/A</v>
      </c>
    </row>
    <row r="457" spans="36:52" ht="15" customHeight="1">
      <c r="AJ457" s="899">
        <f t="shared" si="28"/>
        <v>0</v>
      </c>
      <c r="AK457" s="899">
        <f t="shared" si="28"/>
        <v>0</v>
      </c>
      <c r="AL457" s="905" t="str">
        <f>IFERROR(INDEX(G457:R457,1,MATCH(Parametres!$B$3,G$1:R$1,0)-1)*IF(OR(F457="L",F457="S",F457="I"),-1,1),"")</f>
        <v/>
      </c>
      <c r="AM457" s="905" t="e">
        <f t="shared" si="29"/>
        <v>#N/A</v>
      </c>
      <c r="AN457" s="905" t="e">
        <f>INDEX(G457:R457,1,MATCH(Parametres!$B$3,G$1:R$1,0))*IF(OR(F457="L",F457="S",F457="I"),-1,1)</f>
        <v>#N/A</v>
      </c>
      <c r="AO457" s="487" t="e">
        <f>+VLOOKUP($AJ457,Data_Validation!$A:$D,1,0)</f>
        <v>#N/A</v>
      </c>
      <c r="AP457" s="487" t="e">
        <f>+VLOOKUP($AJ457,Data_Validation!$A:$D,3,0)</f>
        <v>#N/A</v>
      </c>
      <c r="AQ457" s="487" t="e">
        <f>+VLOOKUP($AJ457,Data_Validation!$A:$D,4,0)</f>
        <v>#N/A</v>
      </c>
      <c r="AR457" s="487" t="s">
        <v>299</v>
      </c>
      <c r="AS457" s="487" t="e">
        <f>+VLOOKUP($AJ457,Data_Validation!$A:$E,5,0)</f>
        <v>#N/A</v>
      </c>
      <c r="AT457" s="904">
        <f t="shared" si="30"/>
        <v>0</v>
      </c>
      <c r="AU457" s="488">
        <f t="shared" si="30"/>
        <v>0</v>
      </c>
      <c r="AV457" s="899" t="str">
        <f>IFERROR(INDEX(V457:AG457,1,MATCH(Parametres!$B$3,V$1:AG$1,0)-1)*IF(OR(C457="L",C457="S",C457="I"),-1,1),"")</f>
        <v/>
      </c>
      <c r="AW457" s="899" t="e">
        <f t="shared" si="31"/>
        <v>#N/A</v>
      </c>
      <c r="AX457" s="899" t="e">
        <f>INDEX(V457:AG457,1,MATCH(Parametres!$B$3,V$1:AG$1,0))*IF(OR(C457="L",C457="S",C457="I"),-1,1)</f>
        <v>#N/A</v>
      </c>
      <c r="AY457" s="487" t="s">
        <v>337</v>
      </c>
      <c r="AZ457" s="487" t="e">
        <f>+VLOOKUP($AJ457,Data_Validation!$A:$E,5,0)</f>
        <v>#N/A</v>
      </c>
    </row>
    <row r="458" spans="36:52" ht="15" customHeight="1">
      <c r="AJ458" s="899">
        <f t="shared" si="28"/>
        <v>0</v>
      </c>
      <c r="AK458" s="899">
        <f t="shared" si="28"/>
        <v>0</v>
      </c>
      <c r="AL458" s="905" t="str">
        <f>IFERROR(INDEX(G458:R458,1,MATCH(Parametres!$B$3,G$1:R$1,0)-1)*IF(OR(F458="L",F458="S",F458="I"),-1,1),"")</f>
        <v/>
      </c>
      <c r="AM458" s="905" t="e">
        <f t="shared" si="29"/>
        <v>#N/A</v>
      </c>
      <c r="AN458" s="905" t="e">
        <f>INDEX(G458:R458,1,MATCH(Parametres!$B$3,G$1:R$1,0))*IF(OR(F458="L",F458="S",F458="I"),-1,1)</f>
        <v>#N/A</v>
      </c>
      <c r="AO458" s="487" t="e">
        <f>+VLOOKUP($AJ458,Data_Validation!$A:$D,1,0)</f>
        <v>#N/A</v>
      </c>
      <c r="AP458" s="487" t="e">
        <f>+VLOOKUP($AJ458,Data_Validation!$A:$D,3,0)</f>
        <v>#N/A</v>
      </c>
      <c r="AQ458" s="487" t="e">
        <f>+VLOOKUP($AJ458,Data_Validation!$A:$D,4,0)</f>
        <v>#N/A</v>
      </c>
      <c r="AR458" s="487" t="s">
        <v>299</v>
      </c>
      <c r="AS458" s="487" t="e">
        <f>+VLOOKUP($AJ458,Data_Validation!$A:$E,5,0)</f>
        <v>#N/A</v>
      </c>
      <c r="AT458" s="904">
        <f t="shared" si="30"/>
        <v>0</v>
      </c>
      <c r="AU458" s="488">
        <f t="shared" si="30"/>
        <v>0</v>
      </c>
      <c r="AV458" s="899" t="str">
        <f>IFERROR(INDEX(V458:AG458,1,MATCH(Parametres!$B$3,V$1:AG$1,0)-1)*IF(OR(C458="L",C458="S",C458="I"),-1,1),"")</f>
        <v/>
      </c>
      <c r="AW458" s="899" t="e">
        <f t="shared" si="31"/>
        <v>#N/A</v>
      </c>
      <c r="AX458" s="899" t="e">
        <f>INDEX(V458:AG458,1,MATCH(Parametres!$B$3,V$1:AG$1,0))*IF(OR(C458="L",C458="S",C458="I"),-1,1)</f>
        <v>#N/A</v>
      </c>
      <c r="AY458" s="487" t="s">
        <v>337</v>
      </c>
      <c r="AZ458" s="487" t="e">
        <f>+VLOOKUP($AJ458,Data_Validation!$A:$E,5,0)</f>
        <v>#N/A</v>
      </c>
    </row>
    <row r="459" spans="36:52" ht="15" customHeight="1">
      <c r="AJ459" s="899">
        <f t="shared" si="28"/>
        <v>0</v>
      </c>
      <c r="AK459" s="899">
        <f t="shared" si="28"/>
        <v>0</v>
      </c>
      <c r="AL459" s="905" t="str">
        <f>IFERROR(INDEX(G459:R459,1,MATCH(Parametres!$B$3,G$1:R$1,0)-1)*IF(OR(F459="L",F459="S",F459="I"),-1,1),"")</f>
        <v/>
      </c>
      <c r="AM459" s="905" t="e">
        <f t="shared" si="29"/>
        <v>#N/A</v>
      </c>
      <c r="AN459" s="905" t="e">
        <f>INDEX(G459:R459,1,MATCH(Parametres!$B$3,G$1:R$1,0))*IF(OR(F459="L",F459="S",F459="I"),-1,1)</f>
        <v>#N/A</v>
      </c>
      <c r="AO459" s="487" t="e">
        <f>+VLOOKUP($AJ459,Data_Validation!$A:$D,1,0)</f>
        <v>#N/A</v>
      </c>
      <c r="AP459" s="487" t="e">
        <f>+VLOOKUP($AJ459,Data_Validation!$A:$D,3,0)</f>
        <v>#N/A</v>
      </c>
      <c r="AQ459" s="487" t="e">
        <f>+VLOOKUP($AJ459,Data_Validation!$A:$D,4,0)</f>
        <v>#N/A</v>
      </c>
      <c r="AR459" s="487" t="s">
        <v>299</v>
      </c>
      <c r="AS459" s="487" t="e">
        <f>+VLOOKUP($AJ459,Data_Validation!$A:$E,5,0)</f>
        <v>#N/A</v>
      </c>
      <c r="AT459" s="904">
        <f t="shared" si="30"/>
        <v>0</v>
      </c>
      <c r="AU459" s="488">
        <f t="shared" si="30"/>
        <v>0</v>
      </c>
      <c r="AV459" s="899" t="str">
        <f>IFERROR(INDEX(V459:AG459,1,MATCH(Parametres!$B$3,V$1:AG$1,0)-1)*IF(OR(C459="L",C459="S",C459="I"),-1,1),"")</f>
        <v/>
      </c>
      <c r="AW459" s="899" t="e">
        <f t="shared" si="31"/>
        <v>#N/A</v>
      </c>
      <c r="AX459" s="899" t="e">
        <f>INDEX(V459:AG459,1,MATCH(Parametres!$B$3,V$1:AG$1,0))*IF(OR(C459="L",C459="S",C459="I"),-1,1)</f>
        <v>#N/A</v>
      </c>
      <c r="AY459" s="487" t="s">
        <v>337</v>
      </c>
      <c r="AZ459" s="487" t="e">
        <f>+VLOOKUP($AJ459,Data_Validation!$A:$E,5,0)</f>
        <v>#N/A</v>
      </c>
    </row>
    <row r="460" spans="36:52" ht="15" customHeight="1">
      <c r="AJ460" s="899">
        <f t="shared" si="28"/>
        <v>0</v>
      </c>
      <c r="AK460" s="899">
        <f t="shared" si="28"/>
        <v>0</v>
      </c>
      <c r="AL460" s="905" t="str">
        <f>IFERROR(INDEX(G460:R460,1,MATCH(Parametres!$B$3,G$1:R$1,0)-1)*IF(OR(F460="L",F460="S",F460="I"),-1,1),"")</f>
        <v/>
      </c>
      <c r="AM460" s="905" t="e">
        <f t="shared" si="29"/>
        <v>#N/A</v>
      </c>
      <c r="AN460" s="905" t="e">
        <f>INDEX(G460:R460,1,MATCH(Parametres!$B$3,G$1:R$1,0))*IF(OR(F460="L",F460="S",F460="I"),-1,1)</f>
        <v>#N/A</v>
      </c>
      <c r="AO460" s="487" t="e">
        <f>+VLOOKUP($AJ460,Data_Validation!$A:$D,1,0)</f>
        <v>#N/A</v>
      </c>
      <c r="AP460" s="487" t="e">
        <f>+VLOOKUP($AJ460,Data_Validation!$A:$D,3,0)</f>
        <v>#N/A</v>
      </c>
      <c r="AQ460" s="487" t="e">
        <f>+VLOOKUP($AJ460,Data_Validation!$A:$D,4,0)</f>
        <v>#N/A</v>
      </c>
      <c r="AR460" s="487" t="s">
        <v>299</v>
      </c>
      <c r="AS460" s="487" t="e">
        <f>+VLOOKUP($AJ460,Data_Validation!$A:$E,5,0)</f>
        <v>#N/A</v>
      </c>
      <c r="AT460" s="904">
        <f t="shared" si="30"/>
        <v>0</v>
      </c>
      <c r="AU460" s="488">
        <f t="shared" si="30"/>
        <v>0</v>
      </c>
      <c r="AV460" s="899" t="str">
        <f>IFERROR(INDEX(V460:AG460,1,MATCH(Parametres!$B$3,V$1:AG$1,0)-1)*IF(OR(C460="L",C460="S",C460="I"),-1,1),"")</f>
        <v/>
      </c>
      <c r="AW460" s="899" t="e">
        <f t="shared" si="31"/>
        <v>#N/A</v>
      </c>
      <c r="AX460" s="899" t="e">
        <f>INDEX(V460:AG460,1,MATCH(Parametres!$B$3,V$1:AG$1,0))*IF(OR(C460="L",C460="S",C460="I"),-1,1)</f>
        <v>#N/A</v>
      </c>
      <c r="AY460" s="487" t="s">
        <v>337</v>
      </c>
      <c r="AZ460" s="487" t="e">
        <f>+VLOOKUP($AJ460,Data_Validation!$A:$E,5,0)</f>
        <v>#N/A</v>
      </c>
    </row>
    <row r="461" spans="36:52" ht="15" customHeight="1">
      <c r="AJ461" s="899">
        <f t="shared" si="28"/>
        <v>0</v>
      </c>
      <c r="AK461" s="899">
        <f t="shared" si="28"/>
        <v>0</v>
      </c>
      <c r="AL461" s="905" t="str">
        <f>IFERROR(INDEX(G461:R461,1,MATCH(Parametres!$B$3,G$1:R$1,0)-1)*IF(OR(F461="L",F461="S",F461="I"),-1,1),"")</f>
        <v/>
      </c>
      <c r="AM461" s="905" t="e">
        <f t="shared" si="29"/>
        <v>#N/A</v>
      </c>
      <c r="AN461" s="905" t="e">
        <f>INDEX(G461:R461,1,MATCH(Parametres!$B$3,G$1:R$1,0))*IF(OR(F461="L",F461="S",F461="I"),-1,1)</f>
        <v>#N/A</v>
      </c>
      <c r="AO461" s="487" t="e">
        <f>+VLOOKUP($AJ461,Data_Validation!$A:$D,1,0)</f>
        <v>#N/A</v>
      </c>
      <c r="AP461" s="487" t="e">
        <f>+VLOOKUP($AJ461,Data_Validation!$A:$D,3,0)</f>
        <v>#N/A</v>
      </c>
      <c r="AQ461" s="487" t="e">
        <f>+VLOOKUP($AJ461,Data_Validation!$A:$D,4,0)</f>
        <v>#N/A</v>
      </c>
      <c r="AR461" s="487" t="s">
        <v>299</v>
      </c>
      <c r="AS461" s="487" t="e">
        <f>+VLOOKUP($AJ461,Data_Validation!$A:$E,5,0)</f>
        <v>#N/A</v>
      </c>
      <c r="AT461" s="904">
        <f t="shared" si="30"/>
        <v>0</v>
      </c>
      <c r="AU461" s="488">
        <f t="shared" si="30"/>
        <v>0</v>
      </c>
      <c r="AV461" s="899" t="str">
        <f>IFERROR(INDEX(V461:AG461,1,MATCH(Parametres!$B$3,V$1:AG$1,0)-1)*IF(OR(C461="L",C461="S",C461="I"),-1,1),"")</f>
        <v/>
      </c>
      <c r="AW461" s="899" t="e">
        <f t="shared" si="31"/>
        <v>#N/A</v>
      </c>
      <c r="AX461" s="899" t="e">
        <f>INDEX(V461:AG461,1,MATCH(Parametres!$B$3,V$1:AG$1,0))*IF(OR(C461="L",C461="S",C461="I"),-1,1)</f>
        <v>#N/A</v>
      </c>
      <c r="AY461" s="487" t="s">
        <v>337</v>
      </c>
      <c r="AZ461" s="487" t="e">
        <f>+VLOOKUP($AJ461,Data_Validation!$A:$E,5,0)</f>
        <v>#N/A</v>
      </c>
    </row>
    <row r="462" spans="36:52" ht="15" customHeight="1">
      <c r="AJ462" s="899">
        <f t="shared" si="28"/>
        <v>0</v>
      </c>
      <c r="AK462" s="899">
        <f t="shared" si="28"/>
        <v>0</v>
      </c>
      <c r="AL462" s="905" t="str">
        <f>IFERROR(INDEX(G462:R462,1,MATCH(Parametres!$B$3,G$1:R$1,0)-1)*IF(OR(F462="L",F462="S",F462="I"),-1,1),"")</f>
        <v/>
      </c>
      <c r="AM462" s="905" t="e">
        <f t="shared" si="29"/>
        <v>#N/A</v>
      </c>
      <c r="AN462" s="905" t="e">
        <f>INDEX(G462:R462,1,MATCH(Parametres!$B$3,G$1:R$1,0))*IF(OR(F462="L",F462="S",F462="I"),-1,1)</f>
        <v>#N/A</v>
      </c>
      <c r="AO462" s="487" t="e">
        <f>+VLOOKUP($AJ462,Data_Validation!$A:$D,1,0)</f>
        <v>#N/A</v>
      </c>
      <c r="AP462" s="487" t="e">
        <f>+VLOOKUP($AJ462,Data_Validation!$A:$D,3,0)</f>
        <v>#N/A</v>
      </c>
      <c r="AQ462" s="487" t="e">
        <f>+VLOOKUP($AJ462,Data_Validation!$A:$D,4,0)</f>
        <v>#N/A</v>
      </c>
      <c r="AR462" s="487" t="s">
        <v>299</v>
      </c>
      <c r="AS462" s="487" t="e">
        <f>+VLOOKUP($AJ462,Data_Validation!$A:$E,5,0)</f>
        <v>#N/A</v>
      </c>
      <c r="AT462" s="904">
        <f t="shared" si="30"/>
        <v>0</v>
      </c>
      <c r="AU462" s="488">
        <f t="shared" si="30"/>
        <v>0</v>
      </c>
      <c r="AV462" s="899" t="str">
        <f>IFERROR(INDEX(V462:AG462,1,MATCH(Parametres!$B$3,V$1:AG$1,0)-1)*IF(OR(C462="L",C462="S",C462="I"),-1,1),"")</f>
        <v/>
      </c>
      <c r="AW462" s="899" t="e">
        <f t="shared" si="31"/>
        <v>#N/A</v>
      </c>
      <c r="AX462" s="899" t="e">
        <f>INDEX(V462:AG462,1,MATCH(Parametres!$B$3,V$1:AG$1,0))*IF(OR(C462="L",C462="S",C462="I"),-1,1)</f>
        <v>#N/A</v>
      </c>
      <c r="AY462" s="487" t="s">
        <v>337</v>
      </c>
      <c r="AZ462" s="487" t="e">
        <f>+VLOOKUP($AJ462,Data_Validation!$A:$E,5,0)</f>
        <v>#N/A</v>
      </c>
    </row>
    <row r="463" spans="36:52" ht="15" customHeight="1">
      <c r="AJ463" s="899">
        <f t="shared" si="28"/>
        <v>0</v>
      </c>
      <c r="AK463" s="899">
        <f t="shared" si="28"/>
        <v>0</v>
      </c>
      <c r="AL463" s="905" t="str">
        <f>IFERROR(INDEX(G463:R463,1,MATCH(Parametres!$B$3,G$1:R$1,0)-1)*IF(OR(F463="L",F463="S",F463="I"),-1,1),"")</f>
        <v/>
      </c>
      <c r="AM463" s="905" t="e">
        <f t="shared" si="29"/>
        <v>#N/A</v>
      </c>
      <c r="AN463" s="905" t="e">
        <f>INDEX(G463:R463,1,MATCH(Parametres!$B$3,G$1:R$1,0))*IF(OR(F463="L",F463="S",F463="I"),-1,1)</f>
        <v>#N/A</v>
      </c>
      <c r="AO463" s="487" t="e">
        <f>+VLOOKUP($AJ463,Data_Validation!$A:$D,1,0)</f>
        <v>#N/A</v>
      </c>
      <c r="AP463" s="487" t="e">
        <f>+VLOOKUP($AJ463,Data_Validation!$A:$D,3,0)</f>
        <v>#N/A</v>
      </c>
      <c r="AQ463" s="487" t="e">
        <f>+VLOOKUP($AJ463,Data_Validation!$A:$D,4,0)</f>
        <v>#N/A</v>
      </c>
      <c r="AR463" s="487" t="s">
        <v>299</v>
      </c>
      <c r="AS463" s="487" t="e">
        <f>+VLOOKUP($AJ463,Data_Validation!$A:$E,5,0)</f>
        <v>#N/A</v>
      </c>
      <c r="AT463" s="904">
        <f t="shared" si="30"/>
        <v>0</v>
      </c>
      <c r="AU463" s="488">
        <f t="shared" si="30"/>
        <v>0</v>
      </c>
      <c r="AV463" s="899" t="str">
        <f>IFERROR(INDEX(V463:AG463,1,MATCH(Parametres!$B$3,V$1:AG$1,0)-1)*IF(OR(C463="L",C463="S",C463="I"),-1,1),"")</f>
        <v/>
      </c>
      <c r="AW463" s="899" t="e">
        <f t="shared" si="31"/>
        <v>#N/A</v>
      </c>
      <c r="AX463" s="899" t="e">
        <f>INDEX(V463:AG463,1,MATCH(Parametres!$B$3,V$1:AG$1,0))*IF(OR(C463="L",C463="S",C463="I"),-1,1)</f>
        <v>#N/A</v>
      </c>
      <c r="AY463" s="487" t="s">
        <v>337</v>
      </c>
      <c r="AZ463" s="487" t="e">
        <f>+VLOOKUP($AJ463,Data_Validation!$A:$E,5,0)</f>
        <v>#N/A</v>
      </c>
    </row>
    <row r="464" spans="36:52" ht="15" customHeight="1">
      <c r="AJ464" s="899">
        <f t="shared" si="28"/>
        <v>0</v>
      </c>
      <c r="AK464" s="899">
        <f t="shared" si="28"/>
        <v>0</v>
      </c>
      <c r="AL464" s="905" t="str">
        <f>IFERROR(INDEX(G464:R464,1,MATCH(Parametres!$B$3,G$1:R$1,0)-1)*IF(OR(F464="L",F464="S",F464="I"),-1,1),"")</f>
        <v/>
      </c>
      <c r="AM464" s="905" t="e">
        <f t="shared" si="29"/>
        <v>#N/A</v>
      </c>
      <c r="AN464" s="905" t="e">
        <f>INDEX(G464:R464,1,MATCH(Parametres!$B$3,G$1:R$1,0))*IF(OR(F464="L",F464="S",F464="I"),-1,1)</f>
        <v>#N/A</v>
      </c>
      <c r="AO464" s="487" t="e">
        <f>+VLOOKUP($AJ464,Data_Validation!$A:$D,1,0)</f>
        <v>#N/A</v>
      </c>
      <c r="AP464" s="487" t="e">
        <f>+VLOOKUP($AJ464,Data_Validation!$A:$D,3,0)</f>
        <v>#N/A</v>
      </c>
      <c r="AQ464" s="487" t="e">
        <f>+VLOOKUP($AJ464,Data_Validation!$A:$D,4,0)</f>
        <v>#N/A</v>
      </c>
      <c r="AR464" s="487" t="s">
        <v>299</v>
      </c>
      <c r="AS464" s="487" t="e">
        <f>+VLOOKUP($AJ464,Data_Validation!$A:$E,5,0)</f>
        <v>#N/A</v>
      </c>
      <c r="AT464" s="904">
        <f t="shared" si="30"/>
        <v>0</v>
      </c>
      <c r="AU464" s="488">
        <f t="shared" si="30"/>
        <v>0</v>
      </c>
      <c r="AV464" s="899" t="str">
        <f>IFERROR(INDEX(V464:AG464,1,MATCH(Parametres!$B$3,V$1:AG$1,0)-1)*IF(OR(C464="L",C464="S",C464="I"),-1,1),"")</f>
        <v/>
      </c>
      <c r="AW464" s="899" t="e">
        <f t="shared" si="31"/>
        <v>#N/A</v>
      </c>
      <c r="AX464" s="899" t="e">
        <f>INDEX(V464:AG464,1,MATCH(Parametres!$B$3,V$1:AG$1,0))*IF(OR(C464="L",C464="S",C464="I"),-1,1)</f>
        <v>#N/A</v>
      </c>
      <c r="AY464" s="487" t="s">
        <v>337</v>
      </c>
      <c r="AZ464" s="487" t="e">
        <f>+VLOOKUP($AJ464,Data_Validation!$A:$E,5,0)</f>
        <v>#N/A</v>
      </c>
    </row>
    <row r="465" spans="36:52" ht="15" customHeight="1">
      <c r="AJ465" s="899">
        <f t="shared" si="28"/>
        <v>0</v>
      </c>
      <c r="AK465" s="899">
        <f t="shared" si="28"/>
        <v>0</v>
      </c>
      <c r="AL465" s="905" t="str">
        <f>IFERROR(INDEX(G465:R465,1,MATCH(Parametres!$B$3,G$1:R$1,0)-1)*IF(OR(F465="L",F465="S",F465="I"),-1,1),"")</f>
        <v/>
      </c>
      <c r="AM465" s="905" t="e">
        <f t="shared" si="29"/>
        <v>#N/A</v>
      </c>
      <c r="AN465" s="905" t="e">
        <f>INDEX(G465:R465,1,MATCH(Parametres!$B$3,G$1:R$1,0))*IF(OR(F465="L",F465="S",F465="I"),-1,1)</f>
        <v>#N/A</v>
      </c>
      <c r="AO465" s="487" t="e">
        <f>+VLOOKUP($AJ465,Data_Validation!$A:$D,1,0)</f>
        <v>#N/A</v>
      </c>
      <c r="AP465" s="487" t="e">
        <f>+VLOOKUP($AJ465,Data_Validation!$A:$D,3,0)</f>
        <v>#N/A</v>
      </c>
      <c r="AQ465" s="487" t="e">
        <f>+VLOOKUP($AJ465,Data_Validation!$A:$D,4,0)</f>
        <v>#N/A</v>
      </c>
      <c r="AR465" s="487" t="s">
        <v>299</v>
      </c>
      <c r="AS465" s="487" t="e">
        <f>+VLOOKUP($AJ465,Data_Validation!$A:$E,5,0)</f>
        <v>#N/A</v>
      </c>
      <c r="AT465" s="904">
        <f t="shared" si="30"/>
        <v>0</v>
      </c>
      <c r="AU465" s="488">
        <f t="shared" si="30"/>
        <v>0</v>
      </c>
      <c r="AV465" s="899" t="str">
        <f>IFERROR(INDEX(V465:AG465,1,MATCH(Parametres!$B$3,V$1:AG$1,0)-1)*IF(OR(C465="L",C465="S",C465="I"),-1,1),"")</f>
        <v/>
      </c>
      <c r="AW465" s="899" t="e">
        <f t="shared" si="31"/>
        <v>#N/A</v>
      </c>
      <c r="AX465" s="899" t="e">
        <f>INDEX(V465:AG465,1,MATCH(Parametres!$B$3,V$1:AG$1,0))*IF(OR(C465="L",C465="S",C465="I"),-1,1)</f>
        <v>#N/A</v>
      </c>
      <c r="AY465" s="487" t="s">
        <v>337</v>
      </c>
      <c r="AZ465" s="487" t="e">
        <f>+VLOOKUP($AJ465,Data_Validation!$A:$E,5,0)</f>
        <v>#N/A</v>
      </c>
    </row>
    <row r="466" spans="36:52" ht="15" customHeight="1">
      <c r="AJ466" s="899">
        <f t="shared" si="28"/>
        <v>0</v>
      </c>
      <c r="AK466" s="899">
        <f t="shared" si="28"/>
        <v>0</v>
      </c>
      <c r="AL466" s="905" t="str">
        <f>IFERROR(INDEX(G466:R466,1,MATCH(Parametres!$B$3,G$1:R$1,0)-1)*IF(OR(F466="L",F466="S",F466="I"),-1,1),"")</f>
        <v/>
      </c>
      <c r="AM466" s="905" t="e">
        <f t="shared" si="29"/>
        <v>#N/A</v>
      </c>
      <c r="AN466" s="905" t="e">
        <f>INDEX(G466:R466,1,MATCH(Parametres!$B$3,G$1:R$1,0))*IF(OR(F466="L",F466="S",F466="I"),-1,1)</f>
        <v>#N/A</v>
      </c>
      <c r="AO466" s="487" t="e">
        <f>+VLOOKUP($AJ466,Data_Validation!$A:$D,1,0)</f>
        <v>#N/A</v>
      </c>
      <c r="AP466" s="487" t="e">
        <f>+VLOOKUP($AJ466,Data_Validation!$A:$D,3,0)</f>
        <v>#N/A</v>
      </c>
      <c r="AQ466" s="487" t="e">
        <f>+VLOOKUP($AJ466,Data_Validation!$A:$D,4,0)</f>
        <v>#N/A</v>
      </c>
      <c r="AR466" s="487" t="s">
        <v>299</v>
      </c>
      <c r="AS466" s="487" t="e">
        <f>+VLOOKUP($AJ466,Data_Validation!$A:$E,5,0)</f>
        <v>#N/A</v>
      </c>
      <c r="AT466" s="904">
        <f t="shared" si="30"/>
        <v>0</v>
      </c>
      <c r="AU466" s="488">
        <f t="shared" si="30"/>
        <v>0</v>
      </c>
      <c r="AV466" s="899" t="str">
        <f>IFERROR(INDEX(V466:AG466,1,MATCH(Parametres!$B$3,V$1:AG$1,0)-1)*IF(OR(C466="L",C466="S",C466="I"),-1,1),"")</f>
        <v/>
      </c>
      <c r="AW466" s="899" t="e">
        <f t="shared" si="31"/>
        <v>#N/A</v>
      </c>
      <c r="AX466" s="899" t="e">
        <f>INDEX(V466:AG466,1,MATCH(Parametres!$B$3,V$1:AG$1,0))*IF(OR(C466="L",C466="S",C466="I"),-1,1)</f>
        <v>#N/A</v>
      </c>
      <c r="AY466" s="487" t="s">
        <v>337</v>
      </c>
      <c r="AZ466" s="487" t="e">
        <f>+VLOOKUP($AJ466,Data_Validation!$A:$E,5,0)</f>
        <v>#N/A</v>
      </c>
    </row>
    <row r="467" spans="36:52" ht="15" customHeight="1">
      <c r="AJ467" s="899">
        <f t="shared" si="28"/>
        <v>0</v>
      </c>
      <c r="AK467" s="899">
        <f t="shared" si="28"/>
        <v>0</v>
      </c>
      <c r="AL467" s="905" t="str">
        <f>IFERROR(INDEX(G467:R467,1,MATCH(Parametres!$B$3,G$1:R$1,0)-1)*IF(OR(F467="L",F467="S",F467="I"),-1,1),"")</f>
        <v/>
      </c>
      <c r="AM467" s="905" t="e">
        <f t="shared" si="29"/>
        <v>#N/A</v>
      </c>
      <c r="AN467" s="905" t="e">
        <f>INDEX(G467:R467,1,MATCH(Parametres!$B$3,G$1:R$1,0))*IF(OR(F467="L",F467="S",F467="I"),-1,1)</f>
        <v>#N/A</v>
      </c>
      <c r="AO467" s="487" t="e">
        <f>+VLOOKUP($AJ467,Data_Validation!$A:$D,1,0)</f>
        <v>#N/A</v>
      </c>
      <c r="AP467" s="487" t="e">
        <f>+VLOOKUP($AJ467,Data_Validation!$A:$D,3,0)</f>
        <v>#N/A</v>
      </c>
      <c r="AQ467" s="487" t="e">
        <f>+VLOOKUP($AJ467,Data_Validation!$A:$D,4,0)</f>
        <v>#N/A</v>
      </c>
      <c r="AR467" s="487" t="s">
        <v>299</v>
      </c>
      <c r="AS467" s="487" t="e">
        <f>+VLOOKUP($AJ467,Data_Validation!$A:$E,5,0)</f>
        <v>#N/A</v>
      </c>
      <c r="AT467" s="904">
        <f t="shared" si="30"/>
        <v>0</v>
      </c>
      <c r="AU467" s="488">
        <f t="shared" si="30"/>
        <v>0</v>
      </c>
      <c r="AV467" s="899" t="str">
        <f>IFERROR(INDEX(V467:AG467,1,MATCH(Parametres!$B$3,V$1:AG$1,0)-1)*IF(OR(C467="L",C467="S",C467="I"),-1,1),"")</f>
        <v/>
      </c>
      <c r="AW467" s="899" t="e">
        <f t="shared" si="31"/>
        <v>#N/A</v>
      </c>
      <c r="AX467" s="899" t="e">
        <f>INDEX(V467:AG467,1,MATCH(Parametres!$B$3,V$1:AG$1,0))*IF(OR(C467="L",C467="S",C467="I"),-1,1)</f>
        <v>#N/A</v>
      </c>
      <c r="AY467" s="487" t="s">
        <v>337</v>
      </c>
      <c r="AZ467" s="487" t="e">
        <f>+VLOOKUP($AJ467,Data_Validation!$A:$E,5,0)</f>
        <v>#N/A</v>
      </c>
    </row>
    <row r="468" spans="36:52" ht="15" customHeight="1">
      <c r="AJ468" s="899">
        <f t="shared" ref="AJ468:AK531" si="32">C468</f>
        <v>0</v>
      </c>
      <c r="AK468" s="899">
        <f t="shared" si="32"/>
        <v>0</v>
      </c>
      <c r="AL468" s="905" t="str">
        <f>IFERROR(INDEX(G468:R468,1,MATCH(Parametres!$B$3,G$1:R$1,0)-1)*IF(OR(F468="L",F468="S",F468="I"),-1,1),"")</f>
        <v/>
      </c>
      <c r="AM468" s="905" t="e">
        <f t="shared" si="29"/>
        <v>#N/A</v>
      </c>
      <c r="AN468" s="905" t="e">
        <f>INDEX(G468:R468,1,MATCH(Parametres!$B$3,G$1:R$1,0))*IF(OR(F468="L",F468="S",F468="I"),-1,1)</f>
        <v>#N/A</v>
      </c>
      <c r="AO468" s="487" t="e">
        <f>+VLOOKUP($AJ468,Data_Validation!$A:$D,1,0)</f>
        <v>#N/A</v>
      </c>
      <c r="AP468" s="487" t="e">
        <f>+VLOOKUP($AJ468,Data_Validation!$A:$D,3,0)</f>
        <v>#N/A</v>
      </c>
      <c r="AQ468" s="487" t="e">
        <f>+VLOOKUP($AJ468,Data_Validation!$A:$D,4,0)</f>
        <v>#N/A</v>
      </c>
      <c r="AR468" s="487" t="s">
        <v>299</v>
      </c>
      <c r="AS468" s="487" t="e">
        <f>+VLOOKUP($AJ468,Data_Validation!$A:$E,5,0)</f>
        <v>#N/A</v>
      </c>
      <c r="AT468" s="904">
        <f t="shared" si="30"/>
        <v>0</v>
      </c>
      <c r="AU468" s="488">
        <f t="shared" si="30"/>
        <v>0</v>
      </c>
      <c r="AV468" s="899" t="str">
        <f>IFERROR(INDEX(V468:AG468,1,MATCH(Parametres!$B$3,V$1:AG$1,0)-1)*IF(OR(C468="L",C468="S",C468="I"),-1,1),"")</f>
        <v/>
      </c>
      <c r="AW468" s="899" t="e">
        <f t="shared" si="31"/>
        <v>#N/A</v>
      </c>
      <c r="AX468" s="899" t="e">
        <f>INDEX(V468:AG468,1,MATCH(Parametres!$B$3,V$1:AG$1,0))*IF(OR(C468="L",C468="S",C468="I"),-1,1)</f>
        <v>#N/A</v>
      </c>
      <c r="AY468" s="487" t="s">
        <v>337</v>
      </c>
      <c r="AZ468" s="487" t="e">
        <f>+VLOOKUP($AJ468,Data_Validation!$A:$E,5,0)</f>
        <v>#N/A</v>
      </c>
    </row>
    <row r="469" spans="36:52" ht="15" customHeight="1">
      <c r="AJ469" s="899">
        <f t="shared" si="32"/>
        <v>0</v>
      </c>
      <c r="AK469" s="899">
        <f t="shared" si="32"/>
        <v>0</v>
      </c>
      <c r="AL469" s="905" t="str">
        <f>IFERROR(INDEX(G469:R469,1,MATCH(Parametres!$B$3,G$1:R$1,0)-1)*IF(OR(F469="L",F469="S",F469="I"),-1,1),"")</f>
        <v/>
      </c>
      <c r="AM469" s="905" t="e">
        <f t="shared" si="29"/>
        <v>#N/A</v>
      </c>
      <c r="AN469" s="905" t="e">
        <f>INDEX(G469:R469,1,MATCH(Parametres!$B$3,G$1:R$1,0))*IF(OR(F469="L",F469="S",F469="I"),-1,1)</f>
        <v>#N/A</v>
      </c>
      <c r="AO469" s="487" t="e">
        <f>+VLOOKUP($AJ469,Data_Validation!$A:$D,1,0)</f>
        <v>#N/A</v>
      </c>
      <c r="AP469" s="487" t="e">
        <f>+VLOOKUP($AJ469,Data_Validation!$A:$D,3,0)</f>
        <v>#N/A</v>
      </c>
      <c r="AQ469" s="487" t="e">
        <f>+VLOOKUP($AJ469,Data_Validation!$A:$D,4,0)</f>
        <v>#N/A</v>
      </c>
      <c r="AR469" s="487" t="s">
        <v>299</v>
      </c>
      <c r="AS469" s="487" t="e">
        <f>+VLOOKUP($AJ469,Data_Validation!$A:$E,5,0)</f>
        <v>#N/A</v>
      </c>
      <c r="AT469" s="904">
        <f t="shared" si="30"/>
        <v>0</v>
      </c>
      <c r="AU469" s="488">
        <f t="shared" si="30"/>
        <v>0</v>
      </c>
      <c r="AV469" s="899" t="str">
        <f>IFERROR(INDEX(V469:AG469,1,MATCH(Parametres!$B$3,V$1:AG$1,0)-1)*IF(OR(C469="L",C469="S",C469="I"),-1,1),"")</f>
        <v/>
      </c>
      <c r="AW469" s="899" t="e">
        <f t="shared" si="31"/>
        <v>#N/A</v>
      </c>
      <c r="AX469" s="899" t="e">
        <f>INDEX(V469:AG469,1,MATCH(Parametres!$B$3,V$1:AG$1,0))*IF(OR(C469="L",C469="S",C469="I"),-1,1)</f>
        <v>#N/A</v>
      </c>
      <c r="AY469" s="487" t="s">
        <v>337</v>
      </c>
      <c r="AZ469" s="487" t="e">
        <f>+VLOOKUP($AJ469,Data_Validation!$A:$E,5,0)</f>
        <v>#N/A</v>
      </c>
    </row>
    <row r="470" spans="36:52" ht="15" customHeight="1">
      <c r="AJ470" s="899">
        <f t="shared" si="32"/>
        <v>0</v>
      </c>
      <c r="AK470" s="899">
        <f t="shared" si="32"/>
        <v>0</v>
      </c>
      <c r="AL470" s="905" t="str">
        <f>IFERROR(INDEX(G470:R470,1,MATCH(Parametres!$B$3,G$1:R$1,0)-1)*IF(OR(F470="L",F470="S",F470="I"),-1,1),"")</f>
        <v/>
      </c>
      <c r="AM470" s="905" t="e">
        <f t="shared" si="29"/>
        <v>#N/A</v>
      </c>
      <c r="AN470" s="905" t="e">
        <f>INDEX(G470:R470,1,MATCH(Parametres!$B$3,G$1:R$1,0))*IF(OR(F470="L",F470="S",F470="I"),-1,1)</f>
        <v>#N/A</v>
      </c>
      <c r="AO470" s="487" t="e">
        <f>+VLOOKUP($AJ470,Data_Validation!$A:$D,1,0)</f>
        <v>#N/A</v>
      </c>
      <c r="AP470" s="487" t="e">
        <f>+VLOOKUP($AJ470,Data_Validation!$A:$D,3,0)</f>
        <v>#N/A</v>
      </c>
      <c r="AQ470" s="487" t="e">
        <f>+VLOOKUP($AJ470,Data_Validation!$A:$D,4,0)</f>
        <v>#N/A</v>
      </c>
      <c r="AR470" s="487" t="s">
        <v>299</v>
      </c>
      <c r="AS470" s="487" t="e">
        <f>+VLOOKUP($AJ470,Data_Validation!$A:$E,5,0)</f>
        <v>#N/A</v>
      </c>
      <c r="AT470" s="904">
        <f t="shared" si="30"/>
        <v>0</v>
      </c>
      <c r="AU470" s="488">
        <f t="shared" si="30"/>
        <v>0</v>
      </c>
      <c r="AV470" s="899" t="str">
        <f>IFERROR(INDEX(V470:AG470,1,MATCH(Parametres!$B$3,V$1:AG$1,0)-1)*IF(OR(C470="L",C470="S",C470="I"),-1,1),"")</f>
        <v/>
      </c>
      <c r="AW470" s="899" t="e">
        <f t="shared" si="31"/>
        <v>#N/A</v>
      </c>
      <c r="AX470" s="899" t="e">
        <f>INDEX(V470:AG470,1,MATCH(Parametres!$B$3,V$1:AG$1,0))*IF(OR(C470="L",C470="S",C470="I"),-1,1)</f>
        <v>#N/A</v>
      </c>
      <c r="AY470" s="487" t="s">
        <v>337</v>
      </c>
      <c r="AZ470" s="487" t="e">
        <f>+VLOOKUP($AJ470,Data_Validation!$A:$E,5,0)</f>
        <v>#N/A</v>
      </c>
    </row>
    <row r="471" spans="36:52" ht="15" customHeight="1">
      <c r="AJ471" s="899">
        <f t="shared" si="32"/>
        <v>0</v>
      </c>
      <c r="AK471" s="899">
        <f t="shared" si="32"/>
        <v>0</v>
      </c>
      <c r="AL471" s="905" t="str">
        <f>IFERROR(INDEX(G471:R471,1,MATCH(Parametres!$B$3,G$1:R$1,0)-1)*IF(OR(F471="L",F471="S",F471="I"),-1,1),"")</f>
        <v/>
      </c>
      <c r="AM471" s="905" t="e">
        <f t="shared" si="29"/>
        <v>#N/A</v>
      </c>
      <c r="AN471" s="905" t="e">
        <f>INDEX(G471:R471,1,MATCH(Parametres!$B$3,G$1:R$1,0))*IF(OR(F471="L",F471="S",F471="I"),-1,1)</f>
        <v>#N/A</v>
      </c>
      <c r="AO471" s="487" t="e">
        <f>+VLOOKUP($AJ471,Data_Validation!$A:$D,1,0)</f>
        <v>#N/A</v>
      </c>
      <c r="AP471" s="487" t="e">
        <f>+VLOOKUP($AJ471,Data_Validation!$A:$D,3,0)</f>
        <v>#N/A</v>
      </c>
      <c r="AQ471" s="487" t="e">
        <f>+VLOOKUP($AJ471,Data_Validation!$A:$D,4,0)</f>
        <v>#N/A</v>
      </c>
      <c r="AR471" s="487" t="s">
        <v>299</v>
      </c>
      <c r="AS471" s="487" t="e">
        <f>+VLOOKUP($AJ471,Data_Validation!$A:$E,5,0)</f>
        <v>#N/A</v>
      </c>
      <c r="AT471" s="904">
        <f t="shared" si="30"/>
        <v>0</v>
      </c>
      <c r="AU471" s="488">
        <f t="shared" si="30"/>
        <v>0</v>
      </c>
      <c r="AV471" s="899" t="str">
        <f>IFERROR(INDEX(V471:AG471,1,MATCH(Parametres!$B$3,V$1:AG$1,0)-1)*IF(OR(C471="L",C471="S",C471="I"),-1,1),"")</f>
        <v/>
      </c>
      <c r="AW471" s="899" t="e">
        <f t="shared" si="31"/>
        <v>#N/A</v>
      </c>
      <c r="AX471" s="899" t="e">
        <f>INDEX(V471:AG471,1,MATCH(Parametres!$B$3,V$1:AG$1,0))*IF(OR(C471="L",C471="S",C471="I"),-1,1)</f>
        <v>#N/A</v>
      </c>
      <c r="AY471" s="487" t="s">
        <v>337</v>
      </c>
      <c r="AZ471" s="487" t="e">
        <f>+VLOOKUP($AJ471,Data_Validation!$A:$E,5,0)</f>
        <v>#N/A</v>
      </c>
    </row>
    <row r="472" spans="36:52" ht="15" customHeight="1">
      <c r="AJ472" s="899">
        <f t="shared" si="32"/>
        <v>0</v>
      </c>
      <c r="AK472" s="899">
        <f t="shared" si="32"/>
        <v>0</v>
      </c>
      <c r="AL472" s="905" t="str">
        <f>IFERROR(INDEX(G472:R472,1,MATCH(Parametres!$B$3,G$1:R$1,0)-1)*IF(OR(F472="L",F472="S",F472="I"),-1,1),"")</f>
        <v/>
      </c>
      <c r="AM472" s="905" t="e">
        <f t="shared" si="29"/>
        <v>#N/A</v>
      </c>
      <c r="AN472" s="905" t="e">
        <f>INDEX(G472:R472,1,MATCH(Parametres!$B$3,G$1:R$1,0))*IF(OR(F472="L",F472="S",F472="I"),-1,1)</f>
        <v>#N/A</v>
      </c>
      <c r="AO472" s="487" t="e">
        <f>+VLOOKUP($AJ472,Data_Validation!$A:$D,1,0)</f>
        <v>#N/A</v>
      </c>
      <c r="AP472" s="487" t="e">
        <f>+VLOOKUP($AJ472,Data_Validation!$A:$D,3,0)</f>
        <v>#N/A</v>
      </c>
      <c r="AQ472" s="487" t="e">
        <f>+VLOOKUP($AJ472,Data_Validation!$A:$D,4,0)</f>
        <v>#N/A</v>
      </c>
      <c r="AR472" s="487" t="s">
        <v>299</v>
      </c>
      <c r="AS472" s="487" t="e">
        <f>+VLOOKUP($AJ472,Data_Validation!$A:$E,5,0)</f>
        <v>#N/A</v>
      </c>
      <c r="AT472" s="904">
        <f t="shared" si="30"/>
        <v>0</v>
      </c>
      <c r="AU472" s="488">
        <f t="shared" si="30"/>
        <v>0</v>
      </c>
      <c r="AV472" s="899" t="str">
        <f>IFERROR(INDEX(V472:AG472,1,MATCH(Parametres!$B$3,V$1:AG$1,0)-1)*IF(OR(C472="L",C472="S",C472="I"),-1,1),"")</f>
        <v/>
      </c>
      <c r="AW472" s="899" t="e">
        <f t="shared" si="31"/>
        <v>#N/A</v>
      </c>
      <c r="AX472" s="899" t="e">
        <f>INDEX(V472:AG472,1,MATCH(Parametres!$B$3,V$1:AG$1,0))*IF(OR(C472="L",C472="S",C472="I"),-1,1)</f>
        <v>#N/A</v>
      </c>
      <c r="AY472" s="487" t="s">
        <v>337</v>
      </c>
      <c r="AZ472" s="487" t="e">
        <f>+VLOOKUP($AJ472,Data_Validation!$A:$E,5,0)</f>
        <v>#N/A</v>
      </c>
    </row>
    <row r="473" spans="36:52" ht="15" customHeight="1">
      <c r="AJ473" s="899">
        <f t="shared" si="32"/>
        <v>0</v>
      </c>
      <c r="AK473" s="899">
        <f t="shared" si="32"/>
        <v>0</v>
      </c>
      <c r="AL473" s="905" t="str">
        <f>IFERROR(INDEX(G473:R473,1,MATCH(Parametres!$B$3,G$1:R$1,0)-1)*IF(OR(F473="L",F473="S",F473="I"),-1,1),"")</f>
        <v/>
      </c>
      <c r="AM473" s="905" t="e">
        <f t="shared" si="29"/>
        <v>#N/A</v>
      </c>
      <c r="AN473" s="905" t="e">
        <f>INDEX(G473:R473,1,MATCH(Parametres!$B$3,G$1:R$1,0))*IF(OR(F473="L",F473="S",F473="I"),-1,1)</f>
        <v>#N/A</v>
      </c>
      <c r="AO473" s="487" t="e">
        <f>+VLOOKUP($AJ473,Data_Validation!$A:$D,1,0)</f>
        <v>#N/A</v>
      </c>
      <c r="AP473" s="487" t="e">
        <f>+VLOOKUP($AJ473,Data_Validation!$A:$D,3,0)</f>
        <v>#N/A</v>
      </c>
      <c r="AQ473" s="487" t="e">
        <f>+VLOOKUP($AJ473,Data_Validation!$A:$D,4,0)</f>
        <v>#N/A</v>
      </c>
      <c r="AR473" s="487" t="s">
        <v>299</v>
      </c>
      <c r="AS473" s="487" t="e">
        <f>+VLOOKUP($AJ473,Data_Validation!$A:$E,5,0)</f>
        <v>#N/A</v>
      </c>
      <c r="AT473" s="904">
        <f t="shared" si="30"/>
        <v>0</v>
      </c>
      <c r="AU473" s="488">
        <f t="shared" si="30"/>
        <v>0</v>
      </c>
      <c r="AV473" s="899" t="str">
        <f>IFERROR(INDEX(V473:AG473,1,MATCH(Parametres!$B$3,V$1:AG$1,0)-1)*IF(OR(C473="L",C473="S",C473="I"),-1,1),"")</f>
        <v/>
      </c>
      <c r="AW473" s="899" t="e">
        <f t="shared" si="31"/>
        <v>#N/A</v>
      </c>
      <c r="AX473" s="899" t="e">
        <f>INDEX(V473:AG473,1,MATCH(Parametres!$B$3,V$1:AG$1,0))*IF(OR(C473="L",C473="S",C473="I"),-1,1)</f>
        <v>#N/A</v>
      </c>
      <c r="AY473" s="487" t="s">
        <v>337</v>
      </c>
      <c r="AZ473" s="487" t="e">
        <f>+VLOOKUP($AJ473,Data_Validation!$A:$E,5,0)</f>
        <v>#N/A</v>
      </c>
    </row>
    <row r="474" spans="36:52" ht="15" customHeight="1">
      <c r="AJ474" s="899">
        <f t="shared" si="32"/>
        <v>0</v>
      </c>
      <c r="AK474" s="899">
        <f t="shared" si="32"/>
        <v>0</v>
      </c>
      <c r="AL474" s="905" t="str">
        <f>IFERROR(INDEX(G474:R474,1,MATCH(Parametres!$B$3,G$1:R$1,0)-1)*IF(OR(F474="L",F474="S",F474="I"),-1,1),"")</f>
        <v/>
      </c>
      <c r="AM474" s="905" t="e">
        <f t="shared" si="29"/>
        <v>#N/A</v>
      </c>
      <c r="AN474" s="905" t="e">
        <f>INDEX(G474:R474,1,MATCH(Parametres!$B$3,G$1:R$1,0))*IF(OR(F474="L",F474="S",F474="I"),-1,1)</f>
        <v>#N/A</v>
      </c>
      <c r="AO474" s="487" t="e">
        <f>+VLOOKUP($AJ474,Data_Validation!$A:$D,1,0)</f>
        <v>#N/A</v>
      </c>
      <c r="AP474" s="487" t="e">
        <f>+VLOOKUP($AJ474,Data_Validation!$A:$D,3,0)</f>
        <v>#N/A</v>
      </c>
      <c r="AQ474" s="487" t="e">
        <f>+VLOOKUP($AJ474,Data_Validation!$A:$D,4,0)</f>
        <v>#N/A</v>
      </c>
      <c r="AR474" s="487" t="s">
        <v>299</v>
      </c>
      <c r="AS474" s="487" t="e">
        <f>+VLOOKUP($AJ474,Data_Validation!$A:$E,5,0)</f>
        <v>#N/A</v>
      </c>
      <c r="AT474" s="904">
        <f t="shared" si="30"/>
        <v>0</v>
      </c>
      <c r="AU474" s="488">
        <f t="shared" si="30"/>
        <v>0</v>
      </c>
      <c r="AV474" s="899" t="str">
        <f>IFERROR(INDEX(V474:AG474,1,MATCH(Parametres!$B$3,V$1:AG$1,0)-1)*IF(OR(C474="L",C474="S",C474="I"),-1,1),"")</f>
        <v/>
      </c>
      <c r="AW474" s="899" t="e">
        <f t="shared" si="31"/>
        <v>#N/A</v>
      </c>
      <c r="AX474" s="899" t="e">
        <f>INDEX(V474:AG474,1,MATCH(Parametres!$B$3,V$1:AG$1,0))*IF(OR(C474="L",C474="S",C474="I"),-1,1)</f>
        <v>#N/A</v>
      </c>
      <c r="AY474" s="487" t="s">
        <v>337</v>
      </c>
      <c r="AZ474" s="487" t="e">
        <f>+VLOOKUP($AJ474,Data_Validation!$A:$E,5,0)</f>
        <v>#N/A</v>
      </c>
    </row>
    <row r="475" spans="36:52" ht="15" customHeight="1">
      <c r="AJ475" s="899">
        <f t="shared" si="32"/>
        <v>0</v>
      </c>
      <c r="AK475" s="899">
        <f t="shared" si="32"/>
        <v>0</v>
      </c>
      <c r="AL475" s="905" t="str">
        <f>IFERROR(INDEX(G475:R475,1,MATCH(Parametres!$B$3,G$1:R$1,0)-1)*IF(OR(F475="L",F475="S",F475="I"),-1,1),"")</f>
        <v/>
      </c>
      <c r="AM475" s="905" t="e">
        <f t="shared" si="29"/>
        <v>#N/A</v>
      </c>
      <c r="AN475" s="905" t="e">
        <f>INDEX(G475:R475,1,MATCH(Parametres!$B$3,G$1:R$1,0))*IF(OR(F475="L",F475="S",F475="I"),-1,1)</f>
        <v>#N/A</v>
      </c>
      <c r="AO475" s="487" t="e">
        <f>+VLOOKUP($AJ475,Data_Validation!$A:$D,1,0)</f>
        <v>#N/A</v>
      </c>
      <c r="AP475" s="487" t="e">
        <f>+VLOOKUP($AJ475,Data_Validation!$A:$D,3,0)</f>
        <v>#N/A</v>
      </c>
      <c r="AQ475" s="487" t="e">
        <f>+VLOOKUP($AJ475,Data_Validation!$A:$D,4,0)</f>
        <v>#N/A</v>
      </c>
      <c r="AR475" s="487" t="s">
        <v>299</v>
      </c>
      <c r="AS475" s="487" t="e">
        <f>+VLOOKUP($AJ475,Data_Validation!$A:$E,5,0)</f>
        <v>#N/A</v>
      </c>
      <c r="AT475" s="904">
        <f t="shared" si="30"/>
        <v>0</v>
      </c>
      <c r="AU475" s="488">
        <f t="shared" si="30"/>
        <v>0</v>
      </c>
      <c r="AV475" s="899" t="str">
        <f>IFERROR(INDEX(V475:AG475,1,MATCH(Parametres!$B$3,V$1:AG$1,0)-1)*IF(OR(C475="L",C475="S",C475="I"),-1,1),"")</f>
        <v/>
      </c>
      <c r="AW475" s="899" t="e">
        <f t="shared" si="31"/>
        <v>#N/A</v>
      </c>
      <c r="AX475" s="899" t="e">
        <f>INDEX(V475:AG475,1,MATCH(Parametres!$B$3,V$1:AG$1,0))*IF(OR(C475="L",C475="S",C475="I"),-1,1)</f>
        <v>#N/A</v>
      </c>
      <c r="AY475" s="487" t="s">
        <v>337</v>
      </c>
      <c r="AZ475" s="487" t="e">
        <f>+VLOOKUP($AJ475,Data_Validation!$A:$E,5,0)</f>
        <v>#N/A</v>
      </c>
    </row>
    <row r="476" spans="36:52" ht="15" customHeight="1">
      <c r="AJ476" s="899">
        <f t="shared" si="32"/>
        <v>0</v>
      </c>
      <c r="AK476" s="899">
        <f t="shared" si="32"/>
        <v>0</v>
      </c>
      <c r="AL476" s="905" t="str">
        <f>IFERROR(INDEX(G476:R476,1,MATCH(Parametres!$B$3,G$1:R$1,0)-1)*IF(OR(F476="L",F476="S",F476="I"),-1,1),"")</f>
        <v/>
      </c>
      <c r="AM476" s="905" t="e">
        <f t="shared" si="29"/>
        <v>#N/A</v>
      </c>
      <c r="AN476" s="905" t="e">
        <f>INDEX(G476:R476,1,MATCH(Parametres!$B$3,G$1:R$1,0))*IF(OR(F476="L",F476="S",F476="I"),-1,1)</f>
        <v>#N/A</v>
      </c>
      <c r="AO476" s="487" t="e">
        <f>+VLOOKUP($AJ476,Data_Validation!$A:$D,1,0)</f>
        <v>#N/A</v>
      </c>
      <c r="AP476" s="487" t="e">
        <f>+VLOOKUP($AJ476,Data_Validation!$A:$D,3,0)</f>
        <v>#N/A</v>
      </c>
      <c r="AQ476" s="487" t="e">
        <f>+VLOOKUP($AJ476,Data_Validation!$A:$D,4,0)</f>
        <v>#N/A</v>
      </c>
      <c r="AR476" s="487" t="s">
        <v>299</v>
      </c>
      <c r="AS476" s="487" t="e">
        <f>+VLOOKUP($AJ476,Data_Validation!$A:$E,5,0)</f>
        <v>#N/A</v>
      </c>
      <c r="AT476" s="904">
        <f t="shared" si="30"/>
        <v>0</v>
      </c>
      <c r="AU476" s="488">
        <f t="shared" si="30"/>
        <v>0</v>
      </c>
      <c r="AV476" s="899" t="str">
        <f>IFERROR(INDEX(V476:AG476,1,MATCH(Parametres!$B$3,V$1:AG$1,0)-1)*IF(OR(C476="L",C476="S",C476="I"),-1,1),"")</f>
        <v/>
      </c>
      <c r="AW476" s="899" t="e">
        <f t="shared" si="31"/>
        <v>#N/A</v>
      </c>
      <c r="AX476" s="899" t="e">
        <f>INDEX(V476:AG476,1,MATCH(Parametres!$B$3,V$1:AG$1,0))*IF(OR(C476="L",C476="S",C476="I"),-1,1)</f>
        <v>#N/A</v>
      </c>
      <c r="AY476" s="487" t="s">
        <v>337</v>
      </c>
      <c r="AZ476" s="487" t="e">
        <f>+VLOOKUP($AJ476,Data_Validation!$A:$E,5,0)</f>
        <v>#N/A</v>
      </c>
    </row>
    <row r="477" spans="36:52" ht="15" customHeight="1">
      <c r="AJ477" s="899">
        <f t="shared" si="32"/>
        <v>0</v>
      </c>
      <c r="AK477" s="899">
        <f t="shared" si="32"/>
        <v>0</v>
      </c>
      <c r="AL477" s="905" t="str">
        <f>IFERROR(INDEX(G477:R477,1,MATCH(Parametres!$B$3,G$1:R$1,0)-1)*IF(OR(F477="L",F477="S",F477="I"),-1,1),"")</f>
        <v/>
      </c>
      <c r="AM477" s="905" t="e">
        <f t="shared" si="29"/>
        <v>#N/A</v>
      </c>
      <c r="AN477" s="905" t="e">
        <f>INDEX(G477:R477,1,MATCH(Parametres!$B$3,G$1:R$1,0))*IF(OR(F477="L",F477="S",F477="I"),-1,1)</f>
        <v>#N/A</v>
      </c>
      <c r="AO477" s="487" t="e">
        <f>+VLOOKUP($AJ477,Data_Validation!$A:$D,1,0)</f>
        <v>#N/A</v>
      </c>
      <c r="AP477" s="487" t="e">
        <f>+VLOOKUP($AJ477,Data_Validation!$A:$D,3,0)</f>
        <v>#N/A</v>
      </c>
      <c r="AQ477" s="487" t="e">
        <f>+VLOOKUP($AJ477,Data_Validation!$A:$D,4,0)</f>
        <v>#N/A</v>
      </c>
      <c r="AR477" s="487" t="s">
        <v>299</v>
      </c>
      <c r="AS477" s="487" t="e">
        <f>+VLOOKUP($AJ477,Data_Validation!$A:$E,5,0)</f>
        <v>#N/A</v>
      </c>
      <c r="AT477" s="904">
        <f t="shared" si="30"/>
        <v>0</v>
      </c>
      <c r="AU477" s="488">
        <f t="shared" si="30"/>
        <v>0</v>
      </c>
      <c r="AV477" s="899" t="str">
        <f>IFERROR(INDEX(V477:AG477,1,MATCH(Parametres!$B$3,V$1:AG$1,0)-1)*IF(OR(C477="L",C477="S",C477="I"),-1,1),"")</f>
        <v/>
      </c>
      <c r="AW477" s="899" t="e">
        <f t="shared" si="31"/>
        <v>#N/A</v>
      </c>
      <c r="AX477" s="899" t="e">
        <f>INDEX(V477:AG477,1,MATCH(Parametres!$B$3,V$1:AG$1,0))*IF(OR(C477="L",C477="S",C477="I"),-1,1)</f>
        <v>#N/A</v>
      </c>
      <c r="AY477" s="487" t="s">
        <v>337</v>
      </c>
      <c r="AZ477" s="487" t="e">
        <f>+VLOOKUP($AJ477,Data_Validation!$A:$E,5,0)</f>
        <v>#N/A</v>
      </c>
    </row>
    <row r="478" spans="36:52" ht="15" customHeight="1">
      <c r="AJ478" s="899">
        <f t="shared" si="32"/>
        <v>0</v>
      </c>
      <c r="AK478" s="899">
        <f t="shared" si="32"/>
        <v>0</v>
      </c>
      <c r="AL478" s="905" t="str">
        <f>IFERROR(INDEX(G478:R478,1,MATCH(Parametres!$B$3,G$1:R$1,0)-1)*IF(OR(F478="L",F478="S",F478="I"),-1,1),"")</f>
        <v/>
      </c>
      <c r="AM478" s="905" t="e">
        <f t="shared" si="29"/>
        <v>#N/A</v>
      </c>
      <c r="AN478" s="905" t="e">
        <f>INDEX(G478:R478,1,MATCH(Parametres!$B$3,G$1:R$1,0))*IF(OR(F478="L",F478="S",F478="I"),-1,1)</f>
        <v>#N/A</v>
      </c>
      <c r="AO478" s="487" t="e">
        <f>+VLOOKUP($AJ478,Data_Validation!$A:$D,1,0)</f>
        <v>#N/A</v>
      </c>
      <c r="AP478" s="487" t="e">
        <f>+VLOOKUP($AJ478,Data_Validation!$A:$D,3,0)</f>
        <v>#N/A</v>
      </c>
      <c r="AQ478" s="487" t="e">
        <f>+VLOOKUP($AJ478,Data_Validation!$A:$D,4,0)</f>
        <v>#N/A</v>
      </c>
      <c r="AR478" s="487" t="s">
        <v>299</v>
      </c>
      <c r="AS478" s="487" t="e">
        <f>+VLOOKUP($AJ478,Data_Validation!$A:$E,5,0)</f>
        <v>#N/A</v>
      </c>
      <c r="AT478" s="904">
        <f t="shared" si="30"/>
        <v>0</v>
      </c>
      <c r="AU478" s="488">
        <f t="shared" si="30"/>
        <v>0</v>
      </c>
      <c r="AV478" s="899" t="str">
        <f>IFERROR(INDEX(V478:AG478,1,MATCH(Parametres!$B$3,V$1:AG$1,0)-1)*IF(OR(C478="L",C478="S",C478="I"),-1,1),"")</f>
        <v/>
      </c>
      <c r="AW478" s="899" t="e">
        <f t="shared" si="31"/>
        <v>#N/A</v>
      </c>
      <c r="AX478" s="899" t="e">
        <f>INDEX(V478:AG478,1,MATCH(Parametres!$B$3,V$1:AG$1,0))*IF(OR(C478="L",C478="S",C478="I"),-1,1)</f>
        <v>#N/A</v>
      </c>
      <c r="AY478" s="487" t="s">
        <v>337</v>
      </c>
      <c r="AZ478" s="487" t="e">
        <f>+VLOOKUP($AJ478,Data_Validation!$A:$E,5,0)</f>
        <v>#N/A</v>
      </c>
    </row>
    <row r="479" spans="36:52" ht="15" customHeight="1">
      <c r="AJ479" s="899">
        <f t="shared" si="32"/>
        <v>0</v>
      </c>
      <c r="AK479" s="899">
        <f t="shared" si="32"/>
        <v>0</v>
      </c>
      <c r="AL479" s="905" t="str">
        <f>IFERROR(INDEX(G479:R479,1,MATCH(Parametres!$B$3,G$1:R$1,0)-1)*IF(OR(F479="L",F479="S",F479="I"),-1,1),"")</f>
        <v/>
      </c>
      <c r="AM479" s="905" t="e">
        <f t="shared" si="29"/>
        <v>#N/A</v>
      </c>
      <c r="AN479" s="905" t="e">
        <f>INDEX(G479:R479,1,MATCH(Parametres!$B$3,G$1:R$1,0))*IF(OR(F479="L",F479="S",F479="I"),-1,1)</f>
        <v>#N/A</v>
      </c>
      <c r="AO479" s="487" t="e">
        <f>+VLOOKUP($AJ479,Data_Validation!$A:$D,1,0)</f>
        <v>#N/A</v>
      </c>
      <c r="AP479" s="487" t="e">
        <f>+VLOOKUP($AJ479,Data_Validation!$A:$D,3,0)</f>
        <v>#N/A</v>
      </c>
      <c r="AQ479" s="487" t="e">
        <f>+VLOOKUP($AJ479,Data_Validation!$A:$D,4,0)</f>
        <v>#N/A</v>
      </c>
      <c r="AR479" s="487" t="s">
        <v>299</v>
      </c>
      <c r="AS479" s="487" t="e">
        <f>+VLOOKUP($AJ479,Data_Validation!$A:$E,5,0)</f>
        <v>#N/A</v>
      </c>
      <c r="AT479" s="904">
        <f t="shared" si="30"/>
        <v>0</v>
      </c>
      <c r="AU479" s="488">
        <f t="shared" si="30"/>
        <v>0</v>
      </c>
      <c r="AV479" s="899" t="str">
        <f>IFERROR(INDEX(V479:AG479,1,MATCH(Parametres!$B$3,V$1:AG$1,0)-1)*IF(OR(C479="L",C479="S",C479="I"),-1,1),"")</f>
        <v/>
      </c>
      <c r="AW479" s="899" t="e">
        <f t="shared" si="31"/>
        <v>#N/A</v>
      </c>
      <c r="AX479" s="899" t="e">
        <f>INDEX(V479:AG479,1,MATCH(Parametres!$B$3,V$1:AG$1,0))*IF(OR(C479="L",C479="S",C479="I"),-1,1)</f>
        <v>#N/A</v>
      </c>
      <c r="AY479" s="487" t="s">
        <v>337</v>
      </c>
      <c r="AZ479" s="487" t="e">
        <f>+VLOOKUP($AJ479,Data_Validation!$A:$E,5,0)</f>
        <v>#N/A</v>
      </c>
    </row>
    <row r="480" spans="36:52" ht="15" customHeight="1">
      <c r="AJ480" s="899">
        <f t="shared" si="32"/>
        <v>0</v>
      </c>
      <c r="AK480" s="899">
        <f t="shared" si="32"/>
        <v>0</v>
      </c>
      <c r="AL480" s="905" t="str">
        <f>IFERROR(INDEX(G480:R480,1,MATCH(Parametres!$B$3,G$1:R$1,0)-1)*IF(OR(F480="L",F480="S",F480="I"),-1,1),"")</f>
        <v/>
      </c>
      <c r="AM480" s="905" t="e">
        <f t="shared" si="29"/>
        <v>#N/A</v>
      </c>
      <c r="AN480" s="905" t="e">
        <f>INDEX(G480:R480,1,MATCH(Parametres!$B$3,G$1:R$1,0))*IF(OR(F480="L",F480="S",F480="I"),-1,1)</f>
        <v>#N/A</v>
      </c>
      <c r="AO480" s="487" t="e">
        <f>+VLOOKUP($AJ480,Data_Validation!$A:$D,1,0)</f>
        <v>#N/A</v>
      </c>
      <c r="AP480" s="487" t="e">
        <f>+VLOOKUP($AJ480,Data_Validation!$A:$D,3,0)</f>
        <v>#N/A</v>
      </c>
      <c r="AQ480" s="487" t="e">
        <f>+VLOOKUP($AJ480,Data_Validation!$A:$D,4,0)</f>
        <v>#N/A</v>
      </c>
      <c r="AR480" s="487" t="s">
        <v>299</v>
      </c>
      <c r="AS480" s="487" t="e">
        <f>+VLOOKUP($AJ480,Data_Validation!$A:$E,5,0)</f>
        <v>#N/A</v>
      </c>
      <c r="AT480" s="904">
        <f t="shared" si="30"/>
        <v>0</v>
      </c>
      <c r="AU480" s="488">
        <f t="shared" si="30"/>
        <v>0</v>
      </c>
      <c r="AV480" s="899" t="str">
        <f>IFERROR(INDEX(V480:AG480,1,MATCH(Parametres!$B$3,V$1:AG$1,0)-1)*IF(OR(C480="L",C480="S",C480="I"),-1,1),"")</f>
        <v/>
      </c>
      <c r="AW480" s="899" t="e">
        <f t="shared" si="31"/>
        <v>#N/A</v>
      </c>
      <c r="AX480" s="899" t="e">
        <f>INDEX(V480:AG480,1,MATCH(Parametres!$B$3,V$1:AG$1,0))*IF(OR(C480="L",C480="S",C480="I"),-1,1)</f>
        <v>#N/A</v>
      </c>
      <c r="AY480" s="487" t="s">
        <v>337</v>
      </c>
      <c r="AZ480" s="487" t="e">
        <f>+VLOOKUP($AJ480,Data_Validation!$A:$E,5,0)</f>
        <v>#N/A</v>
      </c>
    </row>
    <row r="481" spans="36:52" ht="15" customHeight="1">
      <c r="AJ481" s="899">
        <f t="shared" si="32"/>
        <v>0</v>
      </c>
      <c r="AK481" s="899">
        <f t="shared" si="32"/>
        <v>0</v>
      </c>
      <c r="AL481" s="905" t="str">
        <f>IFERROR(INDEX(G481:R481,1,MATCH(Parametres!$B$3,G$1:R$1,0)-1)*IF(OR(F481="L",F481="S",F481="I"),-1,1),"")</f>
        <v/>
      </c>
      <c r="AM481" s="905" t="e">
        <f t="shared" si="29"/>
        <v>#N/A</v>
      </c>
      <c r="AN481" s="905" t="e">
        <f>INDEX(G481:R481,1,MATCH(Parametres!$B$3,G$1:R$1,0))*IF(OR(F481="L",F481="S",F481="I"),-1,1)</f>
        <v>#N/A</v>
      </c>
      <c r="AO481" s="487" t="e">
        <f>+VLOOKUP($AJ481,Data_Validation!$A:$D,1,0)</f>
        <v>#N/A</v>
      </c>
      <c r="AP481" s="487" t="e">
        <f>+VLOOKUP($AJ481,Data_Validation!$A:$D,3,0)</f>
        <v>#N/A</v>
      </c>
      <c r="AQ481" s="487" t="e">
        <f>+VLOOKUP($AJ481,Data_Validation!$A:$D,4,0)</f>
        <v>#N/A</v>
      </c>
      <c r="AR481" s="487" t="s">
        <v>299</v>
      </c>
      <c r="AS481" s="487" t="e">
        <f>+VLOOKUP($AJ481,Data_Validation!$A:$E,5,0)</f>
        <v>#N/A</v>
      </c>
      <c r="AT481" s="904">
        <f t="shared" si="30"/>
        <v>0</v>
      </c>
      <c r="AU481" s="488">
        <f t="shared" si="30"/>
        <v>0</v>
      </c>
      <c r="AV481" s="899" t="str">
        <f>IFERROR(INDEX(V481:AG481,1,MATCH(Parametres!$B$3,V$1:AG$1,0)-1)*IF(OR(C481="L",C481="S",C481="I"),-1,1),"")</f>
        <v/>
      </c>
      <c r="AW481" s="899" t="e">
        <f t="shared" si="31"/>
        <v>#N/A</v>
      </c>
      <c r="AX481" s="899" t="e">
        <f>INDEX(V481:AG481,1,MATCH(Parametres!$B$3,V$1:AG$1,0))*IF(OR(C481="L",C481="S",C481="I"),-1,1)</f>
        <v>#N/A</v>
      </c>
      <c r="AY481" s="487" t="s">
        <v>337</v>
      </c>
      <c r="AZ481" s="487" t="e">
        <f>+VLOOKUP($AJ481,Data_Validation!$A:$E,5,0)</f>
        <v>#N/A</v>
      </c>
    </row>
    <row r="482" spans="36:52" ht="15" customHeight="1">
      <c r="AJ482" s="899">
        <f t="shared" si="32"/>
        <v>0</v>
      </c>
      <c r="AK482" s="899">
        <f t="shared" si="32"/>
        <v>0</v>
      </c>
      <c r="AL482" s="905" t="str">
        <f>IFERROR(INDEX(G482:R482,1,MATCH(Parametres!$B$3,G$1:R$1,0)-1)*IF(OR(F482="L",F482="S",F482="I"),-1,1),"")</f>
        <v/>
      </c>
      <c r="AM482" s="905" t="e">
        <f t="shared" si="29"/>
        <v>#N/A</v>
      </c>
      <c r="AN482" s="905" t="e">
        <f>INDEX(G482:R482,1,MATCH(Parametres!$B$3,G$1:R$1,0))*IF(OR(F482="L",F482="S",F482="I"),-1,1)</f>
        <v>#N/A</v>
      </c>
      <c r="AO482" s="487" t="e">
        <f>+VLOOKUP($AJ482,Data_Validation!$A:$D,1,0)</f>
        <v>#N/A</v>
      </c>
      <c r="AP482" s="487" t="e">
        <f>+VLOOKUP($AJ482,Data_Validation!$A:$D,3,0)</f>
        <v>#N/A</v>
      </c>
      <c r="AQ482" s="487" t="e">
        <f>+VLOOKUP($AJ482,Data_Validation!$A:$D,4,0)</f>
        <v>#N/A</v>
      </c>
      <c r="AR482" s="487" t="s">
        <v>299</v>
      </c>
      <c r="AS482" s="487" t="e">
        <f>+VLOOKUP($AJ482,Data_Validation!$A:$E,5,0)</f>
        <v>#N/A</v>
      </c>
      <c r="AT482" s="904">
        <f t="shared" si="30"/>
        <v>0</v>
      </c>
      <c r="AU482" s="488">
        <f t="shared" si="30"/>
        <v>0</v>
      </c>
      <c r="AV482" s="899" t="str">
        <f>IFERROR(INDEX(V482:AG482,1,MATCH(Parametres!$B$3,V$1:AG$1,0)-1)*IF(OR(C482="L",C482="S",C482="I"),-1,1),"")</f>
        <v/>
      </c>
      <c r="AW482" s="899" t="e">
        <f t="shared" si="31"/>
        <v>#N/A</v>
      </c>
      <c r="AX482" s="899" t="e">
        <f>INDEX(V482:AG482,1,MATCH(Parametres!$B$3,V$1:AG$1,0))*IF(OR(C482="L",C482="S",C482="I"),-1,1)</f>
        <v>#N/A</v>
      </c>
      <c r="AY482" s="487" t="s">
        <v>337</v>
      </c>
      <c r="AZ482" s="487" t="e">
        <f>+VLOOKUP($AJ482,Data_Validation!$A:$E,5,0)</f>
        <v>#N/A</v>
      </c>
    </row>
    <row r="483" spans="36:52" ht="15" customHeight="1">
      <c r="AJ483" s="899">
        <f t="shared" si="32"/>
        <v>0</v>
      </c>
      <c r="AK483" s="899">
        <f t="shared" si="32"/>
        <v>0</v>
      </c>
      <c r="AL483" s="905" t="str">
        <f>IFERROR(INDEX(G483:R483,1,MATCH(Parametres!$B$3,G$1:R$1,0)-1)*IF(OR(F483="L",F483="S",F483="I"),-1,1),"")</f>
        <v/>
      </c>
      <c r="AM483" s="905" t="e">
        <f t="shared" si="29"/>
        <v>#N/A</v>
      </c>
      <c r="AN483" s="905" t="e">
        <f>INDEX(G483:R483,1,MATCH(Parametres!$B$3,G$1:R$1,0))*IF(OR(F483="L",F483="S",F483="I"),-1,1)</f>
        <v>#N/A</v>
      </c>
      <c r="AO483" s="487" t="e">
        <f>+VLOOKUP($AJ483,Data_Validation!$A:$D,1,0)</f>
        <v>#N/A</v>
      </c>
      <c r="AP483" s="487" t="e">
        <f>+VLOOKUP($AJ483,Data_Validation!$A:$D,3,0)</f>
        <v>#N/A</v>
      </c>
      <c r="AQ483" s="487" t="e">
        <f>+VLOOKUP($AJ483,Data_Validation!$A:$D,4,0)</f>
        <v>#N/A</v>
      </c>
      <c r="AR483" s="487" t="s">
        <v>299</v>
      </c>
      <c r="AS483" s="487" t="e">
        <f>+VLOOKUP($AJ483,Data_Validation!$A:$E,5,0)</f>
        <v>#N/A</v>
      </c>
      <c r="AT483" s="904">
        <f t="shared" si="30"/>
        <v>0</v>
      </c>
      <c r="AU483" s="488">
        <f t="shared" si="30"/>
        <v>0</v>
      </c>
      <c r="AV483" s="899" t="str">
        <f>IFERROR(INDEX(V483:AG483,1,MATCH(Parametres!$B$3,V$1:AG$1,0)-1)*IF(OR(C483="L",C483="S",C483="I"),-1,1),"")</f>
        <v/>
      </c>
      <c r="AW483" s="899" t="e">
        <f t="shared" si="31"/>
        <v>#N/A</v>
      </c>
      <c r="AX483" s="899" t="e">
        <f>INDEX(V483:AG483,1,MATCH(Parametres!$B$3,V$1:AG$1,0))*IF(OR(C483="L",C483="S",C483="I"),-1,1)</f>
        <v>#N/A</v>
      </c>
      <c r="AY483" s="487" t="s">
        <v>337</v>
      </c>
      <c r="AZ483" s="487" t="e">
        <f>+VLOOKUP($AJ483,Data_Validation!$A:$E,5,0)</f>
        <v>#N/A</v>
      </c>
    </row>
    <row r="484" spans="36:52" ht="15" customHeight="1">
      <c r="AJ484" s="899">
        <f t="shared" si="32"/>
        <v>0</v>
      </c>
      <c r="AK484" s="899">
        <f t="shared" si="32"/>
        <v>0</v>
      </c>
      <c r="AL484" s="905" t="str">
        <f>IFERROR(INDEX(G484:R484,1,MATCH(Parametres!$B$3,G$1:R$1,0)-1)*IF(OR(F484="L",F484="S",F484="I"),-1,1),"")</f>
        <v/>
      </c>
      <c r="AM484" s="905" t="e">
        <f t="shared" si="29"/>
        <v>#N/A</v>
      </c>
      <c r="AN484" s="905" t="e">
        <f>INDEX(G484:R484,1,MATCH(Parametres!$B$3,G$1:R$1,0))*IF(OR(F484="L",F484="S",F484="I"),-1,1)</f>
        <v>#N/A</v>
      </c>
      <c r="AO484" s="487" t="e">
        <f>+VLOOKUP($AJ484,Data_Validation!$A:$D,1,0)</f>
        <v>#N/A</v>
      </c>
      <c r="AP484" s="487" t="e">
        <f>+VLOOKUP($AJ484,Data_Validation!$A:$D,3,0)</f>
        <v>#N/A</v>
      </c>
      <c r="AQ484" s="487" t="e">
        <f>+VLOOKUP($AJ484,Data_Validation!$A:$D,4,0)</f>
        <v>#N/A</v>
      </c>
      <c r="AR484" s="487" t="s">
        <v>299</v>
      </c>
      <c r="AS484" s="487" t="e">
        <f>+VLOOKUP($AJ484,Data_Validation!$A:$E,5,0)</f>
        <v>#N/A</v>
      </c>
      <c r="AT484" s="904">
        <f t="shared" si="30"/>
        <v>0</v>
      </c>
      <c r="AU484" s="488">
        <f t="shared" si="30"/>
        <v>0</v>
      </c>
      <c r="AV484" s="899" t="str">
        <f>IFERROR(INDEX(V484:AG484,1,MATCH(Parametres!$B$3,V$1:AG$1,0)-1)*IF(OR(C484="L",C484="S",C484="I"),-1,1),"")</f>
        <v/>
      </c>
      <c r="AW484" s="899" t="e">
        <f t="shared" si="31"/>
        <v>#N/A</v>
      </c>
      <c r="AX484" s="899" t="e">
        <f>INDEX(V484:AG484,1,MATCH(Parametres!$B$3,V$1:AG$1,0))*IF(OR(C484="L",C484="S",C484="I"),-1,1)</f>
        <v>#N/A</v>
      </c>
      <c r="AY484" s="487" t="s">
        <v>337</v>
      </c>
      <c r="AZ484" s="487" t="e">
        <f>+VLOOKUP($AJ484,Data_Validation!$A:$E,5,0)</f>
        <v>#N/A</v>
      </c>
    </row>
    <row r="485" spans="36:52" ht="15" customHeight="1">
      <c r="AJ485" s="899">
        <f t="shared" si="32"/>
        <v>0</v>
      </c>
      <c r="AK485" s="899">
        <f t="shared" si="32"/>
        <v>0</v>
      </c>
      <c r="AL485" s="905" t="str">
        <f>IFERROR(INDEX(G485:R485,1,MATCH(Parametres!$B$3,G$1:R$1,0)-1)*IF(OR(F485="L",F485="S",F485="I"),-1,1),"")</f>
        <v/>
      </c>
      <c r="AM485" s="905" t="e">
        <f t="shared" si="29"/>
        <v>#N/A</v>
      </c>
      <c r="AN485" s="905" t="e">
        <f>INDEX(G485:R485,1,MATCH(Parametres!$B$3,G$1:R$1,0))*IF(OR(F485="L",F485="S",F485="I"),-1,1)</f>
        <v>#N/A</v>
      </c>
      <c r="AO485" s="487" t="e">
        <f>+VLOOKUP($AJ485,Data_Validation!$A:$D,1,0)</f>
        <v>#N/A</v>
      </c>
      <c r="AP485" s="487" t="e">
        <f>+VLOOKUP($AJ485,Data_Validation!$A:$D,3,0)</f>
        <v>#N/A</v>
      </c>
      <c r="AQ485" s="487" t="e">
        <f>+VLOOKUP($AJ485,Data_Validation!$A:$D,4,0)</f>
        <v>#N/A</v>
      </c>
      <c r="AR485" s="487" t="s">
        <v>299</v>
      </c>
      <c r="AS485" s="487" t="e">
        <f>+VLOOKUP($AJ485,Data_Validation!$A:$E,5,0)</f>
        <v>#N/A</v>
      </c>
      <c r="AT485" s="904">
        <f t="shared" si="30"/>
        <v>0</v>
      </c>
      <c r="AU485" s="488">
        <f t="shared" si="30"/>
        <v>0</v>
      </c>
      <c r="AV485" s="899" t="str">
        <f>IFERROR(INDEX(V485:AG485,1,MATCH(Parametres!$B$3,V$1:AG$1,0)-1)*IF(OR(C485="L",C485="S",C485="I"),-1,1),"")</f>
        <v/>
      </c>
      <c r="AW485" s="899" t="e">
        <f t="shared" si="31"/>
        <v>#N/A</v>
      </c>
      <c r="AX485" s="899" t="e">
        <f>INDEX(V485:AG485,1,MATCH(Parametres!$B$3,V$1:AG$1,0))*IF(OR(C485="L",C485="S",C485="I"),-1,1)</f>
        <v>#N/A</v>
      </c>
      <c r="AY485" s="487" t="s">
        <v>337</v>
      </c>
      <c r="AZ485" s="487" t="e">
        <f>+VLOOKUP($AJ485,Data_Validation!$A:$E,5,0)</f>
        <v>#N/A</v>
      </c>
    </row>
    <row r="486" spans="36:52" ht="15" customHeight="1">
      <c r="AJ486" s="899">
        <f t="shared" si="32"/>
        <v>0</v>
      </c>
      <c r="AK486" s="899">
        <f t="shared" si="32"/>
        <v>0</v>
      </c>
      <c r="AL486" s="905" t="str">
        <f>IFERROR(INDEX(G486:R486,1,MATCH(Parametres!$B$3,G$1:R$1,0)-1)*IF(OR(F486="L",F486="S",F486="I"),-1,1),"")</f>
        <v/>
      </c>
      <c r="AM486" s="905" t="e">
        <f t="shared" si="29"/>
        <v>#N/A</v>
      </c>
      <c r="AN486" s="905" t="e">
        <f>INDEX(G486:R486,1,MATCH(Parametres!$B$3,G$1:R$1,0))*IF(OR(F486="L",F486="S",F486="I"),-1,1)</f>
        <v>#N/A</v>
      </c>
      <c r="AO486" s="487" t="e">
        <f>+VLOOKUP($AJ486,Data_Validation!$A:$D,1,0)</f>
        <v>#N/A</v>
      </c>
      <c r="AP486" s="487" t="e">
        <f>+VLOOKUP($AJ486,Data_Validation!$A:$D,3,0)</f>
        <v>#N/A</v>
      </c>
      <c r="AQ486" s="487" t="e">
        <f>+VLOOKUP($AJ486,Data_Validation!$A:$D,4,0)</f>
        <v>#N/A</v>
      </c>
      <c r="AR486" s="487" t="s">
        <v>299</v>
      </c>
      <c r="AS486" s="487" t="e">
        <f>+VLOOKUP($AJ486,Data_Validation!$A:$E,5,0)</f>
        <v>#N/A</v>
      </c>
      <c r="AT486" s="904">
        <f t="shared" si="30"/>
        <v>0</v>
      </c>
      <c r="AU486" s="488">
        <f t="shared" si="30"/>
        <v>0</v>
      </c>
      <c r="AV486" s="899" t="str">
        <f>IFERROR(INDEX(V486:AG486,1,MATCH(Parametres!$B$3,V$1:AG$1,0)-1)*IF(OR(C486="L",C486="S",C486="I"),-1,1),"")</f>
        <v/>
      </c>
      <c r="AW486" s="899" t="e">
        <f t="shared" si="31"/>
        <v>#N/A</v>
      </c>
      <c r="AX486" s="899" t="e">
        <f>INDEX(V486:AG486,1,MATCH(Parametres!$B$3,V$1:AG$1,0))*IF(OR(C486="L",C486="S",C486="I"),-1,1)</f>
        <v>#N/A</v>
      </c>
      <c r="AY486" s="487" t="s">
        <v>337</v>
      </c>
      <c r="AZ486" s="487" t="e">
        <f>+VLOOKUP($AJ486,Data_Validation!$A:$E,5,0)</f>
        <v>#N/A</v>
      </c>
    </row>
    <row r="487" spans="36:52" ht="15" customHeight="1">
      <c r="AJ487" s="899">
        <f t="shared" si="32"/>
        <v>0</v>
      </c>
      <c r="AK487" s="899">
        <f t="shared" si="32"/>
        <v>0</v>
      </c>
      <c r="AL487" s="905" t="str">
        <f>IFERROR(INDEX(G487:R487,1,MATCH(Parametres!$B$3,G$1:R$1,0)-1)*IF(OR(F487="L",F487="S",F487="I"),-1,1),"")</f>
        <v/>
      </c>
      <c r="AM487" s="905" t="e">
        <f t="shared" si="29"/>
        <v>#N/A</v>
      </c>
      <c r="AN487" s="905" t="e">
        <f>INDEX(G487:R487,1,MATCH(Parametres!$B$3,G$1:R$1,0))*IF(OR(F487="L",F487="S",F487="I"),-1,1)</f>
        <v>#N/A</v>
      </c>
      <c r="AO487" s="487" t="e">
        <f>+VLOOKUP($AJ487,Data_Validation!$A:$D,1,0)</f>
        <v>#N/A</v>
      </c>
      <c r="AP487" s="487" t="e">
        <f>+VLOOKUP($AJ487,Data_Validation!$A:$D,3,0)</f>
        <v>#N/A</v>
      </c>
      <c r="AQ487" s="487" t="e">
        <f>+VLOOKUP($AJ487,Data_Validation!$A:$D,4,0)</f>
        <v>#N/A</v>
      </c>
      <c r="AR487" s="487" t="s">
        <v>299</v>
      </c>
      <c r="AS487" s="487" t="e">
        <f>+VLOOKUP($AJ487,Data_Validation!$A:$E,5,0)</f>
        <v>#N/A</v>
      </c>
      <c r="AT487" s="904">
        <f t="shared" si="30"/>
        <v>0</v>
      </c>
      <c r="AU487" s="488">
        <f t="shared" si="30"/>
        <v>0</v>
      </c>
      <c r="AV487" s="899" t="str">
        <f>IFERROR(INDEX(V487:AG487,1,MATCH(Parametres!$B$3,V$1:AG$1,0)-1)*IF(OR(C487="L",C487="S",C487="I"),-1,1),"")</f>
        <v/>
      </c>
      <c r="AW487" s="899" t="e">
        <f t="shared" si="31"/>
        <v>#N/A</v>
      </c>
      <c r="AX487" s="899" t="e">
        <f>INDEX(V487:AG487,1,MATCH(Parametres!$B$3,V$1:AG$1,0))*IF(OR(C487="L",C487="S",C487="I"),-1,1)</f>
        <v>#N/A</v>
      </c>
      <c r="AY487" s="487" t="s">
        <v>337</v>
      </c>
      <c r="AZ487" s="487" t="e">
        <f>+VLOOKUP($AJ487,Data_Validation!$A:$E,5,0)</f>
        <v>#N/A</v>
      </c>
    </row>
    <row r="488" spans="36:52" ht="15" customHeight="1">
      <c r="AJ488" s="899">
        <f t="shared" si="32"/>
        <v>0</v>
      </c>
      <c r="AK488" s="899">
        <f t="shared" si="32"/>
        <v>0</v>
      </c>
      <c r="AL488" s="905" t="str">
        <f>IFERROR(INDEX(G488:R488,1,MATCH(Parametres!$B$3,G$1:R$1,0)-1)*IF(OR(F488="L",F488="S",F488="I"),-1,1),"")</f>
        <v/>
      </c>
      <c r="AM488" s="905" t="e">
        <f t="shared" si="29"/>
        <v>#N/A</v>
      </c>
      <c r="AN488" s="905" t="e">
        <f>INDEX(G488:R488,1,MATCH(Parametres!$B$3,G$1:R$1,0))*IF(OR(F488="L",F488="S",F488="I"),-1,1)</f>
        <v>#N/A</v>
      </c>
      <c r="AO488" s="487" t="e">
        <f>+VLOOKUP($AJ488,Data_Validation!$A:$D,1,0)</f>
        <v>#N/A</v>
      </c>
      <c r="AP488" s="487" t="e">
        <f>+VLOOKUP($AJ488,Data_Validation!$A:$D,3,0)</f>
        <v>#N/A</v>
      </c>
      <c r="AQ488" s="487" t="e">
        <f>+VLOOKUP($AJ488,Data_Validation!$A:$D,4,0)</f>
        <v>#N/A</v>
      </c>
      <c r="AR488" s="487" t="s">
        <v>299</v>
      </c>
      <c r="AS488" s="487" t="e">
        <f>+VLOOKUP($AJ488,Data_Validation!$A:$E,5,0)</f>
        <v>#N/A</v>
      </c>
      <c r="AT488" s="904">
        <f t="shared" si="30"/>
        <v>0</v>
      </c>
      <c r="AU488" s="488">
        <f t="shared" si="30"/>
        <v>0</v>
      </c>
      <c r="AV488" s="899" t="str">
        <f>IFERROR(INDEX(V488:AG488,1,MATCH(Parametres!$B$3,V$1:AG$1,0)-1)*IF(OR(C488="L",C488="S",C488="I"),-1,1),"")</f>
        <v/>
      </c>
      <c r="AW488" s="899" t="e">
        <f t="shared" si="31"/>
        <v>#N/A</v>
      </c>
      <c r="AX488" s="899" t="e">
        <f>INDEX(V488:AG488,1,MATCH(Parametres!$B$3,V$1:AG$1,0))*IF(OR(C488="L",C488="S",C488="I"),-1,1)</f>
        <v>#N/A</v>
      </c>
      <c r="AY488" s="487" t="s">
        <v>337</v>
      </c>
      <c r="AZ488" s="487" t="e">
        <f>+VLOOKUP($AJ488,Data_Validation!$A:$E,5,0)</f>
        <v>#N/A</v>
      </c>
    </row>
    <row r="489" spans="36:52" ht="15" customHeight="1">
      <c r="AJ489" s="899">
        <f t="shared" si="32"/>
        <v>0</v>
      </c>
      <c r="AK489" s="899">
        <f t="shared" si="32"/>
        <v>0</v>
      </c>
      <c r="AL489" s="905" t="str">
        <f>IFERROR(INDEX(G489:R489,1,MATCH(Parametres!$B$3,G$1:R$1,0)-1)*IF(OR(F489="L",F489="S",F489="I"),-1,1),"")</f>
        <v/>
      </c>
      <c r="AM489" s="905" t="e">
        <f t="shared" si="29"/>
        <v>#N/A</v>
      </c>
      <c r="AN489" s="905" t="e">
        <f>INDEX(G489:R489,1,MATCH(Parametres!$B$3,G$1:R$1,0))*IF(OR(F489="L",F489="S",F489="I"),-1,1)</f>
        <v>#N/A</v>
      </c>
      <c r="AO489" s="487" t="e">
        <f>+VLOOKUP($AJ489,Data_Validation!$A:$D,1,0)</f>
        <v>#N/A</v>
      </c>
      <c r="AP489" s="487" t="e">
        <f>+VLOOKUP($AJ489,Data_Validation!$A:$D,3,0)</f>
        <v>#N/A</v>
      </c>
      <c r="AQ489" s="487" t="e">
        <f>+VLOOKUP($AJ489,Data_Validation!$A:$D,4,0)</f>
        <v>#N/A</v>
      </c>
      <c r="AR489" s="487" t="s">
        <v>299</v>
      </c>
      <c r="AS489" s="487" t="e">
        <f>+VLOOKUP($AJ489,Data_Validation!$A:$E,5,0)</f>
        <v>#N/A</v>
      </c>
      <c r="AT489" s="904">
        <f t="shared" si="30"/>
        <v>0</v>
      </c>
      <c r="AU489" s="488">
        <f t="shared" si="30"/>
        <v>0</v>
      </c>
      <c r="AV489" s="899" t="str">
        <f>IFERROR(INDEX(V489:AG489,1,MATCH(Parametres!$B$3,V$1:AG$1,0)-1)*IF(OR(C489="L",C489="S",C489="I"),-1,1),"")</f>
        <v/>
      </c>
      <c r="AW489" s="899" t="e">
        <f t="shared" si="31"/>
        <v>#N/A</v>
      </c>
      <c r="AX489" s="899" t="e">
        <f>INDEX(V489:AG489,1,MATCH(Parametres!$B$3,V$1:AG$1,0))*IF(OR(C489="L",C489="S",C489="I"),-1,1)</f>
        <v>#N/A</v>
      </c>
      <c r="AY489" s="487" t="s">
        <v>337</v>
      </c>
      <c r="AZ489" s="487" t="e">
        <f>+VLOOKUP($AJ489,Data_Validation!$A:$E,5,0)</f>
        <v>#N/A</v>
      </c>
    </row>
    <row r="490" spans="36:52" ht="15" customHeight="1">
      <c r="AJ490" s="899">
        <f t="shared" si="32"/>
        <v>0</v>
      </c>
      <c r="AK490" s="899">
        <f t="shared" si="32"/>
        <v>0</v>
      </c>
      <c r="AL490" s="905" t="str">
        <f>IFERROR(INDEX(G490:R490,1,MATCH(Parametres!$B$3,G$1:R$1,0)-1)*IF(OR(F490="L",F490="S",F490="I"),-1,1),"")</f>
        <v/>
      </c>
      <c r="AM490" s="905" t="e">
        <f t="shared" si="29"/>
        <v>#N/A</v>
      </c>
      <c r="AN490" s="905" t="e">
        <f>INDEX(G490:R490,1,MATCH(Parametres!$B$3,G$1:R$1,0))*IF(OR(F490="L",F490="S",F490="I"),-1,1)</f>
        <v>#N/A</v>
      </c>
      <c r="AO490" s="487" t="e">
        <f>+VLOOKUP($AJ490,Data_Validation!$A:$D,1,0)</f>
        <v>#N/A</v>
      </c>
      <c r="AP490" s="487" t="e">
        <f>+VLOOKUP($AJ490,Data_Validation!$A:$D,3,0)</f>
        <v>#N/A</v>
      </c>
      <c r="AQ490" s="487" t="e">
        <f>+VLOOKUP($AJ490,Data_Validation!$A:$D,4,0)</f>
        <v>#N/A</v>
      </c>
      <c r="AR490" s="487" t="s">
        <v>299</v>
      </c>
      <c r="AS490" s="487" t="e">
        <f>+VLOOKUP($AJ490,Data_Validation!$A:$E,5,0)</f>
        <v>#N/A</v>
      </c>
      <c r="AT490" s="904">
        <f t="shared" si="30"/>
        <v>0</v>
      </c>
      <c r="AU490" s="488">
        <f t="shared" si="30"/>
        <v>0</v>
      </c>
      <c r="AV490" s="899" t="str">
        <f>IFERROR(INDEX(V490:AG490,1,MATCH(Parametres!$B$3,V$1:AG$1,0)-1)*IF(OR(C490="L",C490="S",C490="I"),-1,1),"")</f>
        <v/>
      </c>
      <c r="AW490" s="899" t="e">
        <f t="shared" si="31"/>
        <v>#N/A</v>
      </c>
      <c r="AX490" s="899" t="e">
        <f>INDEX(V490:AG490,1,MATCH(Parametres!$B$3,V$1:AG$1,0))*IF(OR(C490="L",C490="S",C490="I"),-1,1)</f>
        <v>#N/A</v>
      </c>
      <c r="AY490" s="487" t="s">
        <v>337</v>
      </c>
      <c r="AZ490" s="487" t="e">
        <f>+VLOOKUP($AJ490,Data_Validation!$A:$E,5,0)</f>
        <v>#N/A</v>
      </c>
    </row>
    <row r="491" spans="36:52" ht="15" customHeight="1">
      <c r="AJ491" s="899">
        <f t="shared" si="32"/>
        <v>0</v>
      </c>
      <c r="AK491" s="899">
        <f t="shared" si="32"/>
        <v>0</v>
      </c>
      <c r="AL491" s="905" t="str">
        <f>IFERROR(INDEX(G491:R491,1,MATCH(Parametres!$B$3,G$1:R$1,0)-1)*IF(OR(F491="L",F491="S",F491="I"),-1,1),"")</f>
        <v/>
      </c>
      <c r="AM491" s="905" t="e">
        <f t="shared" si="29"/>
        <v>#N/A</v>
      </c>
      <c r="AN491" s="905" t="e">
        <f>INDEX(G491:R491,1,MATCH(Parametres!$B$3,G$1:R$1,0))*IF(OR(F491="L",F491="S",F491="I"),-1,1)</f>
        <v>#N/A</v>
      </c>
      <c r="AO491" s="487" t="e">
        <f>+VLOOKUP($AJ491,Data_Validation!$A:$D,1,0)</f>
        <v>#N/A</v>
      </c>
      <c r="AP491" s="487" t="e">
        <f>+VLOOKUP($AJ491,Data_Validation!$A:$D,3,0)</f>
        <v>#N/A</v>
      </c>
      <c r="AQ491" s="487" t="e">
        <f>+VLOOKUP($AJ491,Data_Validation!$A:$D,4,0)</f>
        <v>#N/A</v>
      </c>
      <c r="AR491" s="487" t="s">
        <v>299</v>
      </c>
      <c r="AS491" s="487" t="e">
        <f>+VLOOKUP($AJ491,Data_Validation!$A:$E,5,0)</f>
        <v>#N/A</v>
      </c>
      <c r="AT491" s="904">
        <f t="shared" si="30"/>
        <v>0</v>
      </c>
      <c r="AU491" s="488">
        <f t="shared" si="30"/>
        <v>0</v>
      </c>
      <c r="AV491" s="899" t="str">
        <f>IFERROR(INDEX(V491:AG491,1,MATCH(Parametres!$B$3,V$1:AG$1,0)-1)*IF(OR(C491="L",C491="S",C491="I"),-1,1),"")</f>
        <v/>
      </c>
      <c r="AW491" s="899" t="e">
        <f t="shared" si="31"/>
        <v>#N/A</v>
      </c>
      <c r="AX491" s="899" t="e">
        <f>INDEX(V491:AG491,1,MATCH(Parametres!$B$3,V$1:AG$1,0))*IF(OR(C491="L",C491="S",C491="I"),-1,1)</f>
        <v>#N/A</v>
      </c>
      <c r="AY491" s="487" t="s">
        <v>337</v>
      </c>
      <c r="AZ491" s="487" t="e">
        <f>+VLOOKUP($AJ491,Data_Validation!$A:$E,5,0)</f>
        <v>#N/A</v>
      </c>
    </row>
    <row r="492" spans="36:52" ht="15" customHeight="1">
      <c r="AJ492" s="899">
        <f t="shared" si="32"/>
        <v>0</v>
      </c>
      <c r="AK492" s="899">
        <f t="shared" si="32"/>
        <v>0</v>
      </c>
      <c r="AL492" s="905" t="str">
        <f>IFERROR(INDEX(G492:R492,1,MATCH(Parametres!$B$3,G$1:R$1,0)-1)*IF(OR(F492="L",F492="S",F492="I"),-1,1),"")</f>
        <v/>
      </c>
      <c r="AM492" s="905" t="e">
        <f t="shared" si="29"/>
        <v>#N/A</v>
      </c>
      <c r="AN492" s="905" t="e">
        <f>INDEX(G492:R492,1,MATCH(Parametres!$B$3,G$1:R$1,0))*IF(OR(F492="L",F492="S",F492="I"),-1,1)</f>
        <v>#N/A</v>
      </c>
      <c r="AO492" s="487" t="e">
        <f>+VLOOKUP($AJ492,Data_Validation!$A:$D,1,0)</f>
        <v>#N/A</v>
      </c>
      <c r="AP492" s="487" t="e">
        <f>+VLOOKUP($AJ492,Data_Validation!$A:$D,3,0)</f>
        <v>#N/A</v>
      </c>
      <c r="AQ492" s="487" t="e">
        <f>+VLOOKUP($AJ492,Data_Validation!$A:$D,4,0)</f>
        <v>#N/A</v>
      </c>
      <c r="AR492" s="487" t="s">
        <v>299</v>
      </c>
      <c r="AS492" s="487" t="e">
        <f>+VLOOKUP($AJ492,Data_Validation!$A:$E,5,0)</f>
        <v>#N/A</v>
      </c>
      <c r="AT492" s="904">
        <f t="shared" si="30"/>
        <v>0</v>
      </c>
      <c r="AU492" s="488">
        <f t="shared" si="30"/>
        <v>0</v>
      </c>
      <c r="AV492" s="899" t="str">
        <f>IFERROR(INDEX(V492:AG492,1,MATCH(Parametres!$B$3,V$1:AG$1,0)-1)*IF(OR(C492="L",C492="S",C492="I"),-1,1),"")</f>
        <v/>
      </c>
      <c r="AW492" s="899" t="e">
        <f t="shared" si="31"/>
        <v>#N/A</v>
      </c>
      <c r="AX492" s="899" t="e">
        <f>INDEX(V492:AG492,1,MATCH(Parametres!$B$3,V$1:AG$1,0))*IF(OR(C492="L",C492="S",C492="I"),-1,1)</f>
        <v>#N/A</v>
      </c>
      <c r="AY492" s="487" t="s">
        <v>337</v>
      </c>
      <c r="AZ492" s="487" t="e">
        <f>+VLOOKUP($AJ492,Data_Validation!$A:$E,5,0)</f>
        <v>#N/A</v>
      </c>
    </row>
    <row r="493" spans="36:52" ht="15" customHeight="1">
      <c r="AJ493" s="899">
        <f t="shared" si="32"/>
        <v>0</v>
      </c>
      <c r="AK493" s="899">
        <f t="shared" si="32"/>
        <v>0</v>
      </c>
      <c r="AL493" s="905" t="str">
        <f>IFERROR(INDEX(G493:R493,1,MATCH(Parametres!$B$3,G$1:R$1,0)-1)*IF(OR(F493="L",F493="S",F493="I"),-1,1),"")</f>
        <v/>
      </c>
      <c r="AM493" s="905" t="e">
        <f t="shared" si="29"/>
        <v>#N/A</v>
      </c>
      <c r="AN493" s="905" t="e">
        <f>INDEX(G493:R493,1,MATCH(Parametres!$B$3,G$1:R$1,0))*IF(OR(F493="L",F493="S",F493="I"),-1,1)</f>
        <v>#N/A</v>
      </c>
      <c r="AO493" s="487" t="e">
        <f>+VLOOKUP($AJ493,Data_Validation!$A:$D,1,0)</f>
        <v>#N/A</v>
      </c>
      <c r="AP493" s="487" t="e">
        <f>+VLOOKUP($AJ493,Data_Validation!$A:$D,3,0)</f>
        <v>#N/A</v>
      </c>
      <c r="AQ493" s="487" t="e">
        <f>+VLOOKUP($AJ493,Data_Validation!$A:$D,4,0)</f>
        <v>#N/A</v>
      </c>
      <c r="AR493" s="487" t="s">
        <v>299</v>
      </c>
      <c r="AS493" s="487" t="e">
        <f>+VLOOKUP($AJ493,Data_Validation!$A:$E,5,0)</f>
        <v>#N/A</v>
      </c>
      <c r="AT493" s="904">
        <f t="shared" si="30"/>
        <v>0</v>
      </c>
      <c r="AU493" s="488">
        <f t="shared" si="30"/>
        <v>0</v>
      </c>
      <c r="AV493" s="899" t="str">
        <f>IFERROR(INDEX(V493:AG493,1,MATCH(Parametres!$B$3,V$1:AG$1,0)-1)*IF(OR(C493="L",C493="S",C493="I"),-1,1),"")</f>
        <v/>
      </c>
      <c r="AW493" s="899" t="e">
        <f t="shared" si="31"/>
        <v>#N/A</v>
      </c>
      <c r="AX493" s="899" t="e">
        <f>INDEX(V493:AG493,1,MATCH(Parametres!$B$3,V$1:AG$1,0))*IF(OR(C493="L",C493="S",C493="I"),-1,1)</f>
        <v>#N/A</v>
      </c>
      <c r="AY493" s="487" t="s">
        <v>337</v>
      </c>
      <c r="AZ493" s="487" t="e">
        <f>+VLOOKUP($AJ493,Data_Validation!$A:$E,5,0)</f>
        <v>#N/A</v>
      </c>
    </row>
    <row r="494" spans="36:52" ht="15" customHeight="1">
      <c r="AJ494" s="899">
        <f t="shared" si="32"/>
        <v>0</v>
      </c>
      <c r="AK494" s="899">
        <f t="shared" si="32"/>
        <v>0</v>
      </c>
      <c r="AL494" s="905" t="str">
        <f>IFERROR(INDEX(G494:R494,1,MATCH(Parametres!$B$3,G$1:R$1,0)-1)*IF(OR(F494="L",F494="S",F494="I"),-1,1),"")</f>
        <v/>
      </c>
      <c r="AM494" s="905" t="e">
        <f t="shared" si="29"/>
        <v>#N/A</v>
      </c>
      <c r="AN494" s="905" t="e">
        <f>INDEX(G494:R494,1,MATCH(Parametres!$B$3,G$1:R$1,0))*IF(OR(F494="L",F494="S",F494="I"),-1,1)</f>
        <v>#N/A</v>
      </c>
      <c r="AO494" s="487" t="e">
        <f>+VLOOKUP($AJ494,Data_Validation!$A:$D,1,0)</f>
        <v>#N/A</v>
      </c>
      <c r="AP494" s="487" t="e">
        <f>+VLOOKUP($AJ494,Data_Validation!$A:$D,3,0)</f>
        <v>#N/A</v>
      </c>
      <c r="AQ494" s="487" t="e">
        <f>+VLOOKUP($AJ494,Data_Validation!$A:$D,4,0)</f>
        <v>#N/A</v>
      </c>
      <c r="AR494" s="487" t="s">
        <v>299</v>
      </c>
      <c r="AS494" s="487" t="e">
        <f>+VLOOKUP($AJ494,Data_Validation!$A:$E,5,0)</f>
        <v>#N/A</v>
      </c>
      <c r="AT494" s="904">
        <f t="shared" si="30"/>
        <v>0</v>
      </c>
      <c r="AU494" s="488">
        <f t="shared" si="30"/>
        <v>0</v>
      </c>
      <c r="AV494" s="899" t="str">
        <f>IFERROR(INDEX(V494:AG494,1,MATCH(Parametres!$B$3,V$1:AG$1,0)-1)*IF(OR(C494="L",C494="S",C494="I"),-1,1),"")</f>
        <v/>
      </c>
      <c r="AW494" s="899" t="e">
        <f t="shared" si="31"/>
        <v>#N/A</v>
      </c>
      <c r="AX494" s="899" t="e">
        <f>INDEX(V494:AG494,1,MATCH(Parametres!$B$3,V$1:AG$1,0))*IF(OR(C494="L",C494="S",C494="I"),-1,1)</f>
        <v>#N/A</v>
      </c>
      <c r="AY494" s="487" t="s">
        <v>337</v>
      </c>
      <c r="AZ494" s="487" t="e">
        <f>+VLOOKUP($AJ494,Data_Validation!$A:$E,5,0)</f>
        <v>#N/A</v>
      </c>
    </row>
    <row r="495" spans="36:52" ht="15" customHeight="1">
      <c r="AJ495" s="899">
        <f t="shared" si="32"/>
        <v>0</v>
      </c>
      <c r="AK495" s="899">
        <f t="shared" si="32"/>
        <v>0</v>
      </c>
      <c r="AL495" s="905" t="str">
        <f>IFERROR(INDEX(G495:R495,1,MATCH(Parametres!$B$3,G$1:R$1,0)-1)*IF(OR(F495="L",F495="S",F495="I"),-1,1),"")</f>
        <v/>
      </c>
      <c r="AM495" s="905" t="e">
        <f t="shared" si="29"/>
        <v>#N/A</v>
      </c>
      <c r="AN495" s="905" t="e">
        <f>INDEX(G495:R495,1,MATCH(Parametres!$B$3,G$1:R$1,0))*IF(OR(F495="L",F495="S",F495="I"),-1,1)</f>
        <v>#N/A</v>
      </c>
      <c r="AO495" s="487" t="e">
        <f>+VLOOKUP($AJ495,Data_Validation!$A:$D,1,0)</f>
        <v>#N/A</v>
      </c>
      <c r="AP495" s="487" t="e">
        <f>+VLOOKUP($AJ495,Data_Validation!$A:$D,3,0)</f>
        <v>#N/A</v>
      </c>
      <c r="AQ495" s="487" t="e">
        <f>+VLOOKUP($AJ495,Data_Validation!$A:$D,4,0)</f>
        <v>#N/A</v>
      </c>
      <c r="AR495" s="487" t="s">
        <v>299</v>
      </c>
      <c r="AS495" s="487" t="e">
        <f>+VLOOKUP($AJ495,Data_Validation!$A:$E,5,0)</f>
        <v>#N/A</v>
      </c>
      <c r="AT495" s="904">
        <f t="shared" si="30"/>
        <v>0</v>
      </c>
      <c r="AU495" s="488">
        <f t="shared" si="30"/>
        <v>0</v>
      </c>
      <c r="AV495" s="899" t="str">
        <f>IFERROR(INDEX(V495:AG495,1,MATCH(Parametres!$B$3,V$1:AG$1,0)-1)*IF(OR(C495="L",C495="S",C495="I"),-1,1),"")</f>
        <v/>
      </c>
      <c r="AW495" s="899" t="e">
        <f t="shared" si="31"/>
        <v>#N/A</v>
      </c>
      <c r="AX495" s="899" t="e">
        <f>INDEX(V495:AG495,1,MATCH(Parametres!$B$3,V$1:AG$1,0))*IF(OR(C495="L",C495="S",C495="I"),-1,1)</f>
        <v>#N/A</v>
      </c>
      <c r="AY495" s="487" t="s">
        <v>337</v>
      </c>
      <c r="AZ495" s="487" t="e">
        <f>+VLOOKUP($AJ495,Data_Validation!$A:$E,5,0)</f>
        <v>#N/A</v>
      </c>
    </row>
    <row r="496" spans="36:52" ht="15" customHeight="1">
      <c r="AJ496" s="899">
        <f t="shared" si="32"/>
        <v>0</v>
      </c>
      <c r="AK496" s="899">
        <f t="shared" si="32"/>
        <v>0</v>
      </c>
      <c r="AL496" s="905" t="str">
        <f>IFERROR(INDEX(G496:R496,1,MATCH(Parametres!$B$3,G$1:R$1,0)-1)*IF(OR(F496="L",F496="S",F496="I"),-1,1),"")</f>
        <v/>
      </c>
      <c r="AM496" s="905" t="e">
        <f t="shared" si="29"/>
        <v>#N/A</v>
      </c>
      <c r="AN496" s="905" t="e">
        <f>INDEX(G496:R496,1,MATCH(Parametres!$B$3,G$1:R$1,0))*IF(OR(F496="L",F496="S",F496="I"),-1,1)</f>
        <v>#N/A</v>
      </c>
      <c r="AO496" s="487" t="e">
        <f>+VLOOKUP($AJ496,Data_Validation!$A:$D,1,0)</f>
        <v>#N/A</v>
      </c>
      <c r="AP496" s="487" t="e">
        <f>+VLOOKUP($AJ496,Data_Validation!$A:$D,3,0)</f>
        <v>#N/A</v>
      </c>
      <c r="AQ496" s="487" t="e">
        <f>+VLOOKUP($AJ496,Data_Validation!$A:$D,4,0)</f>
        <v>#N/A</v>
      </c>
      <c r="AR496" s="487" t="s">
        <v>299</v>
      </c>
      <c r="AS496" s="487" t="e">
        <f>+VLOOKUP($AJ496,Data_Validation!$A:$E,5,0)</f>
        <v>#N/A</v>
      </c>
      <c r="AT496" s="904">
        <f t="shared" si="30"/>
        <v>0</v>
      </c>
      <c r="AU496" s="488">
        <f t="shared" si="30"/>
        <v>0</v>
      </c>
      <c r="AV496" s="899" t="str">
        <f>IFERROR(INDEX(V496:AG496,1,MATCH(Parametres!$B$3,V$1:AG$1,0)-1)*IF(OR(C496="L",C496="S",C496="I"),-1,1),"")</f>
        <v/>
      </c>
      <c r="AW496" s="899" t="e">
        <f t="shared" si="31"/>
        <v>#N/A</v>
      </c>
      <c r="AX496" s="899" t="e">
        <f>INDEX(V496:AG496,1,MATCH(Parametres!$B$3,V$1:AG$1,0))*IF(OR(C496="L",C496="S",C496="I"),-1,1)</f>
        <v>#N/A</v>
      </c>
      <c r="AY496" s="487" t="s">
        <v>337</v>
      </c>
      <c r="AZ496" s="487" t="e">
        <f>+VLOOKUP($AJ496,Data_Validation!$A:$E,5,0)</f>
        <v>#N/A</v>
      </c>
    </row>
    <row r="497" spans="36:52" ht="15" customHeight="1">
      <c r="AJ497" s="899">
        <f t="shared" si="32"/>
        <v>0</v>
      </c>
      <c r="AK497" s="899">
        <f t="shared" si="32"/>
        <v>0</v>
      </c>
      <c r="AL497" s="905" t="str">
        <f>IFERROR(INDEX(G497:R497,1,MATCH(Parametres!$B$3,G$1:R$1,0)-1)*IF(OR(F497="L",F497="S",F497="I"),-1,1),"")</f>
        <v/>
      </c>
      <c r="AM497" s="905" t="e">
        <f t="shared" si="29"/>
        <v>#N/A</v>
      </c>
      <c r="AN497" s="905" t="e">
        <f>INDEX(G497:R497,1,MATCH(Parametres!$B$3,G$1:R$1,0))*IF(OR(F497="L",F497="S",F497="I"),-1,1)</f>
        <v>#N/A</v>
      </c>
      <c r="AO497" s="487" t="e">
        <f>+VLOOKUP($AJ497,Data_Validation!$A:$D,1,0)</f>
        <v>#N/A</v>
      </c>
      <c r="AP497" s="487" t="e">
        <f>+VLOOKUP($AJ497,Data_Validation!$A:$D,3,0)</f>
        <v>#N/A</v>
      </c>
      <c r="AQ497" s="487" t="e">
        <f>+VLOOKUP($AJ497,Data_Validation!$A:$D,4,0)</f>
        <v>#N/A</v>
      </c>
      <c r="AR497" s="487" t="s">
        <v>299</v>
      </c>
      <c r="AS497" s="487" t="e">
        <f>+VLOOKUP($AJ497,Data_Validation!$A:$E,5,0)</f>
        <v>#N/A</v>
      </c>
      <c r="AT497" s="904">
        <f t="shared" si="30"/>
        <v>0</v>
      </c>
      <c r="AU497" s="488">
        <f t="shared" si="30"/>
        <v>0</v>
      </c>
      <c r="AV497" s="899" t="str">
        <f>IFERROR(INDEX(V497:AG497,1,MATCH(Parametres!$B$3,V$1:AG$1,0)-1)*IF(OR(C497="L",C497="S",C497="I"),-1,1),"")</f>
        <v/>
      </c>
      <c r="AW497" s="899" t="e">
        <f t="shared" si="31"/>
        <v>#N/A</v>
      </c>
      <c r="AX497" s="899" t="e">
        <f>INDEX(V497:AG497,1,MATCH(Parametres!$B$3,V$1:AG$1,0))*IF(OR(C497="L",C497="S",C497="I"),-1,1)</f>
        <v>#N/A</v>
      </c>
      <c r="AY497" s="487" t="s">
        <v>337</v>
      </c>
      <c r="AZ497" s="487" t="e">
        <f>+VLOOKUP($AJ497,Data_Validation!$A:$E,5,0)</f>
        <v>#N/A</v>
      </c>
    </row>
    <row r="498" spans="36:52" ht="15" customHeight="1">
      <c r="AJ498" s="899">
        <f t="shared" si="32"/>
        <v>0</v>
      </c>
      <c r="AK498" s="899">
        <f t="shared" si="32"/>
        <v>0</v>
      </c>
      <c r="AL498" s="905" t="str">
        <f>IFERROR(INDEX(G498:R498,1,MATCH(Parametres!$B$3,G$1:R$1,0)-1)*IF(OR(F498="L",F498="S",F498="I"),-1,1),"")</f>
        <v/>
      </c>
      <c r="AM498" s="905" t="e">
        <f t="shared" si="29"/>
        <v>#N/A</v>
      </c>
      <c r="AN498" s="905" t="e">
        <f>INDEX(G498:R498,1,MATCH(Parametres!$B$3,G$1:R$1,0))*IF(OR(F498="L",F498="S",F498="I"),-1,1)</f>
        <v>#N/A</v>
      </c>
      <c r="AO498" s="487" t="e">
        <f>+VLOOKUP($AJ498,Data_Validation!$A:$D,1,0)</f>
        <v>#N/A</v>
      </c>
      <c r="AP498" s="487" t="e">
        <f>+VLOOKUP($AJ498,Data_Validation!$A:$D,3,0)</f>
        <v>#N/A</v>
      </c>
      <c r="AQ498" s="487" t="e">
        <f>+VLOOKUP($AJ498,Data_Validation!$A:$D,4,0)</f>
        <v>#N/A</v>
      </c>
      <c r="AR498" s="487" t="s">
        <v>299</v>
      </c>
      <c r="AS498" s="487" t="e">
        <f>+VLOOKUP($AJ498,Data_Validation!$A:$E,5,0)</f>
        <v>#N/A</v>
      </c>
      <c r="AT498" s="904">
        <f t="shared" si="30"/>
        <v>0</v>
      </c>
      <c r="AU498" s="488">
        <f t="shared" si="30"/>
        <v>0</v>
      </c>
      <c r="AV498" s="899" t="str">
        <f>IFERROR(INDEX(V498:AG498,1,MATCH(Parametres!$B$3,V$1:AG$1,0)-1)*IF(OR(C498="L",C498="S",C498="I"),-1,1),"")</f>
        <v/>
      </c>
      <c r="AW498" s="899" t="e">
        <f t="shared" si="31"/>
        <v>#N/A</v>
      </c>
      <c r="AX498" s="899" t="e">
        <f>INDEX(V498:AG498,1,MATCH(Parametres!$B$3,V$1:AG$1,0))*IF(OR(C498="L",C498="S",C498="I"),-1,1)</f>
        <v>#N/A</v>
      </c>
      <c r="AY498" s="487" t="s">
        <v>337</v>
      </c>
      <c r="AZ498" s="487" t="e">
        <f>+VLOOKUP($AJ498,Data_Validation!$A:$E,5,0)</f>
        <v>#N/A</v>
      </c>
    </row>
    <row r="499" spans="36:52" ht="15" customHeight="1">
      <c r="AJ499" s="899">
        <f t="shared" si="32"/>
        <v>0</v>
      </c>
      <c r="AK499" s="899">
        <f t="shared" si="32"/>
        <v>0</v>
      </c>
      <c r="AL499" s="905" t="str">
        <f>IFERROR(INDEX(G499:R499,1,MATCH(Parametres!$B$3,G$1:R$1,0)-1)*IF(OR(F499="L",F499="S",F499="I"),-1,1),"")</f>
        <v/>
      </c>
      <c r="AM499" s="905" t="e">
        <f t="shared" si="29"/>
        <v>#N/A</v>
      </c>
      <c r="AN499" s="905" t="e">
        <f>INDEX(G499:R499,1,MATCH(Parametres!$B$3,G$1:R$1,0))*IF(OR(F499="L",F499="S",F499="I"),-1,1)</f>
        <v>#N/A</v>
      </c>
      <c r="AO499" s="487" t="e">
        <f>+VLOOKUP($AJ499,Data_Validation!$A:$D,1,0)</f>
        <v>#N/A</v>
      </c>
      <c r="AP499" s="487" t="e">
        <f>+VLOOKUP($AJ499,Data_Validation!$A:$D,3,0)</f>
        <v>#N/A</v>
      </c>
      <c r="AQ499" s="487" t="e">
        <f>+VLOOKUP($AJ499,Data_Validation!$A:$D,4,0)</f>
        <v>#N/A</v>
      </c>
      <c r="AR499" s="487" t="s">
        <v>299</v>
      </c>
      <c r="AS499" s="487" t="e">
        <f>+VLOOKUP($AJ499,Data_Validation!$A:$E,5,0)</f>
        <v>#N/A</v>
      </c>
      <c r="AT499" s="904">
        <f t="shared" si="30"/>
        <v>0</v>
      </c>
      <c r="AU499" s="488">
        <f t="shared" si="30"/>
        <v>0</v>
      </c>
      <c r="AV499" s="899" t="str">
        <f>IFERROR(INDEX(V499:AG499,1,MATCH(Parametres!$B$3,V$1:AG$1,0)-1)*IF(OR(C499="L",C499="S",C499="I"),-1,1),"")</f>
        <v/>
      </c>
      <c r="AW499" s="899" t="e">
        <f t="shared" si="31"/>
        <v>#N/A</v>
      </c>
      <c r="AX499" s="899" t="e">
        <f>INDEX(V499:AG499,1,MATCH(Parametres!$B$3,V$1:AG$1,0))*IF(OR(C499="L",C499="S",C499="I"),-1,1)</f>
        <v>#N/A</v>
      </c>
      <c r="AY499" s="487" t="s">
        <v>337</v>
      </c>
      <c r="AZ499" s="487" t="e">
        <f>+VLOOKUP($AJ499,Data_Validation!$A:$E,5,0)</f>
        <v>#N/A</v>
      </c>
    </row>
    <row r="500" spans="36:52" ht="15" customHeight="1">
      <c r="AJ500" s="899">
        <f t="shared" si="32"/>
        <v>0</v>
      </c>
      <c r="AK500" s="899">
        <f t="shared" si="32"/>
        <v>0</v>
      </c>
      <c r="AL500" s="905" t="str">
        <f>IFERROR(INDEX(G500:R500,1,MATCH(Parametres!$B$3,G$1:R$1,0)-1)*IF(OR(F500="L",F500="S",F500="I"),-1,1),"")</f>
        <v/>
      </c>
      <c r="AM500" s="905" t="e">
        <f t="shared" si="29"/>
        <v>#N/A</v>
      </c>
      <c r="AN500" s="905" t="e">
        <f>INDEX(G500:R500,1,MATCH(Parametres!$B$3,G$1:R$1,0))*IF(OR(F500="L",F500="S",F500="I"),-1,1)</f>
        <v>#N/A</v>
      </c>
      <c r="AO500" s="487" t="e">
        <f>+VLOOKUP($AJ500,Data_Validation!$A:$D,1,0)</f>
        <v>#N/A</v>
      </c>
      <c r="AP500" s="487" t="e">
        <f>+VLOOKUP($AJ500,Data_Validation!$A:$D,3,0)</f>
        <v>#N/A</v>
      </c>
      <c r="AQ500" s="487" t="e">
        <f>+VLOOKUP($AJ500,Data_Validation!$A:$D,4,0)</f>
        <v>#N/A</v>
      </c>
      <c r="AR500" s="487" t="s">
        <v>299</v>
      </c>
      <c r="AS500" s="487" t="e">
        <f>+VLOOKUP($AJ500,Data_Validation!$A:$E,5,0)</f>
        <v>#N/A</v>
      </c>
      <c r="AT500" s="904">
        <f t="shared" si="30"/>
        <v>0</v>
      </c>
      <c r="AU500" s="488">
        <f t="shared" si="30"/>
        <v>0</v>
      </c>
      <c r="AV500" s="899" t="str">
        <f>IFERROR(INDEX(V500:AG500,1,MATCH(Parametres!$B$3,V$1:AG$1,0)-1)*IF(OR(C500="L",C500="S",C500="I"),-1,1),"")</f>
        <v/>
      </c>
      <c r="AW500" s="899" t="e">
        <f t="shared" si="31"/>
        <v>#N/A</v>
      </c>
      <c r="AX500" s="899" t="e">
        <f>INDEX(V500:AG500,1,MATCH(Parametres!$B$3,V$1:AG$1,0))*IF(OR(C500="L",C500="S",C500="I"),-1,1)</f>
        <v>#N/A</v>
      </c>
      <c r="AY500" s="487" t="s">
        <v>337</v>
      </c>
      <c r="AZ500" s="487" t="e">
        <f>+VLOOKUP($AJ500,Data_Validation!$A:$E,5,0)</f>
        <v>#N/A</v>
      </c>
    </row>
    <row r="501" spans="36:52" ht="15" customHeight="1">
      <c r="AJ501" s="899">
        <f t="shared" si="32"/>
        <v>0</v>
      </c>
      <c r="AK501" s="899">
        <f t="shared" si="32"/>
        <v>0</v>
      </c>
      <c r="AL501" s="905" t="str">
        <f>IFERROR(INDEX(G501:R501,1,MATCH(Parametres!$B$3,G$1:R$1,0)-1)*IF(OR(F501="L",F501="S",F501="I"),-1,1),"")</f>
        <v/>
      </c>
      <c r="AM501" s="905" t="e">
        <f t="shared" si="29"/>
        <v>#N/A</v>
      </c>
      <c r="AN501" s="905" t="e">
        <f>INDEX(G501:R501,1,MATCH(Parametres!$B$3,G$1:R$1,0))*IF(OR(F501="L",F501="S",F501="I"),-1,1)</f>
        <v>#N/A</v>
      </c>
      <c r="AO501" s="487" t="e">
        <f>+VLOOKUP($AJ501,Data_Validation!$A:$D,1,0)</f>
        <v>#N/A</v>
      </c>
      <c r="AP501" s="487" t="e">
        <f>+VLOOKUP($AJ501,Data_Validation!$A:$D,3,0)</f>
        <v>#N/A</v>
      </c>
      <c r="AQ501" s="487" t="e">
        <f>+VLOOKUP($AJ501,Data_Validation!$A:$D,4,0)</f>
        <v>#N/A</v>
      </c>
      <c r="AR501" s="487" t="s">
        <v>299</v>
      </c>
      <c r="AS501" s="487" t="e">
        <f>+VLOOKUP($AJ501,Data_Validation!$A:$E,5,0)</f>
        <v>#N/A</v>
      </c>
      <c r="AT501" s="904">
        <f t="shared" si="30"/>
        <v>0</v>
      </c>
      <c r="AU501" s="488">
        <f t="shared" si="30"/>
        <v>0</v>
      </c>
      <c r="AV501" s="899" t="str">
        <f>IFERROR(INDEX(V501:AG501,1,MATCH(Parametres!$B$3,V$1:AG$1,0)-1)*IF(OR(C501="L",C501="S",C501="I"),-1,1),"")</f>
        <v/>
      </c>
      <c r="AW501" s="899" t="e">
        <f t="shared" si="31"/>
        <v>#N/A</v>
      </c>
      <c r="AX501" s="899" t="e">
        <f>INDEX(V501:AG501,1,MATCH(Parametres!$B$3,V$1:AG$1,0))*IF(OR(C501="L",C501="S",C501="I"),-1,1)</f>
        <v>#N/A</v>
      </c>
      <c r="AY501" s="487" t="s">
        <v>337</v>
      </c>
      <c r="AZ501" s="487" t="e">
        <f>+VLOOKUP($AJ501,Data_Validation!$A:$E,5,0)</f>
        <v>#N/A</v>
      </c>
    </row>
    <row r="502" spans="36:52" ht="15" customHeight="1">
      <c r="AJ502" s="899">
        <f t="shared" si="32"/>
        <v>0</v>
      </c>
      <c r="AK502" s="899">
        <f t="shared" si="32"/>
        <v>0</v>
      </c>
      <c r="AL502" s="905" t="str">
        <f>IFERROR(INDEX(G502:R502,1,MATCH(Parametres!$B$3,G$1:R$1,0)-1)*IF(OR(F502="L",F502="S",F502="I"),-1,1),"")</f>
        <v/>
      </c>
      <c r="AM502" s="905" t="e">
        <f t="shared" si="29"/>
        <v>#N/A</v>
      </c>
      <c r="AN502" s="905" t="e">
        <f>INDEX(G502:R502,1,MATCH(Parametres!$B$3,G$1:R$1,0))*IF(OR(F502="L",F502="S",F502="I"),-1,1)</f>
        <v>#N/A</v>
      </c>
      <c r="AO502" s="487" t="e">
        <f>+VLOOKUP($AJ502,Data_Validation!$A:$D,1,0)</f>
        <v>#N/A</v>
      </c>
      <c r="AP502" s="487" t="e">
        <f>+VLOOKUP($AJ502,Data_Validation!$A:$D,3,0)</f>
        <v>#N/A</v>
      </c>
      <c r="AQ502" s="487" t="e">
        <f>+VLOOKUP($AJ502,Data_Validation!$A:$D,4,0)</f>
        <v>#N/A</v>
      </c>
      <c r="AR502" s="487" t="s">
        <v>299</v>
      </c>
      <c r="AS502" s="487" t="e">
        <f>+VLOOKUP($AJ502,Data_Validation!$A:$E,5,0)</f>
        <v>#N/A</v>
      </c>
      <c r="AT502" s="904">
        <f t="shared" si="30"/>
        <v>0</v>
      </c>
      <c r="AU502" s="488">
        <f t="shared" si="30"/>
        <v>0</v>
      </c>
      <c r="AV502" s="899" t="str">
        <f>IFERROR(INDEX(V502:AG502,1,MATCH(Parametres!$B$3,V$1:AG$1,0)-1)*IF(OR(C502="L",C502="S",C502="I"),-1,1),"")</f>
        <v/>
      </c>
      <c r="AW502" s="899" t="e">
        <f t="shared" si="31"/>
        <v>#N/A</v>
      </c>
      <c r="AX502" s="899" t="e">
        <f>INDEX(V502:AG502,1,MATCH(Parametres!$B$3,V$1:AG$1,0))*IF(OR(C502="L",C502="S",C502="I"),-1,1)</f>
        <v>#N/A</v>
      </c>
      <c r="AY502" s="487" t="s">
        <v>337</v>
      </c>
      <c r="AZ502" s="487" t="e">
        <f>+VLOOKUP($AJ502,Data_Validation!$A:$E,5,0)</f>
        <v>#N/A</v>
      </c>
    </row>
    <row r="503" spans="36:52" ht="15" customHeight="1">
      <c r="AJ503" s="899">
        <f t="shared" si="32"/>
        <v>0</v>
      </c>
      <c r="AK503" s="899">
        <f t="shared" si="32"/>
        <v>0</v>
      </c>
      <c r="AL503" s="905" t="str">
        <f>IFERROR(INDEX(G503:R503,1,MATCH(Parametres!$B$3,G$1:R$1,0)-1)*IF(OR(F503="L",F503="S",F503="I"),-1,1),"")</f>
        <v/>
      </c>
      <c r="AM503" s="905" t="e">
        <f t="shared" si="29"/>
        <v>#N/A</v>
      </c>
      <c r="AN503" s="905" t="e">
        <f>INDEX(G503:R503,1,MATCH(Parametres!$B$3,G$1:R$1,0))*IF(OR(F503="L",F503="S",F503="I"),-1,1)</f>
        <v>#N/A</v>
      </c>
      <c r="AO503" s="487" t="e">
        <f>+VLOOKUP($AJ503,Data_Validation!$A:$D,1,0)</f>
        <v>#N/A</v>
      </c>
      <c r="AP503" s="487" t="e">
        <f>+VLOOKUP($AJ503,Data_Validation!$A:$D,3,0)</f>
        <v>#N/A</v>
      </c>
      <c r="AQ503" s="487" t="e">
        <f>+VLOOKUP($AJ503,Data_Validation!$A:$D,4,0)</f>
        <v>#N/A</v>
      </c>
      <c r="AR503" s="487" t="s">
        <v>299</v>
      </c>
      <c r="AS503" s="487" t="e">
        <f>+VLOOKUP($AJ503,Data_Validation!$A:$E,5,0)</f>
        <v>#N/A</v>
      </c>
      <c r="AT503" s="904">
        <f t="shared" si="30"/>
        <v>0</v>
      </c>
      <c r="AU503" s="488">
        <f t="shared" si="30"/>
        <v>0</v>
      </c>
      <c r="AV503" s="899" t="str">
        <f>IFERROR(INDEX(V503:AG503,1,MATCH(Parametres!$B$3,V$1:AG$1,0)-1)*IF(OR(C503="L",C503="S",C503="I"),-1,1),"")</f>
        <v/>
      </c>
      <c r="AW503" s="899" t="e">
        <f t="shared" si="31"/>
        <v>#N/A</v>
      </c>
      <c r="AX503" s="899" t="e">
        <f>INDEX(V503:AG503,1,MATCH(Parametres!$B$3,V$1:AG$1,0))*IF(OR(C503="L",C503="S",C503="I"),-1,1)</f>
        <v>#N/A</v>
      </c>
      <c r="AY503" s="487" t="s">
        <v>337</v>
      </c>
      <c r="AZ503" s="487" t="e">
        <f>+VLOOKUP($AJ503,Data_Validation!$A:$E,5,0)</f>
        <v>#N/A</v>
      </c>
    </row>
    <row r="504" spans="36:52" ht="15" customHeight="1">
      <c r="AJ504" s="899">
        <f t="shared" si="32"/>
        <v>0</v>
      </c>
      <c r="AK504" s="899">
        <f t="shared" si="32"/>
        <v>0</v>
      </c>
      <c r="AL504" s="905" t="str">
        <f>IFERROR(INDEX(G504:R504,1,MATCH(Parametres!$B$3,G$1:R$1,0)-1)*IF(OR(F504="L",F504="S",F504="I"),-1,1),"")</f>
        <v/>
      </c>
      <c r="AM504" s="905" t="e">
        <f t="shared" si="29"/>
        <v>#N/A</v>
      </c>
      <c r="AN504" s="905" t="e">
        <f>INDEX(G504:R504,1,MATCH(Parametres!$B$3,G$1:R$1,0))*IF(OR(F504="L",F504="S",F504="I"),-1,1)</f>
        <v>#N/A</v>
      </c>
      <c r="AO504" s="487" t="e">
        <f>+VLOOKUP($AJ504,Data_Validation!$A:$D,1,0)</f>
        <v>#N/A</v>
      </c>
      <c r="AP504" s="487" t="e">
        <f>+VLOOKUP($AJ504,Data_Validation!$A:$D,3,0)</f>
        <v>#N/A</v>
      </c>
      <c r="AQ504" s="487" t="e">
        <f>+VLOOKUP($AJ504,Data_Validation!$A:$D,4,0)</f>
        <v>#N/A</v>
      </c>
      <c r="AR504" s="487" t="s">
        <v>299</v>
      </c>
      <c r="AS504" s="487" t="e">
        <f>+VLOOKUP($AJ504,Data_Validation!$A:$E,5,0)</f>
        <v>#N/A</v>
      </c>
      <c r="AT504" s="904">
        <f t="shared" si="30"/>
        <v>0</v>
      </c>
      <c r="AU504" s="488">
        <f t="shared" si="30"/>
        <v>0</v>
      </c>
      <c r="AV504" s="899" t="str">
        <f>IFERROR(INDEX(V504:AG504,1,MATCH(Parametres!$B$3,V$1:AG$1,0)-1)*IF(OR(C504="L",C504="S",C504="I"),-1,1),"")</f>
        <v/>
      </c>
      <c r="AW504" s="899" t="e">
        <f t="shared" si="31"/>
        <v>#N/A</v>
      </c>
      <c r="AX504" s="899" t="e">
        <f>INDEX(V504:AG504,1,MATCH(Parametres!$B$3,V$1:AG$1,0))*IF(OR(C504="L",C504="S",C504="I"),-1,1)</f>
        <v>#N/A</v>
      </c>
      <c r="AY504" s="487" t="s">
        <v>337</v>
      </c>
      <c r="AZ504" s="487" t="e">
        <f>+VLOOKUP($AJ504,Data_Validation!$A:$E,5,0)</f>
        <v>#N/A</v>
      </c>
    </row>
    <row r="505" spans="36:52" ht="15" customHeight="1">
      <c r="AJ505" s="899">
        <f t="shared" si="32"/>
        <v>0</v>
      </c>
      <c r="AK505" s="899">
        <f t="shared" si="32"/>
        <v>0</v>
      </c>
      <c r="AL505" s="905" t="str">
        <f>IFERROR(INDEX(G505:R505,1,MATCH(Parametres!$B$3,G$1:R$1,0)-1)*IF(OR(F505="L",F505="S",F505="I"),-1,1),"")</f>
        <v/>
      </c>
      <c r="AM505" s="905" t="e">
        <f t="shared" si="29"/>
        <v>#N/A</v>
      </c>
      <c r="AN505" s="905" t="e">
        <f>INDEX(G505:R505,1,MATCH(Parametres!$B$3,G$1:R$1,0))*IF(OR(F505="L",F505="S",F505="I"),-1,1)</f>
        <v>#N/A</v>
      </c>
      <c r="AO505" s="487" t="e">
        <f>+VLOOKUP($AJ505,Data_Validation!$A:$D,1,0)</f>
        <v>#N/A</v>
      </c>
      <c r="AP505" s="487" t="e">
        <f>+VLOOKUP($AJ505,Data_Validation!$A:$D,3,0)</f>
        <v>#N/A</v>
      </c>
      <c r="AQ505" s="487" t="e">
        <f>+VLOOKUP($AJ505,Data_Validation!$A:$D,4,0)</f>
        <v>#N/A</v>
      </c>
      <c r="AR505" s="487" t="s">
        <v>299</v>
      </c>
      <c r="AS505" s="487" t="e">
        <f>+VLOOKUP($AJ505,Data_Validation!$A:$E,5,0)</f>
        <v>#N/A</v>
      </c>
      <c r="AT505" s="904">
        <f t="shared" si="30"/>
        <v>0</v>
      </c>
      <c r="AU505" s="488">
        <f t="shared" si="30"/>
        <v>0</v>
      </c>
      <c r="AV505" s="899" t="str">
        <f>IFERROR(INDEX(V505:AG505,1,MATCH(Parametres!$B$3,V$1:AG$1,0)-1)*IF(OR(C505="L",C505="S",C505="I"),-1,1),"")</f>
        <v/>
      </c>
      <c r="AW505" s="899" t="e">
        <f t="shared" si="31"/>
        <v>#N/A</v>
      </c>
      <c r="AX505" s="899" t="e">
        <f>INDEX(V505:AG505,1,MATCH(Parametres!$B$3,V$1:AG$1,0))*IF(OR(C505="L",C505="S",C505="I"),-1,1)</f>
        <v>#N/A</v>
      </c>
      <c r="AY505" s="487" t="s">
        <v>337</v>
      </c>
      <c r="AZ505" s="487" t="e">
        <f>+VLOOKUP($AJ505,Data_Validation!$A:$E,5,0)</f>
        <v>#N/A</v>
      </c>
    </row>
    <row r="506" spans="36:52" ht="15" customHeight="1">
      <c r="AJ506" s="899">
        <f t="shared" si="32"/>
        <v>0</v>
      </c>
      <c r="AK506" s="899">
        <f t="shared" si="32"/>
        <v>0</v>
      </c>
      <c r="AL506" s="905" t="str">
        <f>IFERROR(INDEX(G506:R506,1,MATCH(Parametres!$B$3,G$1:R$1,0)-1)*IF(OR(F506="L",F506="S",F506="I"),-1,1),"")</f>
        <v/>
      </c>
      <c r="AM506" s="905" t="e">
        <f t="shared" si="29"/>
        <v>#N/A</v>
      </c>
      <c r="AN506" s="905" t="e">
        <f>INDEX(G506:R506,1,MATCH(Parametres!$B$3,G$1:R$1,0))*IF(OR(F506="L",F506="S",F506="I"),-1,1)</f>
        <v>#N/A</v>
      </c>
      <c r="AO506" s="487" t="e">
        <f>+VLOOKUP($AJ506,Data_Validation!$A:$D,1,0)</f>
        <v>#N/A</v>
      </c>
      <c r="AP506" s="487" t="e">
        <f>+VLOOKUP($AJ506,Data_Validation!$A:$D,3,0)</f>
        <v>#N/A</v>
      </c>
      <c r="AQ506" s="487" t="e">
        <f>+VLOOKUP($AJ506,Data_Validation!$A:$D,4,0)</f>
        <v>#N/A</v>
      </c>
      <c r="AR506" s="487" t="s">
        <v>299</v>
      </c>
      <c r="AS506" s="487" t="e">
        <f>+VLOOKUP($AJ506,Data_Validation!$A:$E,5,0)</f>
        <v>#N/A</v>
      </c>
      <c r="AT506" s="904">
        <f t="shared" si="30"/>
        <v>0</v>
      </c>
      <c r="AU506" s="488">
        <f t="shared" si="30"/>
        <v>0</v>
      </c>
      <c r="AV506" s="899" t="str">
        <f>IFERROR(INDEX(V506:AG506,1,MATCH(Parametres!$B$3,V$1:AG$1,0)-1)*IF(OR(C506="L",C506="S",C506="I"),-1,1),"")</f>
        <v/>
      </c>
      <c r="AW506" s="899" t="e">
        <f t="shared" si="31"/>
        <v>#N/A</v>
      </c>
      <c r="AX506" s="899" t="e">
        <f>INDEX(V506:AG506,1,MATCH(Parametres!$B$3,V$1:AG$1,0))*IF(OR(C506="L",C506="S",C506="I"),-1,1)</f>
        <v>#N/A</v>
      </c>
      <c r="AY506" s="487" t="s">
        <v>337</v>
      </c>
      <c r="AZ506" s="487" t="e">
        <f>+VLOOKUP($AJ506,Data_Validation!$A:$E,5,0)</f>
        <v>#N/A</v>
      </c>
    </row>
    <row r="507" spans="36:52" ht="15" customHeight="1">
      <c r="AJ507" s="899">
        <f t="shared" si="32"/>
        <v>0</v>
      </c>
      <c r="AK507" s="899">
        <f t="shared" si="32"/>
        <v>0</v>
      </c>
      <c r="AL507" s="905" t="str">
        <f>IFERROR(INDEX(G507:R507,1,MATCH(Parametres!$B$3,G$1:R$1,0)-1)*IF(OR(F507="L",F507="S",F507="I"),-1,1),"")</f>
        <v/>
      </c>
      <c r="AM507" s="905" t="e">
        <f t="shared" si="29"/>
        <v>#N/A</v>
      </c>
      <c r="AN507" s="905" t="e">
        <f>INDEX(G507:R507,1,MATCH(Parametres!$B$3,G$1:R$1,0))*IF(OR(F507="L",F507="S",F507="I"),-1,1)</f>
        <v>#N/A</v>
      </c>
      <c r="AO507" s="487" t="e">
        <f>+VLOOKUP($AJ507,Data_Validation!$A:$D,1,0)</f>
        <v>#N/A</v>
      </c>
      <c r="AP507" s="487" t="e">
        <f>+VLOOKUP($AJ507,Data_Validation!$A:$D,3,0)</f>
        <v>#N/A</v>
      </c>
      <c r="AQ507" s="487" t="e">
        <f>+VLOOKUP($AJ507,Data_Validation!$A:$D,4,0)</f>
        <v>#N/A</v>
      </c>
      <c r="AR507" s="487" t="s">
        <v>299</v>
      </c>
      <c r="AS507" s="487" t="e">
        <f>+VLOOKUP($AJ507,Data_Validation!$A:$E,5,0)</f>
        <v>#N/A</v>
      </c>
      <c r="AT507" s="904">
        <f t="shared" si="30"/>
        <v>0</v>
      </c>
      <c r="AU507" s="488">
        <f t="shared" si="30"/>
        <v>0</v>
      </c>
      <c r="AV507" s="899" t="str">
        <f>IFERROR(INDEX(V507:AG507,1,MATCH(Parametres!$B$3,V$1:AG$1,0)-1)*IF(OR(C507="L",C507="S",C507="I"),-1,1),"")</f>
        <v/>
      </c>
      <c r="AW507" s="899" t="e">
        <f t="shared" si="31"/>
        <v>#N/A</v>
      </c>
      <c r="AX507" s="899" t="e">
        <f>INDEX(V507:AG507,1,MATCH(Parametres!$B$3,V$1:AG$1,0))*IF(OR(C507="L",C507="S",C507="I"),-1,1)</f>
        <v>#N/A</v>
      </c>
      <c r="AY507" s="487" t="s">
        <v>337</v>
      </c>
      <c r="AZ507" s="487" t="e">
        <f>+VLOOKUP($AJ507,Data_Validation!$A:$E,5,0)</f>
        <v>#N/A</v>
      </c>
    </row>
    <row r="508" spans="36:52" ht="15" customHeight="1">
      <c r="AJ508" s="899">
        <f t="shared" si="32"/>
        <v>0</v>
      </c>
      <c r="AK508" s="899">
        <f t="shared" si="32"/>
        <v>0</v>
      </c>
      <c r="AL508" s="905" t="str">
        <f>IFERROR(INDEX(G508:R508,1,MATCH(Parametres!$B$3,G$1:R$1,0)-1)*IF(OR(F508="L",F508="S",F508="I"),-1,1),"")</f>
        <v/>
      </c>
      <c r="AM508" s="905" t="e">
        <f t="shared" si="29"/>
        <v>#N/A</v>
      </c>
      <c r="AN508" s="905" t="e">
        <f>INDEX(G508:R508,1,MATCH(Parametres!$B$3,G$1:R$1,0))*IF(OR(F508="L",F508="S",F508="I"),-1,1)</f>
        <v>#N/A</v>
      </c>
      <c r="AO508" s="487" t="e">
        <f>+VLOOKUP($AJ508,Data_Validation!$A:$D,1,0)</f>
        <v>#N/A</v>
      </c>
      <c r="AP508" s="487" t="e">
        <f>+VLOOKUP($AJ508,Data_Validation!$A:$D,3,0)</f>
        <v>#N/A</v>
      </c>
      <c r="AQ508" s="487" t="e">
        <f>+VLOOKUP($AJ508,Data_Validation!$A:$D,4,0)</f>
        <v>#N/A</v>
      </c>
      <c r="AR508" s="487" t="s">
        <v>299</v>
      </c>
      <c r="AS508" s="487" t="e">
        <f>+VLOOKUP($AJ508,Data_Validation!$A:$E,5,0)</f>
        <v>#N/A</v>
      </c>
      <c r="AT508" s="904">
        <f t="shared" si="30"/>
        <v>0</v>
      </c>
      <c r="AU508" s="488">
        <f t="shared" si="30"/>
        <v>0</v>
      </c>
      <c r="AV508" s="899" t="str">
        <f>IFERROR(INDEX(V508:AG508,1,MATCH(Parametres!$B$3,V$1:AG$1,0)-1)*IF(OR(C508="L",C508="S",C508="I"),-1,1),"")</f>
        <v/>
      </c>
      <c r="AW508" s="899" t="e">
        <f t="shared" si="31"/>
        <v>#N/A</v>
      </c>
      <c r="AX508" s="899" t="e">
        <f>INDEX(V508:AG508,1,MATCH(Parametres!$B$3,V$1:AG$1,0))*IF(OR(C508="L",C508="S",C508="I"),-1,1)</f>
        <v>#N/A</v>
      </c>
      <c r="AY508" s="487" t="s">
        <v>337</v>
      </c>
      <c r="AZ508" s="487" t="e">
        <f>+VLOOKUP($AJ508,Data_Validation!$A:$E,5,0)</f>
        <v>#N/A</v>
      </c>
    </row>
    <row r="509" spans="36:52" ht="15" customHeight="1">
      <c r="AJ509" s="899">
        <f t="shared" si="32"/>
        <v>0</v>
      </c>
      <c r="AK509" s="899">
        <f t="shared" si="32"/>
        <v>0</v>
      </c>
      <c r="AL509" s="905" t="str">
        <f>IFERROR(INDEX(G509:R509,1,MATCH(Parametres!$B$3,G$1:R$1,0)-1)*IF(OR(F509="L",F509="S",F509="I"),-1,1),"")</f>
        <v/>
      </c>
      <c r="AM509" s="905" t="e">
        <f t="shared" si="29"/>
        <v>#N/A</v>
      </c>
      <c r="AN509" s="905" t="e">
        <f>INDEX(G509:R509,1,MATCH(Parametres!$B$3,G$1:R$1,0))*IF(OR(F509="L",F509="S",F509="I"),-1,1)</f>
        <v>#N/A</v>
      </c>
      <c r="AO509" s="487" t="e">
        <f>+VLOOKUP($AJ509,Data_Validation!$A:$D,1,0)</f>
        <v>#N/A</v>
      </c>
      <c r="AP509" s="487" t="e">
        <f>+VLOOKUP($AJ509,Data_Validation!$A:$D,3,0)</f>
        <v>#N/A</v>
      </c>
      <c r="AQ509" s="487" t="e">
        <f>+VLOOKUP($AJ509,Data_Validation!$A:$D,4,0)</f>
        <v>#N/A</v>
      </c>
      <c r="AR509" s="487" t="s">
        <v>299</v>
      </c>
      <c r="AS509" s="487" t="e">
        <f>+VLOOKUP($AJ509,Data_Validation!$A:$E,5,0)</f>
        <v>#N/A</v>
      </c>
      <c r="AT509" s="904">
        <f t="shared" si="30"/>
        <v>0</v>
      </c>
      <c r="AU509" s="488">
        <f t="shared" si="30"/>
        <v>0</v>
      </c>
      <c r="AV509" s="899" t="str">
        <f>IFERROR(INDEX(V509:AG509,1,MATCH(Parametres!$B$3,V$1:AG$1,0)-1)*IF(OR(C509="L",C509="S",C509="I"),-1,1),"")</f>
        <v/>
      </c>
      <c r="AW509" s="899" t="e">
        <f t="shared" si="31"/>
        <v>#N/A</v>
      </c>
      <c r="AX509" s="899" t="e">
        <f>INDEX(V509:AG509,1,MATCH(Parametres!$B$3,V$1:AG$1,0))*IF(OR(C509="L",C509="S",C509="I"),-1,1)</f>
        <v>#N/A</v>
      </c>
      <c r="AY509" s="487" t="s">
        <v>337</v>
      </c>
      <c r="AZ509" s="487" t="e">
        <f>+VLOOKUP($AJ509,Data_Validation!$A:$E,5,0)</f>
        <v>#N/A</v>
      </c>
    </row>
    <row r="510" spans="36:52" ht="15" customHeight="1">
      <c r="AJ510" s="899">
        <f t="shared" si="32"/>
        <v>0</v>
      </c>
      <c r="AK510" s="899">
        <f t="shared" si="32"/>
        <v>0</v>
      </c>
      <c r="AL510" s="905" t="str">
        <f>IFERROR(INDEX(G510:R510,1,MATCH(Parametres!$B$3,G$1:R$1,0)-1)*IF(OR(F510="L",F510="S",F510="I"),-1,1),"")</f>
        <v/>
      </c>
      <c r="AM510" s="905" t="e">
        <f t="shared" si="29"/>
        <v>#N/A</v>
      </c>
      <c r="AN510" s="905" t="e">
        <f>INDEX(G510:R510,1,MATCH(Parametres!$B$3,G$1:R$1,0))*IF(OR(F510="L",F510="S",F510="I"),-1,1)</f>
        <v>#N/A</v>
      </c>
      <c r="AO510" s="487" t="e">
        <f>+VLOOKUP($AJ510,Data_Validation!$A:$D,1,0)</f>
        <v>#N/A</v>
      </c>
      <c r="AP510" s="487" t="e">
        <f>+VLOOKUP($AJ510,Data_Validation!$A:$D,3,0)</f>
        <v>#N/A</v>
      </c>
      <c r="AQ510" s="487" t="e">
        <f>+VLOOKUP($AJ510,Data_Validation!$A:$D,4,0)</f>
        <v>#N/A</v>
      </c>
      <c r="AR510" s="487" t="s">
        <v>299</v>
      </c>
      <c r="AS510" s="487" t="e">
        <f>+VLOOKUP($AJ510,Data_Validation!$A:$E,5,0)</f>
        <v>#N/A</v>
      </c>
      <c r="AT510" s="904">
        <f t="shared" si="30"/>
        <v>0</v>
      </c>
      <c r="AU510" s="488">
        <f t="shared" si="30"/>
        <v>0</v>
      </c>
      <c r="AV510" s="899" t="str">
        <f>IFERROR(INDEX(V510:AG510,1,MATCH(Parametres!$B$3,V$1:AG$1,0)-1)*IF(OR(C510="L",C510="S",C510="I"),-1,1),"")</f>
        <v/>
      </c>
      <c r="AW510" s="899" t="e">
        <f t="shared" si="31"/>
        <v>#N/A</v>
      </c>
      <c r="AX510" s="899" t="e">
        <f>INDEX(V510:AG510,1,MATCH(Parametres!$B$3,V$1:AG$1,0))*IF(OR(C510="L",C510="S",C510="I"),-1,1)</f>
        <v>#N/A</v>
      </c>
      <c r="AY510" s="487" t="s">
        <v>337</v>
      </c>
      <c r="AZ510" s="487" t="e">
        <f>+VLOOKUP($AJ510,Data_Validation!$A:$E,5,0)</f>
        <v>#N/A</v>
      </c>
    </row>
    <row r="511" spans="36:52" ht="15" customHeight="1">
      <c r="AJ511" s="899">
        <f t="shared" si="32"/>
        <v>0</v>
      </c>
      <c r="AK511" s="899">
        <f t="shared" si="32"/>
        <v>0</v>
      </c>
      <c r="AL511" s="905" t="str">
        <f>IFERROR(INDEX(G511:R511,1,MATCH(Parametres!$B$3,G$1:R$1,0)-1)*IF(OR(F511="L",F511="S",F511="I"),-1,1),"")</f>
        <v/>
      </c>
      <c r="AM511" s="905" t="e">
        <f t="shared" si="29"/>
        <v>#N/A</v>
      </c>
      <c r="AN511" s="905" t="e">
        <f>INDEX(G511:R511,1,MATCH(Parametres!$B$3,G$1:R$1,0))*IF(OR(F511="L",F511="S",F511="I"),-1,1)</f>
        <v>#N/A</v>
      </c>
      <c r="AO511" s="487" t="e">
        <f>+VLOOKUP($AJ511,Data_Validation!$A:$D,1,0)</f>
        <v>#N/A</v>
      </c>
      <c r="AP511" s="487" t="e">
        <f>+VLOOKUP($AJ511,Data_Validation!$A:$D,3,0)</f>
        <v>#N/A</v>
      </c>
      <c r="AQ511" s="487" t="e">
        <f>+VLOOKUP($AJ511,Data_Validation!$A:$D,4,0)</f>
        <v>#N/A</v>
      </c>
      <c r="AR511" s="487" t="s">
        <v>299</v>
      </c>
      <c r="AS511" s="487" t="e">
        <f>+VLOOKUP($AJ511,Data_Validation!$A:$E,5,0)</f>
        <v>#N/A</v>
      </c>
      <c r="AT511" s="904">
        <f t="shared" si="30"/>
        <v>0</v>
      </c>
      <c r="AU511" s="488">
        <f t="shared" si="30"/>
        <v>0</v>
      </c>
      <c r="AV511" s="899" t="str">
        <f>IFERROR(INDEX(V511:AG511,1,MATCH(Parametres!$B$3,V$1:AG$1,0)-1)*IF(OR(C511="L",C511="S",C511="I"),-1,1),"")</f>
        <v/>
      </c>
      <c r="AW511" s="899" t="e">
        <f t="shared" si="31"/>
        <v>#N/A</v>
      </c>
      <c r="AX511" s="899" t="e">
        <f>INDEX(V511:AG511,1,MATCH(Parametres!$B$3,V$1:AG$1,0))*IF(OR(C511="L",C511="S",C511="I"),-1,1)</f>
        <v>#N/A</v>
      </c>
      <c r="AY511" s="487" t="s">
        <v>337</v>
      </c>
      <c r="AZ511" s="487" t="e">
        <f>+VLOOKUP($AJ511,Data_Validation!$A:$E,5,0)</f>
        <v>#N/A</v>
      </c>
    </row>
    <row r="512" spans="36:52" ht="15" customHeight="1">
      <c r="AJ512" s="899">
        <f t="shared" si="32"/>
        <v>0</v>
      </c>
      <c r="AK512" s="899">
        <f t="shared" si="32"/>
        <v>0</v>
      </c>
      <c r="AL512" s="905" t="str">
        <f>IFERROR(INDEX(G512:R512,1,MATCH(Parametres!$B$3,G$1:R$1,0)-1)*IF(OR(F512="L",F512="S",F512="I"),-1,1),"")</f>
        <v/>
      </c>
      <c r="AM512" s="905" t="e">
        <f t="shared" si="29"/>
        <v>#N/A</v>
      </c>
      <c r="AN512" s="905" t="e">
        <f>INDEX(G512:R512,1,MATCH(Parametres!$B$3,G$1:R$1,0))*IF(OR(F512="L",F512="S",F512="I"),-1,1)</f>
        <v>#N/A</v>
      </c>
      <c r="AO512" s="487" t="e">
        <f>+VLOOKUP($AJ512,Data_Validation!$A:$D,1,0)</f>
        <v>#N/A</v>
      </c>
      <c r="AP512" s="487" t="e">
        <f>+VLOOKUP($AJ512,Data_Validation!$A:$D,3,0)</f>
        <v>#N/A</v>
      </c>
      <c r="AQ512" s="487" t="e">
        <f>+VLOOKUP($AJ512,Data_Validation!$A:$D,4,0)</f>
        <v>#N/A</v>
      </c>
      <c r="AR512" s="487" t="s">
        <v>299</v>
      </c>
      <c r="AS512" s="487" t="e">
        <f>+VLOOKUP($AJ512,Data_Validation!$A:$E,5,0)</f>
        <v>#N/A</v>
      </c>
      <c r="AT512" s="904">
        <f t="shared" si="30"/>
        <v>0</v>
      </c>
      <c r="AU512" s="488">
        <f t="shared" si="30"/>
        <v>0</v>
      </c>
      <c r="AV512" s="899" t="str">
        <f>IFERROR(INDEX(V512:AG512,1,MATCH(Parametres!$B$3,V$1:AG$1,0)-1)*IF(OR(C512="L",C512="S",C512="I"),-1,1),"")</f>
        <v/>
      </c>
      <c r="AW512" s="899" t="e">
        <f t="shared" si="31"/>
        <v>#N/A</v>
      </c>
      <c r="AX512" s="899" t="e">
        <f>INDEX(V512:AG512,1,MATCH(Parametres!$B$3,V$1:AG$1,0))*IF(OR(C512="L",C512="S",C512="I"),-1,1)</f>
        <v>#N/A</v>
      </c>
      <c r="AY512" s="487" t="s">
        <v>337</v>
      </c>
      <c r="AZ512" s="487" t="e">
        <f>+VLOOKUP($AJ512,Data_Validation!$A:$E,5,0)</f>
        <v>#N/A</v>
      </c>
    </row>
    <row r="513" spans="36:52" ht="15" customHeight="1">
      <c r="AJ513" s="899">
        <f t="shared" si="32"/>
        <v>0</v>
      </c>
      <c r="AK513" s="899">
        <f t="shared" si="32"/>
        <v>0</v>
      </c>
      <c r="AL513" s="905" t="str">
        <f>IFERROR(INDEX(G513:R513,1,MATCH(Parametres!$B$3,G$1:R$1,0)-1)*IF(OR(F513="L",F513="S",F513="I"),-1,1),"")</f>
        <v/>
      </c>
      <c r="AM513" s="905" t="e">
        <f t="shared" si="29"/>
        <v>#N/A</v>
      </c>
      <c r="AN513" s="905" t="e">
        <f>INDEX(G513:R513,1,MATCH(Parametres!$B$3,G$1:R$1,0))*IF(OR(F513="L",F513="S",F513="I"),-1,1)</f>
        <v>#N/A</v>
      </c>
      <c r="AO513" s="487" t="e">
        <f>+VLOOKUP($AJ513,Data_Validation!$A:$D,1,0)</f>
        <v>#N/A</v>
      </c>
      <c r="AP513" s="487" t="e">
        <f>+VLOOKUP($AJ513,Data_Validation!$A:$D,3,0)</f>
        <v>#N/A</v>
      </c>
      <c r="AQ513" s="487" t="e">
        <f>+VLOOKUP($AJ513,Data_Validation!$A:$D,4,0)</f>
        <v>#N/A</v>
      </c>
      <c r="AR513" s="487" t="s">
        <v>299</v>
      </c>
      <c r="AS513" s="487" t="e">
        <f>+VLOOKUP($AJ513,Data_Validation!$A:$E,5,0)</f>
        <v>#N/A</v>
      </c>
      <c r="AT513" s="904">
        <f t="shared" si="30"/>
        <v>0</v>
      </c>
      <c r="AU513" s="488">
        <f t="shared" si="30"/>
        <v>0</v>
      </c>
      <c r="AV513" s="899" t="str">
        <f>IFERROR(INDEX(V513:AG513,1,MATCH(Parametres!$B$3,V$1:AG$1,0)-1)*IF(OR(C513="L",C513="S",C513="I"),-1,1),"")</f>
        <v/>
      </c>
      <c r="AW513" s="899" t="e">
        <f t="shared" si="31"/>
        <v>#N/A</v>
      </c>
      <c r="AX513" s="899" t="e">
        <f>INDEX(V513:AG513,1,MATCH(Parametres!$B$3,V$1:AG$1,0))*IF(OR(C513="L",C513="S",C513="I"),-1,1)</f>
        <v>#N/A</v>
      </c>
      <c r="AY513" s="487" t="s">
        <v>337</v>
      </c>
      <c r="AZ513" s="487" t="e">
        <f>+VLOOKUP($AJ513,Data_Validation!$A:$E,5,0)</f>
        <v>#N/A</v>
      </c>
    </row>
    <row r="514" spans="36:52" ht="15" customHeight="1">
      <c r="AJ514" s="899">
        <f t="shared" si="32"/>
        <v>0</v>
      </c>
      <c r="AK514" s="899">
        <f t="shared" si="32"/>
        <v>0</v>
      </c>
      <c r="AL514" s="905" t="str">
        <f>IFERROR(INDEX(G514:R514,1,MATCH(Parametres!$B$3,G$1:R$1,0)-1)*IF(OR(F514="L",F514="S",F514="I"),-1,1),"")</f>
        <v/>
      </c>
      <c r="AM514" s="905" t="e">
        <f t="shared" si="29"/>
        <v>#N/A</v>
      </c>
      <c r="AN514" s="905" t="e">
        <f>INDEX(G514:R514,1,MATCH(Parametres!$B$3,G$1:R$1,0))*IF(OR(F514="L",F514="S",F514="I"),-1,1)</f>
        <v>#N/A</v>
      </c>
      <c r="AO514" s="487" t="e">
        <f>+VLOOKUP($AJ514,Data_Validation!$A:$D,1,0)</f>
        <v>#N/A</v>
      </c>
      <c r="AP514" s="487" t="e">
        <f>+VLOOKUP($AJ514,Data_Validation!$A:$D,3,0)</f>
        <v>#N/A</v>
      </c>
      <c r="AQ514" s="487" t="e">
        <f>+VLOOKUP($AJ514,Data_Validation!$A:$D,4,0)</f>
        <v>#N/A</v>
      </c>
      <c r="AR514" s="487" t="s">
        <v>299</v>
      </c>
      <c r="AS514" s="487" t="e">
        <f>+VLOOKUP($AJ514,Data_Validation!$A:$E,5,0)</f>
        <v>#N/A</v>
      </c>
      <c r="AT514" s="904">
        <f t="shared" si="30"/>
        <v>0</v>
      </c>
      <c r="AU514" s="488">
        <f t="shared" si="30"/>
        <v>0</v>
      </c>
      <c r="AV514" s="899" t="str">
        <f>IFERROR(INDEX(V514:AG514,1,MATCH(Parametres!$B$3,V$1:AG$1,0)-1)*IF(OR(C514="L",C514="S",C514="I"),-1,1),"")</f>
        <v/>
      </c>
      <c r="AW514" s="899" t="e">
        <f t="shared" si="31"/>
        <v>#N/A</v>
      </c>
      <c r="AX514" s="899" t="e">
        <f>INDEX(V514:AG514,1,MATCH(Parametres!$B$3,V$1:AG$1,0))*IF(OR(C514="L",C514="S",C514="I"),-1,1)</f>
        <v>#N/A</v>
      </c>
      <c r="AY514" s="487" t="s">
        <v>337</v>
      </c>
      <c r="AZ514" s="487" t="e">
        <f>+VLOOKUP($AJ514,Data_Validation!$A:$E,5,0)</f>
        <v>#N/A</v>
      </c>
    </row>
    <row r="515" spans="36:52" ht="15" customHeight="1">
      <c r="AJ515" s="899">
        <f t="shared" si="32"/>
        <v>0</v>
      </c>
      <c r="AK515" s="899">
        <f t="shared" si="32"/>
        <v>0</v>
      </c>
      <c r="AL515" s="905" t="str">
        <f>IFERROR(INDEX(G515:R515,1,MATCH(Parametres!$B$3,G$1:R$1,0)-1)*IF(OR(F515="L",F515="S",F515="I"),-1,1),"")</f>
        <v/>
      </c>
      <c r="AM515" s="905" t="e">
        <f t="shared" si="29"/>
        <v>#N/A</v>
      </c>
      <c r="AN515" s="905" t="e">
        <f>INDEX(G515:R515,1,MATCH(Parametres!$B$3,G$1:R$1,0))*IF(OR(F515="L",F515="S",F515="I"),-1,1)</f>
        <v>#N/A</v>
      </c>
      <c r="AO515" s="487" t="e">
        <f>+VLOOKUP($AJ515,Data_Validation!$A:$D,1,0)</f>
        <v>#N/A</v>
      </c>
      <c r="AP515" s="487" t="e">
        <f>+VLOOKUP($AJ515,Data_Validation!$A:$D,3,0)</f>
        <v>#N/A</v>
      </c>
      <c r="AQ515" s="487" t="e">
        <f>+VLOOKUP($AJ515,Data_Validation!$A:$D,4,0)</f>
        <v>#N/A</v>
      </c>
      <c r="AR515" s="487" t="s">
        <v>299</v>
      </c>
      <c r="AS515" s="487" t="e">
        <f>+VLOOKUP($AJ515,Data_Validation!$A:$E,5,0)</f>
        <v>#N/A</v>
      </c>
      <c r="AT515" s="904">
        <f t="shared" si="30"/>
        <v>0</v>
      </c>
      <c r="AU515" s="488">
        <f t="shared" si="30"/>
        <v>0</v>
      </c>
      <c r="AV515" s="899" t="str">
        <f>IFERROR(INDEX(V515:AG515,1,MATCH(Parametres!$B$3,V$1:AG$1,0)-1)*IF(OR(C515="L",C515="S",C515="I"),-1,1),"")</f>
        <v/>
      </c>
      <c r="AW515" s="899" t="e">
        <f t="shared" si="31"/>
        <v>#N/A</v>
      </c>
      <c r="AX515" s="899" t="e">
        <f>INDEX(V515:AG515,1,MATCH(Parametres!$B$3,V$1:AG$1,0))*IF(OR(C515="L",C515="S",C515="I"),-1,1)</f>
        <v>#N/A</v>
      </c>
      <c r="AY515" s="487" t="s">
        <v>337</v>
      </c>
      <c r="AZ515" s="487" t="e">
        <f>+VLOOKUP($AJ515,Data_Validation!$A:$E,5,0)</f>
        <v>#N/A</v>
      </c>
    </row>
    <row r="516" spans="36:52" ht="15" customHeight="1">
      <c r="AJ516" s="899">
        <f t="shared" si="32"/>
        <v>0</v>
      </c>
      <c r="AK516" s="899">
        <f t="shared" si="32"/>
        <v>0</v>
      </c>
      <c r="AL516" s="905" t="str">
        <f>IFERROR(INDEX(G516:R516,1,MATCH(Parametres!$B$3,G$1:R$1,0)-1)*IF(OR(F516="L",F516="S",F516="I"),-1,1),"")</f>
        <v/>
      </c>
      <c r="AM516" s="905" t="e">
        <f t="shared" ref="AM516:AM579" si="33">AN516-AL516</f>
        <v>#N/A</v>
      </c>
      <c r="AN516" s="905" t="e">
        <f>INDEX(G516:R516,1,MATCH(Parametres!$B$3,G$1:R$1,0))*IF(OR(F516="L",F516="S",F516="I"),-1,1)</f>
        <v>#N/A</v>
      </c>
      <c r="AO516" s="487" t="e">
        <f>+VLOOKUP($AJ516,Data_Validation!$A:$D,1,0)</f>
        <v>#N/A</v>
      </c>
      <c r="AP516" s="487" t="e">
        <f>+VLOOKUP($AJ516,Data_Validation!$A:$D,3,0)</f>
        <v>#N/A</v>
      </c>
      <c r="AQ516" s="487" t="e">
        <f>+VLOOKUP($AJ516,Data_Validation!$A:$D,4,0)</f>
        <v>#N/A</v>
      </c>
      <c r="AR516" s="487" t="s">
        <v>299</v>
      </c>
      <c r="AS516" s="487" t="e">
        <f>+VLOOKUP($AJ516,Data_Validation!$A:$E,5,0)</f>
        <v>#N/A</v>
      </c>
      <c r="AT516" s="904">
        <f t="shared" ref="AT516:AU579" si="34">C516</f>
        <v>0</v>
      </c>
      <c r="AU516" s="488">
        <f t="shared" si="34"/>
        <v>0</v>
      </c>
      <c r="AV516" s="899" t="str">
        <f>IFERROR(INDEX(V516:AG516,1,MATCH(Parametres!$B$3,V$1:AG$1,0)-1)*IF(OR(C516="L",C516="S",C516="I"),-1,1),"")</f>
        <v/>
      </c>
      <c r="AW516" s="899" t="e">
        <f t="shared" ref="AW516:AW579" si="35">AX516-AV516</f>
        <v>#N/A</v>
      </c>
      <c r="AX516" s="899" t="e">
        <f>INDEX(V516:AG516,1,MATCH(Parametres!$B$3,V$1:AG$1,0))*IF(OR(C516="L",C516="S",C516="I"),-1,1)</f>
        <v>#N/A</v>
      </c>
      <c r="AY516" s="487" t="s">
        <v>337</v>
      </c>
      <c r="AZ516" s="487" t="e">
        <f>+VLOOKUP($AJ516,Data_Validation!$A:$E,5,0)</f>
        <v>#N/A</v>
      </c>
    </row>
    <row r="517" spans="36:52" ht="15" customHeight="1">
      <c r="AJ517" s="899">
        <f t="shared" si="32"/>
        <v>0</v>
      </c>
      <c r="AK517" s="899">
        <f t="shared" si="32"/>
        <v>0</v>
      </c>
      <c r="AL517" s="905" t="str">
        <f>IFERROR(INDEX(G517:R517,1,MATCH(Parametres!$B$3,G$1:R$1,0)-1)*IF(OR(F517="L",F517="S",F517="I"),-1,1),"")</f>
        <v/>
      </c>
      <c r="AM517" s="905" t="e">
        <f t="shared" si="33"/>
        <v>#N/A</v>
      </c>
      <c r="AN517" s="905" t="e">
        <f>INDEX(G517:R517,1,MATCH(Parametres!$B$3,G$1:R$1,0))*IF(OR(F517="L",F517="S",F517="I"),-1,1)</f>
        <v>#N/A</v>
      </c>
      <c r="AO517" s="487" t="e">
        <f>+VLOOKUP($AJ517,Data_Validation!$A:$D,1,0)</f>
        <v>#N/A</v>
      </c>
      <c r="AP517" s="487" t="e">
        <f>+VLOOKUP($AJ517,Data_Validation!$A:$D,3,0)</f>
        <v>#N/A</v>
      </c>
      <c r="AQ517" s="487" t="e">
        <f>+VLOOKUP($AJ517,Data_Validation!$A:$D,4,0)</f>
        <v>#N/A</v>
      </c>
      <c r="AR517" s="487" t="s">
        <v>299</v>
      </c>
      <c r="AS517" s="487" t="e">
        <f>+VLOOKUP($AJ517,Data_Validation!$A:$E,5,0)</f>
        <v>#N/A</v>
      </c>
      <c r="AT517" s="904">
        <f t="shared" si="34"/>
        <v>0</v>
      </c>
      <c r="AU517" s="488">
        <f t="shared" si="34"/>
        <v>0</v>
      </c>
      <c r="AV517" s="899" t="str">
        <f>IFERROR(INDEX(V517:AG517,1,MATCH(Parametres!$B$3,V$1:AG$1,0)-1)*IF(OR(C517="L",C517="S",C517="I"),-1,1),"")</f>
        <v/>
      </c>
      <c r="AW517" s="899" t="e">
        <f t="shared" si="35"/>
        <v>#N/A</v>
      </c>
      <c r="AX517" s="899" t="e">
        <f>INDEX(V517:AG517,1,MATCH(Parametres!$B$3,V$1:AG$1,0))*IF(OR(C517="L",C517="S",C517="I"),-1,1)</f>
        <v>#N/A</v>
      </c>
      <c r="AY517" s="487" t="s">
        <v>337</v>
      </c>
      <c r="AZ517" s="487" t="e">
        <f>+VLOOKUP($AJ517,Data_Validation!$A:$E,5,0)</f>
        <v>#N/A</v>
      </c>
    </row>
    <row r="518" spans="36:52" ht="15" customHeight="1">
      <c r="AJ518" s="899">
        <f t="shared" si="32"/>
        <v>0</v>
      </c>
      <c r="AK518" s="899">
        <f t="shared" si="32"/>
        <v>0</v>
      </c>
      <c r="AL518" s="905" t="str">
        <f>IFERROR(INDEX(G518:R518,1,MATCH(Parametres!$B$3,G$1:R$1,0)-1)*IF(OR(F518="L",F518="S",F518="I"),-1,1),"")</f>
        <v/>
      </c>
      <c r="AM518" s="905" t="e">
        <f t="shared" si="33"/>
        <v>#N/A</v>
      </c>
      <c r="AN518" s="905" t="e">
        <f>INDEX(G518:R518,1,MATCH(Parametres!$B$3,G$1:R$1,0))*IF(OR(F518="L",F518="S",F518="I"),-1,1)</f>
        <v>#N/A</v>
      </c>
      <c r="AO518" s="487" t="e">
        <f>+VLOOKUP($AJ518,Data_Validation!$A:$D,1,0)</f>
        <v>#N/A</v>
      </c>
      <c r="AP518" s="487" t="e">
        <f>+VLOOKUP($AJ518,Data_Validation!$A:$D,3,0)</f>
        <v>#N/A</v>
      </c>
      <c r="AQ518" s="487" t="e">
        <f>+VLOOKUP($AJ518,Data_Validation!$A:$D,4,0)</f>
        <v>#N/A</v>
      </c>
      <c r="AR518" s="487" t="s">
        <v>299</v>
      </c>
      <c r="AS518" s="487" t="e">
        <f>+VLOOKUP($AJ518,Data_Validation!$A:$E,5,0)</f>
        <v>#N/A</v>
      </c>
      <c r="AT518" s="904">
        <f t="shared" si="34"/>
        <v>0</v>
      </c>
      <c r="AU518" s="488">
        <f t="shared" si="34"/>
        <v>0</v>
      </c>
      <c r="AV518" s="899" t="str">
        <f>IFERROR(INDEX(V518:AG518,1,MATCH(Parametres!$B$3,V$1:AG$1,0)-1)*IF(OR(C518="L",C518="S",C518="I"),-1,1),"")</f>
        <v/>
      </c>
      <c r="AW518" s="899" t="e">
        <f t="shared" si="35"/>
        <v>#N/A</v>
      </c>
      <c r="AX518" s="899" t="e">
        <f>INDEX(V518:AG518,1,MATCH(Parametres!$B$3,V$1:AG$1,0))*IF(OR(C518="L",C518="S",C518="I"),-1,1)</f>
        <v>#N/A</v>
      </c>
      <c r="AY518" s="487" t="s">
        <v>337</v>
      </c>
      <c r="AZ518" s="487" t="e">
        <f>+VLOOKUP($AJ518,Data_Validation!$A:$E,5,0)</f>
        <v>#N/A</v>
      </c>
    </row>
    <row r="519" spans="36:52" ht="15" customHeight="1">
      <c r="AJ519" s="899">
        <f t="shared" si="32"/>
        <v>0</v>
      </c>
      <c r="AK519" s="899">
        <f t="shared" si="32"/>
        <v>0</v>
      </c>
      <c r="AL519" s="905" t="str">
        <f>IFERROR(INDEX(G519:R519,1,MATCH(Parametres!$B$3,G$1:R$1,0)-1)*IF(OR(F519="L",F519="S",F519="I"),-1,1),"")</f>
        <v/>
      </c>
      <c r="AM519" s="905" t="e">
        <f t="shared" si="33"/>
        <v>#N/A</v>
      </c>
      <c r="AN519" s="905" t="e">
        <f>INDEX(G519:R519,1,MATCH(Parametres!$B$3,G$1:R$1,0))*IF(OR(F519="L",F519="S",F519="I"),-1,1)</f>
        <v>#N/A</v>
      </c>
      <c r="AO519" s="487" t="e">
        <f>+VLOOKUP($AJ519,Data_Validation!$A:$D,1,0)</f>
        <v>#N/A</v>
      </c>
      <c r="AP519" s="487" t="e">
        <f>+VLOOKUP($AJ519,Data_Validation!$A:$D,3,0)</f>
        <v>#N/A</v>
      </c>
      <c r="AQ519" s="487" t="e">
        <f>+VLOOKUP($AJ519,Data_Validation!$A:$D,4,0)</f>
        <v>#N/A</v>
      </c>
      <c r="AR519" s="487" t="s">
        <v>299</v>
      </c>
      <c r="AS519" s="487" t="e">
        <f>+VLOOKUP($AJ519,Data_Validation!$A:$E,5,0)</f>
        <v>#N/A</v>
      </c>
      <c r="AT519" s="904">
        <f t="shared" si="34"/>
        <v>0</v>
      </c>
      <c r="AU519" s="488">
        <f t="shared" si="34"/>
        <v>0</v>
      </c>
      <c r="AV519" s="899" t="str">
        <f>IFERROR(INDEX(V519:AG519,1,MATCH(Parametres!$B$3,V$1:AG$1,0)-1)*IF(OR(C519="L",C519="S",C519="I"),-1,1),"")</f>
        <v/>
      </c>
      <c r="AW519" s="899" t="e">
        <f t="shared" si="35"/>
        <v>#N/A</v>
      </c>
      <c r="AX519" s="899" t="e">
        <f>INDEX(V519:AG519,1,MATCH(Parametres!$B$3,V$1:AG$1,0))*IF(OR(C519="L",C519="S",C519="I"),-1,1)</f>
        <v>#N/A</v>
      </c>
      <c r="AY519" s="487" t="s">
        <v>337</v>
      </c>
      <c r="AZ519" s="487" t="e">
        <f>+VLOOKUP($AJ519,Data_Validation!$A:$E,5,0)</f>
        <v>#N/A</v>
      </c>
    </row>
    <row r="520" spans="36:52" ht="15" customHeight="1">
      <c r="AJ520" s="899">
        <f t="shared" si="32"/>
        <v>0</v>
      </c>
      <c r="AK520" s="899">
        <f t="shared" si="32"/>
        <v>0</v>
      </c>
      <c r="AL520" s="905" t="str">
        <f>IFERROR(INDEX(G520:R520,1,MATCH(Parametres!$B$3,G$1:R$1,0)-1)*IF(OR(F520="L",F520="S",F520="I"),-1,1),"")</f>
        <v/>
      </c>
      <c r="AM520" s="905" t="e">
        <f t="shared" si="33"/>
        <v>#N/A</v>
      </c>
      <c r="AN520" s="905" t="e">
        <f>INDEX(G520:R520,1,MATCH(Parametres!$B$3,G$1:R$1,0))*IF(OR(F520="L",F520="S",F520="I"),-1,1)</f>
        <v>#N/A</v>
      </c>
      <c r="AO520" s="487" t="e">
        <f>+VLOOKUP($AJ520,Data_Validation!$A:$D,1,0)</f>
        <v>#N/A</v>
      </c>
      <c r="AP520" s="487" t="e">
        <f>+VLOOKUP($AJ520,Data_Validation!$A:$D,3,0)</f>
        <v>#N/A</v>
      </c>
      <c r="AQ520" s="487" t="e">
        <f>+VLOOKUP($AJ520,Data_Validation!$A:$D,4,0)</f>
        <v>#N/A</v>
      </c>
      <c r="AR520" s="487" t="s">
        <v>299</v>
      </c>
      <c r="AS520" s="487" t="e">
        <f>+VLOOKUP($AJ520,Data_Validation!$A:$E,5,0)</f>
        <v>#N/A</v>
      </c>
      <c r="AT520" s="904">
        <f t="shared" si="34"/>
        <v>0</v>
      </c>
      <c r="AU520" s="488">
        <f t="shared" si="34"/>
        <v>0</v>
      </c>
      <c r="AV520" s="899" t="str">
        <f>IFERROR(INDEX(V520:AG520,1,MATCH(Parametres!$B$3,V$1:AG$1,0)-1)*IF(OR(C520="L",C520="S",C520="I"),-1,1),"")</f>
        <v/>
      </c>
      <c r="AW520" s="899" t="e">
        <f t="shared" si="35"/>
        <v>#N/A</v>
      </c>
      <c r="AX520" s="899" t="e">
        <f>INDEX(V520:AG520,1,MATCH(Parametres!$B$3,V$1:AG$1,0))*IF(OR(C520="L",C520="S",C520="I"),-1,1)</f>
        <v>#N/A</v>
      </c>
      <c r="AY520" s="487" t="s">
        <v>337</v>
      </c>
      <c r="AZ520" s="487" t="e">
        <f>+VLOOKUP($AJ520,Data_Validation!$A:$E,5,0)</f>
        <v>#N/A</v>
      </c>
    </row>
    <row r="521" spans="36:52" ht="15" customHeight="1">
      <c r="AJ521" s="899">
        <f t="shared" si="32"/>
        <v>0</v>
      </c>
      <c r="AK521" s="899">
        <f t="shared" si="32"/>
        <v>0</v>
      </c>
      <c r="AL521" s="905" t="str">
        <f>IFERROR(INDEX(G521:R521,1,MATCH(Parametres!$B$3,G$1:R$1,0)-1)*IF(OR(F521="L",F521="S",F521="I"),-1,1),"")</f>
        <v/>
      </c>
      <c r="AM521" s="905" t="e">
        <f t="shared" si="33"/>
        <v>#N/A</v>
      </c>
      <c r="AN521" s="905" t="e">
        <f>INDEX(G521:R521,1,MATCH(Parametres!$B$3,G$1:R$1,0))*IF(OR(F521="L",F521="S",F521="I"),-1,1)</f>
        <v>#N/A</v>
      </c>
      <c r="AO521" s="487" t="e">
        <f>+VLOOKUP($AJ521,Data_Validation!$A:$D,1,0)</f>
        <v>#N/A</v>
      </c>
      <c r="AP521" s="487" t="e">
        <f>+VLOOKUP($AJ521,Data_Validation!$A:$D,3,0)</f>
        <v>#N/A</v>
      </c>
      <c r="AQ521" s="487" t="e">
        <f>+VLOOKUP($AJ521,Data_Validation!$A:$D,4,0)</f>
        <v>#N/A</v>
      </c>
      <c r="AR521" s="487" t="s">
        <v>299</v>
      </c>
      <c r="AS521" s="487" t="e">
        <f>+VLOOKUP($AJ521,Data_Validation!$A:$E,5,0)</f>
        <v>#N/A</v>
      </c>
      <c r="AT521" s="904">
        <f t="shared" si="34"/>
        <v>0</v>
      </c>
      <c r="AU521" s="488">
        <f t="shared" si="34"/>
        <v>0</v>
      </c>
      <c r="AV521" s="899" t="str">
        <f>IFERROR(INDEX(V521:AG521,1,MATCH(Parametres!$B$3,V$1:AG$1,0)-1)*IF(OR(C521="L",C521="S",C521="I"),-1,1),"")</f>
        <v/>
      </c>
      <c r="AW521" s="899" t="e">
        <f t="shared" si="35"/>
        <v>#N/A</v>
      </c>
      <c r="AX521" s="899" t="e">
        <f>INDEX(V521:AG521,1,MATCH(Parametres!$B$3,V$1:AG$1,0))*IF(OR(C521="L",C521="S",C521="I"),-1,1)</f>
        <v>#N/A</v>
      </c>
      <c r="AY521" s="487" t="s">
        <v>337</v>
      </c>
      <c r="AZ521" s="487" t="e">
        <f>+VLOOKUP($AJ521,Data_Validation!$A:$E,5,0)</f>
        <v>#N/A</v>
      </c>
    </row>
    <row r="522" spans="36:52" ht="15" customHeight="1">
      <c r="AJ522" s="899">
        <f t="shared" si="32"/>
        <v>0</v>
      </c>
      <c r="AK522" s="899">
        <f t="shared" si="32"/>
        <v>0</v>
      </c>
      <c r="AL522" s="905" t="str">
        <f>IFERROR(INDEX(G522:R522,1,MATCH(Parametres!$B$3,G$1:R$1,0)-1)*IF(OR(F522="L",F522="S",F522="I"),-1,1),"")</f>
        <v/>
      </c>
      <c r="AM522" s="905" t="e">
        <f t="shared" si="33"/>
        <v>#N/A</v>
      </c>
      <c r="AN522" s="905" t="e">
        <f>INDEX(G522:R522,1,MATCH(Parametres!$B$3,G$1:R$1,0))*IF(OR(F522="L",F522="S",F522="I"),-1,1)</f>
        <v>#N/A</v>
      </c>
      <c r="AO522" s="487" t="e">
        <f>+VLOOKUP($AJ522,Data_Validation!$A:$D,1,0)</f>
        <v>#N/A</v>
      </c>
      <c r="AP522" s="487" t="e">
        <f>+VLOOKUP($AJ522,Data_Validation!$A:$D,3,0)</f>
        <v>#N/A</v>
      </c>
      <c r="AQ522" s="487" t="e">
        <f>+VLOOKUP($AJ522,Data_Validation!$A:$D,4,0)</f>
        <v>#N/A</v>
      </c>
      <c r="AR522" s="487" t="s">
        <v>299</v>
      </c>
      <c r="AS522" s="487" t="e">
        <f>+VLOOKUP($AJ522,Data_Validation!$A:$E,5,0)</f>
        <v>#N/A</v>
      </c>
      <c r="AT522" s="904">
        <f t="shared" si="34"/>
        <v>0</v>
      </c>
      <c r="AU522" s="488">
        <f t="shared" si="34"/>
        <v>0</v>
      </c>
      <c r="AV522" s="899" t="str">
        <f>IFERROR(INDEX(V522:AG522,1,MATCH(Parametres!$B$3,V$1:AG$1,0)-1)*IF(OR(C522="L",C522="S",C522="I"),-1,1),"")</f>
        <v/>
      </c>
      <c r="AW522" s="899" t="e">
        <f t="shared" si="35"/>
        <v>#N/A</v>
      </c>
      <c r="AX522" s="899" t="e">
        <f>INDEX(V522:AG522,1,MATCH(Parametres!$B$3,V$1:AG$1,0))*IF(OR(C522="L",C522="S",C522="I"),-1,1)</f>
        <v>#N/A</v>
      </c>
      <c r="AY522" s="487" t="s">
        <v>337</v>
      </c>
      <c r="AZ522" s="487" t="e">
        <f>+VLOOKUP($AJ522,Data_Validation!$A:$E,5,0)</f>
        <v>#N/A</v>
      </c>
    </row>
    <row r="523" spans="36:52" ht="15" customHeight="1">
      <c r="AJ523" s="899">
        <f t="shared" si="32"/>
        <v>0</v>
      </c>
      <c r="AK523" s="899">
        <f t="shared" si="32"/>
        <v>0</v>
      </c>
      <c r="AL523" s="905" t="str">
        <f>IFERROR(INDEX(G523:R523,1,MATCH(Parametres!$B$3,G$1:R$1,0)-1)*IF(OR(F523="L",F523="S",F523="I"),-1,1),"")</f>
        <v/>
      </c>
      <c r="AM523" s="905" t="e">
        <f t="shared" si="33"/>
        <v>#N/A</v>
      </c>
      <c r="AN523" s="905" t="e">
        <f>INDEX(G523:R523,1,MATCH(Parametres!$B$3,G$1:R$1,0))*IF(OR(F523="L",F523="S",F523="I"),-1,1)</f>
        <v>#N/A</v>
      </c>
      <c r="AO523" s="487" t="e">
        <f>+VLOOKUP($AJ523,Data_Validation!$A:$D,1,0)</f>
        <v>#N/A</v>
      </c>
      <c r="AP523" s="487" t="e">
        <f>+VLOOKUP($AJ523,Data_Validation!$A:$D,3,0)</f>
        <v>#N/A</v>
      </c>
      <c r="AQ523" s="487" t="e">
        <f>+VLOOKUP($AJ523,Data_Validation!$A:$D,4,0)</f>
        <v>#N/A</v>
      </c>
      <c r="AR523" s="487" t="s">
        <v>299</v>
      </c>
      <c r="AS523" s="487" t="e">
        <f>+VLOOKUP($AJ523,Data_Validation!$A:$E,5,0)</f>
        <v>#N/A</v>
      </c>
      <c r="AT523" s="904">
        <f t="shared" si="34"/>
        <v>0</v>
      </c>
      <c r="AU523" s="488">
        <f t="shared" si="34"/>
        <v>0</v>
      </c>
      <c r="AV523" s="899" t="str">
        <f>IFERROR(INDEX(V523:AG523,1,MATCH(Parametres!$B$3,V$1:AG$1,0)-1)*IF(OR(C523="L",C523="S",C523="I"),-1,1),"")</f>
        <v/>
      </c>
      <c r="AW523" s="899" t="e">
        <f t="shared" si="35"/>
        <v>#N/A</v>
      </c>
      <c r="AX523" s="899" t="e">
        <f>INDEX(V523:AG523,1,MATCH(Parametres!$B$3,V$1:AG$1,0))*IF(OR(C523="L",C523="S",C523="I"),-1,1)</f>
        <v>#N/A</v>
      </c>
      <c r="AY523" s="487" t="s">
        <v>337</v>
      </c>
      <c r="AZ523" s="487" t="e">
        <f>+VLOOKUP($AJ523,Data_Validation!$A:$E,5,0)</f>
        <v>#N/A</v>
      </c>
    </row>
    <row r="524" spans="36:52" ht="15" customHeight="1">
      <c r="AJ524" s="899">
        <f t="shared" si="32"/>
        <v>0</v>
      </c>
      <c r="AK524" s="899">
        <f t="shared" si="32"/>
        <v>0</v>
      </c>
      <c r="AL524" s="905" t="str">
        <f>IFERROR(INDEX(G524:R524,1,MATCH(Parametres!$B$3,G$1:R$1,0)-1)*IF(OR(F524="L",F524="S",F524="I"),-1,1),"")</f>
        <v/>
      </c>
      <c r="AM524" s="905" t="e">
        <f t="shared" si="33"/>
        <v>#N/A</v>
      </c>
      <c r="AN524" s="905" t="e">
        <f>INDEX(G524:R524,1,MATCH(Parametres!$B$3,G$1:R$1,0))*IF(OR(F524="L",F524="S",F524="I"),-1,1)</f>
        <v>#N/A</v>
      </c>
      <c r="AO524" s="487" t="e">
        <f>+VLOOKUP($AJ524,Data_Validation!$A:$D,1,0)</f>
        <v>#N/A</v>
      </c>
      <c r="AP524" s="487" t="e">
        <f>+VLOOKUP($AJ524,Data_Validation!$A:$D,3,0)</f>
        <v>#N/A</v>
      </c>
      <c r="AQ524" s="487" t="e">
        <f>+VLOOKUP($AJ524,Data_Validation!$A:$D,4,0)</f>
        <v>#N/A</v>
      </c>
      <c r="AR524" s="487" t="s">
        <v>299</v>
      </c>
      <c r="AS524" s="487" t="e">
        <f>+VLOOKUP($AJ524,Data_Validation!$A:$E,5,0)</f>
        <v>#N/A</v>
      </c>
      <c r="AT524" s="904">
        <f t="shared" si="34"/>
        <v>0</v>
      </c>
      <c r="AU524" s="488">
        <f t="shared" si="34"/>
        <v>0</v>
      </c>
      <c r="AV524" s="899" t="str">
        <f>IFERROR(INDEX(V524:AG524,1,MATCH(Parametres!$B$3,V$1:AG$1,0)-1)*IF(OR(C524="L",C524="S",C524="I"),-1,1),"")</f>
        <v/>
      </c>
      <c r="AW524" s="899" t="e">
        <f t="shared" si="35"/>
        <v>#N/A</v>
      </c>
      <c r="AX524" s="899" t="e">
        <f>INDEX(V524:AG524,1,MATCH(Parametres!$B$3,V$1:AG$1,0))*IF(OR(C524="L",C524="S",C524="I"),-1,1)</f>
        <v>#N/A</v>
      </c>
      <c r="AY524" s="487" t="s">
        <v>337</v>
      </c>
      <c r="AZ524" s="487" t="e">
        <f>+VLOOKUP($AJ524,Data_Validation!$A:$E,5,0)</f>
        <v>#N/A</v>
      </c>
    </row>
    <row r="525" spans="36:52" ht="15" customHeight="1">
      <c r="AJ525" s="899">
        <f t="shared" si="32"/>
        <v>0</v>
      </c>
      <c r="AK525" s="899">
        <f t="shared" si="32"/>
        <v>0</v>
      </c>
      <c r="AL525" s="905" t="str">
        <f>IFERROR(INDEX(G525:R525,1,MATCH(Parametres!$B$3,G$1:R$1,0)-1)*IF(OR(F525="L",F525="S",F525="I"),-1,1),"")</f>
        <v/>
      </c>
      <c r="AM525" s="905" t="e">
        <f t="shared" si="33"/>
        <v>#N/A</v>
      </c>
      <c r="AN525" s="905" t="e">
        <f>INDEX(G525:R525,1,MATCH(Parametres!$B$3,G$1:R$1,0))*IF(OR(F525="L",F525="S",F525="I"),-1,1)</f>
        <v>#N/A</v>
      </c>
      <c r="AO525" s="487" t="e">
        <f>+VLOOKUP($AJ525,Data_Validation!$A:$D,1,0)</f>
        <v>#N/A</v>
      </c>
      <c r="AP525" s="487" t="e">
        <f>+VLOOKUP($AJ525,Data_Validation!$A:$D,3,0)</f>
        <v>#N/A</v>
      </c>
      <c r="AQ525" s="487" t="e">
        <f>+VLOOKUP($AJ525,Data_Validation!$A:$D,4,0)</f>
        <v>#N/A</v>
      </c>
      <c r="AR525" s="487" t="s">
        <v>299</v>
      </c>
      <c r="AS525" s="487" t="e">
        <f>+VLOOKUP($AJ525,Data_Validation!$A:$E,5,0)</f>
        <v>#N/A</v>
      </c>
      <c r="AT525" s="904">
        <f t="shared" si="34"/>
        <v>0</v>
      </c>
      <c r="AU525" s="488">
        <f t="shared" si="34"/>
        <v>0</v>
      </c>
      <c r="AV525" s="899" t="str">
        <f>IFERROR(INDEX(V525:AG525,1,MATCH(Parametres!$B$3,V$1:AG$1,0)-1)*IF(OR(C525="L",C525="S",C525="I"),-1,1),"")</f>
        <v/>
      </c>
      <c r="AW525" s="899" t="e">
        <f t="shared" si="35"/>
        <v>#N/A</v>
      </c>
      <c r="AX525" s="899" t="e">
        <f>INDEX(V525:AG525,1,MATCH(Parametres!$B$3,V$1:AG$1,0))*IF(OR(C525="L",C525="S",C525="I"),-1,1)</f>
        <v>#N/A</v>
      </c>
      <c r="AY525" s="487" t="s">
        <v>337</v>
      </c>
      <c r="AZ525" s="487" t="e">
        <f>+VLOOKUP($AJ525,Data_Validation!$A:$E,5,0)</f>
        <v>#N/A</v>
      </c>
    </row>
    <row r="526" spans="36:52" ht="15" customHeight="1">
      <c r="AJ526" s="899">
        <f t="shared" si="32"/>
        <v>0</v>
      </c>
      <c r="AK526" s="899">
        <f t="shared" si="32"/>
        <v>0</v>
      </c>
      <c r="AL526" s="905" t="str">
        <f>IFERROR(INDEX(G526:R526,1,MATCH(Parametres!$B$3,G$1:R$1,0)-1)*IF(OR(F526="L",F526="S",F526="I"),-1,1),"")</f>
        <v/>
      </c>
      <c r="AM526" s="905" t="e">
        <f t="shared" si="33"/>
        <v>#N/A</v>
      </c>
      <c r="AN526" s="905" t="e">
        <f>INDEX(G526:R526,1,MATCH(Parametres!$B$3,G$1:R$1,0))*IF(OR(F526="L",F526="S",F526="I"),-1,1)</f>
        <v>#N/A</v>
      </c>
      <c r="AO526" s="487" t="e">
        <f>+VLOOKUP($AJ526,Data_Validation!$A:$D,1,0)</f>
        <v>#N/A</v>
      </c>
      <c r="AP526" s="487" t="e">
        <f>+VLOOKUP($AJ526,Data_Validation!$A:$D,3,0)</f>
        <v>#N/A</v>
      </c>
      <c r="AQ526" s="487" t="e">
        <f>+VLOOKUP($AJ526,Data_Validation!$A:$D,4,0)</f>
        <v>#N/A</v>
      </c>
      <c r="AR526" s="487" t="s">
        <v>299</v>
      </c>
      <c r="AS526" s="487" t="e">
        <f>+VLOOKUP($AJ526,Data_Validation!$A:$E,5,0)</f>
        <v>#N/A</v>
      </c>
      <c r="AT526" s="904">
        <f t="shared" si="34"/>
        <v>0</v>
      </c>
      <c r="AU526" s="488">
        <f t="shared" si="34"/>
        <v>0</v>
      </c>
      <c r="AV526" s="899" t="str">
        <f>IFERROR(INDEX(V526:AG526,1,MATCH(Parametres!$B$3,V$1:AG$1,0)-1)*IF(OR(C526="L",C526="S",C526="I"),-1,1),"")</f>
        <v/>
      </c>
      <c r="AW526" s="899" t="e">
        <f t="shared" si="35"/>
        <v>#N/A</v>
      </c>
      <c r="AX526" s="899" t="e">
        <f>INDEX(V526:AG526,1,MATCH(Parametres!$B$3,V$1:AG$1,0))*IF(OR(C526="L",C526="S",C526="I"),-1,1)</f>
        <v>#N/A</v>
      </c>
      <c r="AY526" s="487" t="s">
        <v>337</v>
      </c>
      <c r="AZ526" s="487" t="e">
        <f>+VLOOKUP($AJ526,Data_Validation!$A:$E,5,0)</f>
        <v>#N/A</v>
      </c>
    </row>
    <row r="527" spans="36:52" ht="15" customHeight="1">
      <c r="AJ527" s="899">
        <f t="shared" si="32"/>
        <v>0</v>
      </c>
      <c r="AK527" s="899">
        <f t="shared" si="32"/>
        <v>0</v>
      </c>
      <c r="AL527" s="905" t="str">
        <f>IFERROR(INDEX(G527:R527,1,MATCH(Parametres!$B$3,G$1:R$1,0)-1)*IF(OR(F527="L",F527="S",F527="I"),-1,1),"")</f>
        <v/>
      </c>
      <c r="AM527" s="905" t="e">
        <f t="shared" si="33"/>
        <v>#N/A</v>
      </c>
      <c r="AN527" s="905" t="e">
        <f>INDEX(G527:R527,1,MATCH(Parametres!$B$3,G$1:R$1,0))*IF(OR(F527="L",F527="S",F527="I"),-1,1)</f>
        <v>#N/A</v>
      </c>
      <c r="AO527" s="487" t="e">
        <f>+VLOOKUP($AJ527,Data_Validation!$A:$D,1,0)</f>
        <v>#N/A</v>
      </c>
      <c r="AP527" s="487" t="e">
        <f>+VLOOKUP($AJ527,Data_Validation!$A:$D,3,0)</f>
        <v>#N/A</v>
      </c>
      <c r="AQ527" s="487" t="e">
        <f>+VLOOKUP($AJ527,Data_Validation!$A:$D,4,0)</f>
        <v>#N/A</v>
      </c>
      <c r="AR527" s="487" t="s">
        <v>299</v>
      </c>
      <c r="AS527" s="487" t="e">
        <f>+VLOOKUP($AJ527,Data_Validation!$A:$E,5,0)</f>
        <v>#N/A</v>
      </c>
      <c r="AT527" s="904">
        <f t="shared" si="34"/>
        <v>0</v>
      </c>
      <c r="AU527" s="488">
        <f t="shared" si="34"/>
        <v>0</v>
      </c>
      <c r="AV527" s="899" t="str">
        <f>IFERROR(INDEX(V527:AG527,1,MATCH(Parametres!$B$3,V$1:AG$1,0)-1)*IF(OR(C527="L",C527="S",C527="I"),-1,1),"")</f>
        <v/>
      </c>
      <c r="AW527" s="899" t="e">
        <f t="shared" si="35"/>
        <v>#N/A</v>
      </c>
      <c r="AX527" s="899" t="e">
        <f>INDEX(V527:AG527,1,MATCH(Parametres!$B$3,V$1:AG$1,0))*IF(OR(C527="L",C527="S",C527="I"),-1,1)</f>
        <v>#N/A</v>
      </c>
      <c r="AY527" s="487" t="s">
        <v>337</v>
      </c>
      <c r="AZ527" s="487" t="e">
        <f>+VLOOKUP($AJ527,Data_Validation!$A:$E,5,0)</f>
        <v>#N/A</v>
      </c>
    </row>
    <row r="528" spans="36:52" ht="15" customHeight="1">
      <c r="AJ528" s="899">
        <f t="shared" si="32"/>
        <v>0</v>
      </c>
      <c r="AK528" s="899">
        <f t="shared" si="32"/>
        <v>0</v>
      </c>
      <c r="AL528" s="905" t="str">
        <f>IFERROR(INDEX(G528:R528,1,MATCH(Parametres!$B$3,G$1:R$1,0)-1)*IF(OR(F528="L",F528="S",F528="I"),-1,1),"")</f>
        <v/>
      </c>
      <c r="AM528" s="905" t="e">
        <f t="shared" si="33"/>
        <v>#N/A</v>
      </c>
      <c r="AN528" s="905" t="e">
        <f>INDEX(G528:R528,1,MATCH(Parametres!$B$3,G$1:R$1,0))*IF(OR(F528="L",F528="S",F528="I"),-1,1)</f>
        <v>#N/A</v>
      </c>
      <c r="AO528" s="487" t="e">
        <f>+VLOOKUP($AJ528,Data_Validation!$A:$D,1,0)</f>
        <v>#N/A</v>
      </c>
      <c r="AP528" s="487" t="e">
        <f>+VLOOKUP($AJ528,Data_Validation!$A:$D,3,0)</f>
        <v>#N/A</v>
      </c>
      <c r="AQ528" s="487" t="e">
        <f>+VLOOKUP($AJ528,Data_Validation!$A:$D,4,0)</f>
        <v>#N/A</v>
      </c>
      <c r="AR528" s="487" t="s">
        <v>299</v>
      </c>
      <c r="AS528" s="487" t="e">
        <f>+VLOOKUP($AJ528,Data_Validation!$A:$E,5,0)</f>
        <v>#N/A</v>
      </c>
      <c r="AT528" s="904">
        <f t="shared" si="34"/>
        <v>0</v>
      </c>
      <c r="AU528" s="488">
        <f t="shared" si="34"/>
        <v>0</v>
      </c>
      <c r="AV528" s="899" t="str">
        <f>IFERROR(INDEX(V528:AG528,1,MATCH(Parametres!$B$3,V$1:AG$1,0)-1)*IF(OR(C528="L",C528="S",C528="I"),-1,1),"")</f>
        <v/>
      </c>
      <c r="AW528" s="899" t="e">
        <f t="shared" si="35"/>
        <v>#N/A</v>
      </c>
      <c r="AX528" s="899" t="e">
        <f>INDEX(V528:AG528,1,MATCH(Parametres!$B$3,V$1:AG$1,0))*IF(OR(C528="L",C528="S",C528="I"),-1,1)</f>
        <v>#N/A</v>
      </c>
      <c r="AY528" s="487" t="s">
        <v>337</v>
      </c>
      <c r="AZ528" s="487" t="e">
        <f>+VLOOKUP($AJ528,Data_Validation!$A:$E,5,0)</f>
        <v>#N/A</v>
      </c>
    </row>
    <row r="529" spans="36:52" ht="15" customHeight="1">
      <c r="AJ529" s="899">
        <f t="shared" si="32"/>
        <v>0</v>
      </c>
      <c r="AK529" s="899">
        <f t="shared" si="32"/>
        <v>0</v>
      </c>
      <c r="AL529" s="905" t="str">
        <f>IFERROR(INDEX(G529:R529,1,MATCH(Parametres!$B$3,G$1:R$1,0)-1)*IF(OR(F529="L",F529="S",F529="I"),-1,1),"")</f>
        <v/>
      </c>
      <c r="AM529" s="905" t="e">
        <f t="shared" si="33"/>
        <v>#N/A</v>
      </c>
      <c r="AN529" s="905" t="e">
        <f>INDEX(G529:R529,1,MATCH(Parametres!$B$3,G$1:R$1,0))*IF(OR(F529="L",F529="S",F529="I"),-1,1)</f>
        <v>#N/A</v>
      </c>
      <c r="AO529" s="487" t="e">
        <f>+VLOOKUP($AJ529,Data_Validation!$A:$D,1,0)</f>
        <v>#N/A</v>
      </c>
      <c r="AP529" s="487" t="e">
        <f>+VLOOKUP($AJ529,Data_Validation!$A:$D,3,0)</f>
        <v>#N/A</v>
      </c>
      <c r="AQ529" s="487" t="e">
        <f>+VLOOKUP($AJ529,Data_Validation!$A:$D,4,0)</f>
        <v>#N/A</v>
      </c>
      <c r="AR529" s="487" t="s">
        <v>299</v>
      </c>
      <c r="AS529" s="487" t="e">
        <f>+VLOOKUP($AJ529,Data_Validation!$A:$E,5,0)</f>
        <v>#N/A</v>
      </c>
      <c r="AT529" s="904">
        <f t="shared" si="34"/>
        <v>0</v>
      </c>
      <c r="AU529" s="488">
        <f t="shared" si="34"/>
        <v>0</v>
      </c>
      <c r="AV529" s="899" t="str">
        <f>IFERROR(INDEX(V529:AG529,1,MATCH(Parametres!$B$3,V$1:AG$1,0)-1)*IF(OR(C529="L",C529="S",C529="I"),-1,1),"")</f>
        <v/>
      </c>
      <c r="AW529" s="899" t="e">
        <f t="shared" si="35"/>
        <v>#N/A</v>
      </c>
      <c r="AX529" s="899" t="e">
        <f>INDEX(V529:AG529,1,MATCH(Parametres!$B$3,V$1:AG$1,0))*IF(OR(C529="L",C529="S",C529="I"),-1,1)</f>
        <v>#N/A</v>
      </c>
      <c r="AY529" s="487" t="s">
        <v>337</v>
      </c>
      <c r="AZ529" s="487" t="e">
        <f>+VLOOKUP($AJ529,Data_Validation!$A:$E,5,0)</f>
        <v>#N/A</v>
      </c>
    </row>
    <row r="530" spans="36:52" ht="15" customHeight="1">
      <c r="AJ530" s="899">
        <f t="shared" si="32"/>
        <v>0</v>
      </c>
      <c r="AK530" s="899">
        <f t="shared" si="32"/>
        <v>0</v>
      </c>
      <c r="AL530" s="905" t="str">
        <f>IFERROR(INDEX(G530:R530,1,MATCH(Parametres!$B$3,G$1:R$1,0)-1)*IF(OR(F530="L",F530="S",F530="I"),-1,1),"")</f>
        <v/>
      </c>
      <c r="AM530" s="905" t="e">
        <f t="shared" si="33"/>
        <v>#N/A</v>
      </c>
      <c r="AN530" s="905" t="e">
        <f>INDEX(G530:R530,1,MATCH(Parametres!$B$3,G$1:R$1,0))*IF(OR(F530="L",F530="S",F530="I"),-1,1)</f>
        <v>#N/A</v>
      </c>
      <c r="AO530" s="487" t="e">
        <f>+VLOOKUP($AJ530,Data_Validation!$A:$D,1,0)</f>
        <v>#N/A</v>
      </c>
      <c r="AP530" s="487" t="e">
        <f>+VLOOKUP($AJ530,Data_Validation!$A:$D,3,0)</f>
        <v>#N/A</v>
      </c>
      <c r="AQ530" s="487" t="e">
        <f>+VLOOKUP($AJ530,Data_Validation!$A:$D,4,0)</f>
        <v>#N/A</v>
      </c>
      <c r="AR530" s="487" t="s">
        <v>299</v>
      </c>
      <c r="AS530" s="487" t="e">
        <f>+VLOOKUP($AJ530,Data_Validation!$A:$E,5,0)</f>
        <v>#N/A</v>
      </c>
      <c r="AT530" s="904">
        <f t="shared" si="34"/>
        <v>0</v>
      </c>
      <c r="AU530" s="488">
        <f t="shared" si="34"/>
        <v>0</v>
      </c>
      <c r="AV530" s="899" t="str">
        <f>IFERROR(INDEX(V530:AG530,1,MATCH(Parametres!$B$3,V$1:AG$1,0)-1)*IF(OR(C530="L",C530="S",C530="I"),-1,1),"")</f>
        <v/>
      </c>
      <c r="AW530" s="899" t="e">
        <f t="shared" si="35"/>
        <v>#N/A</v>
      </c>
      <c r="AX530" s="899" t="e">
        <f>INDEX(V530:AG530,1,MATCH(Parametres!$B$3,V$1:AG$1,0))*IF(OR(C530="L",C530="S",C530="I"),-1,1)</f>
        <v>#N/A</v>
      </c>
      <c r="AY530" s="487" t="s">
        <v>337</v>
      </c>
      <c r="AZ530" s="487" t="e">
        <f>+VLOOKUP($AJ530,Data_Validation!$A:$E,5,0)</f>
        <v>#N/A</v>
      </c>
    </row>
    <row r="531" spans="36:52" ht="15" customHeight="1">
      <c r="AJ531" s="899">
        <f t="shared" si="32"/>
        <v>0</v>
      </c>
      <c r="AK531" s="899">
        <f t="shared" si="32"/>
        <v>0</v>
      </c>
      <c r="AL531" s="905" t="str">
        <f>IFERROR(INDEX(G531:R531,1,MATCH(Parametres!$B$3,G$1:R$1,0)-1)*IF(OR(F531="L",F531="S",F531="I"),-1,1),"")</f>
        <v/>
      </c>
      <c r="AM531" s="905" t="e">
        <f t="shared" si="33"/>
        <v>#N/A</v>
      </c>
      <c r="AN531" s="905" t="e">
        <f>INDEX(G531:R531,1,MATCH(Parametres!$B$3,G$1:R$1,0))*IF(OR(F531="L",F531="S",F531="I"),-1,1)</f>
        <v>#N/A</v>
      </c>
      <c r="AO531" s="487" t="e">
        <f>+VLOOKUP($AJ531,Data_Validation!$A:$D,1,0)</f>
        <v>#N/A</v>
      </c>
      <c r="AP531" s="487" t="e">
        <f>+VLOOKUP($AJ531,Data_Validation!$A:$D,3,0)</f>
        <v>#N/A</v>
      </c>
      <c r="AQ531" s="487" t="e">
        <f>+VLOOKUP($AJ531,Data_Validation!$A:$D,4,0)</f>
        <v>#N/A</v>
      </c>
      <c r="AR531" s="487" t="s">
        <v>299</v>
      </c>
      <c r="AS531" s="487" t="e">
        <f>+VLOOKUP($AJ531,Data_Validation!$A:$E,5,0)</f>
        <v>#N/A</v>
      </c>
      <c r="AT531" s="904">
        <f t="shared" si="34"/>
        <v>0</v>
      </c>
      <c r="AU531" s="488">
        <f t="shared" si="34"/>
        <v>0</v>
      </c>
      <c r="AV531" s="899" t="str">
        <f>IFERROR(INDEX(V531:AG531,1,MATCH(Parametres!$B$3,V$1:AG$1,0)-1)*IF(OR(C531="L",C531="S",C531="I"),-1,1),"")</f>
        <v/>
      </c>
      <c r="AW531" s="899" t="e">
        <f t="shared" si="35"/>
        <v>#N/A</v>
      </c>
      <c r="AX531" s="899" t="e">
        <f>INDEX(V531:AG531,1,MATCH(Parametres!$B$3,V$1:AG$1,0))*IF(OR(C531="L",C531="S",C531="I"),-1,1)</f>
        <v>#N/A</v>
      </c>
      <c r="AY531" s="487" t="s">
        <v>337</v>
      </c>
      <c r="AZ531" s="487" t="e">
        <f>+VLOOKUP($AJ531,Data_Validation!$A:$E,5,0)</f>
        <v>#N/A</v>
      </c>
    </row>
    <row r="532" spans="36:52" ht="15" customHeight="1">
      <c r="AJ532" s="899">
        <f t="shared" ref="AJ532:AK595" si="36">C532</f>
        <v>0</v>
      </c>
      <c r="AK532" s="899">
        <f t="shared" si="36"/>
        <v>0</v>
      </c>
      <c r="AL532" s="905" t="str">
        <f>IFERROR(INDEX(G532:R532,1,MATCH(Parametres!$B$3,G$1:R$1,0)-1)*IF(OR(F532="L",F532="S",F532="I"),-1,1),"")</f>
        <v/>
      </c>
      <c r="AM532" s="905" t="e">
        <f t="shared" si="33"/>
        <v>#N/A</v>
      </c>
      <c r="AN532" s="905" t="e">
        <f>INDEX(G532:R532,1,MATCH(Parametres!$B$3,G$1:R$1,0))*IF(OR(F532="L",F532="S",F532="I"),-1,1)</f>
        <v>#N/A</v>
      </c>
      <c r="AO532" s="487" t="e">
        <f>+VLOOKUP($AJ532,Data_Validation!$A:$D,1,0)</f>
        <v>#N/A</v>
      </c>
      <c r="AP532" s="487" t="e">
        <f>+VLOOKUP($AJ532,Data_Validation!$A:$D,3,0)</f>
        <v>#N/A</v>
      </c>
      <c r="AQ532" s="487" t="e">
        <f>+VLOOKUP($AJ532,Data_Validation!$A:$D,4,0)</f>
        <v>#N/A</v>
      </c>
      <c r="AR532" s="487" t="s">
        <v>299</v>
      </c>
      <c r="AS532" s="487" t="e">
        <f>+VLOOKUP($AJ532,Data_Validation!$A:$E,5,0)</f>
        <v>#N/A</v>
      </c>
      <c r="AT532" s="904">
        <f t="shared" si="34"/>
        <v>0</v>
      </c>
      <c r="AU532" s="488">
        <f t="shared" si="34"/>
        <v>0</v>
      </c>
      <c r="AV532" s="899" t="str">
        <f>IFERROR(INDEX(V532:AG532,1,MATCH(Parametres!$B$3,V$1:AG$1,0)-1)*IF(OR(C532="L",C532="S",C532="I"),-1,1),"")</f>
        <v/>
      </c>
      <c r="AW532" s="899" t="e">
        <f t="shared" si="35"/>
        <v>#N/A</v>
      </c>
      <c r="AX532" s="899" t="e">
        <f>INDEX(V532:AG532,1,MATCH(Parametres!$B$3,V$1:AG$1,0))*IF(OR(C532="L",C532="S",C532="I"),-1,1)</f>
        <v>#N/A</v>
      </c>
      <c r="AY532" s="487" t="s">
        <v>337</v>
      </c>
      <c r="AZ532" s="487" t="e">
        <f>+VLOOKUP($AJ532,Data_Validation!$A:$E,5,0)</f>
        <v>#N/A</v>
      </c>
    </row>
    <row r="533" spans="36:52" ht="15" customHeight="1">
      <c r="AJ533" s="899">
        <f t="shared" si="36"/>
        <v>0</v>
      </c>
      <c r="AK533" s="899">
        <f t="shared" si="36"/>
        <v>0</v>
      </c>
      <c r="AL533" s="905" t="str">
        <f>IFERROR(INDEX(G533:R533,1,MATCH(Parametres!$B$3,G$1:R$1,0)-1)*IF(OR(F533="L",F533="S",F533="I"),-1,1),"")</f>
        <v/>
      </c>
      <c r="AM533" s="905" t="e">
        <f t="shared" si="33"/>
        <v>#N/A</v>
      </c>
      <c r="AN533" s="905" t="e">
        <f>INDEX(G533:R533,1,MATCH(Parametres!$B$3,G$1:R$1,0))*IF(OR(F533="L",F533="S",F533="I"),-1,1)</f>
        <v>#N/A</v>
      </c>
      <c r="AO533" s="487" t="e">
        <f>+VLOOKUP($AJ533,Data_Validation!$A:$D,1,0)</f>
        <v>#N/A</v>
      </c>
      <c r="AP533" s="487" t="e">
        <f>+VLOOKUP($AJ533,Data_Validation!$A:$D,3,0)</f>
        <v>#N/A</v>
      </c>
      <c r="AQ533" s="487" t="e">
        <f>+VLOOKUP($AJ533,Data_Validation!$A:$D,4,0)</f>
        <v>#N/A</v>
      </c>
      <c r="AR533" s="487" t="s">
        <v>299</v>
      </c>
      <c r="AS533" s="487" t="e">
        <f>+VLOOKUP($AJ533,Data_Validation!$A:$E,5,0)</f>
        <v>#N/A</v>
      </c>
      <c r="AT533" s="904">
        <f t="shared" si="34"/>
        <v>0</v>
      </c>
      <c r="AU533" s="488">
        <f t="shared" si="34"/>
        <v>0</v>
      </c>
      <c r="AV533" s="899" t="str">
        <f>IFERROR(INDEX(V533:AG533,1,MATCH(Parametres!$B$3,V$1:AG$1,0)-1)*IF(OR(C533="L",C533="S",C533="I"),-1,1),"")</f>
        <v/>
      </c>
      <c r="AW533" s="899" t="e">
        <f t="shared" si="35"/>
        <v>#N/A</v>
      </c>
      <c r="AX533" s="899" t="e">
        <f>INDEX(V533:AG533,1,MATCH(Parametres!$B$3,V$1:AG$1,0))*IF(OR(C533="L",C533="S",C533="I"),-1,1)</f>
        <v>#N/A</v>
      </c>
      <c r="AY533" s="487" t="s">
        <v>337</v>
      </c>
      <c r="AZ533" s="487" t="e">
        <f>+VLOOKUP($AJ533,Data_Validation!$A:$E,5,0)</f>
        <v>#N/A</v>
      </c>
    </row>
    <row r="534" spans="36:52" ht="15" customHeight="1">
      <c r="AJ534" s="899">
        <f t="shared" si="36"/>
        <v>0</v>
      </c>
      <c r="AK534" s="899">
        <f t="shared" si="36"/>
        <v>0</v>
      </c>
      <c r="AL534" s="905" t="str">
        <f>IFERROR(INDEX(G534:R534,1,MATCH(Parametres!$B$3,G$1:R$1,0)-1)*IF(OR(F534="L",F534="S",F534="I"),-1,1),"")</f>
        <v/>
      </c>
      <c r="AM534" s="905" t="e">
        <f t="shared" si="33"/>
        <v>#N/A</v>
      </c>
      <c r="AN534" s="905" t="e">
        <f>INDEX(G534:R534,1,MATCH(Parametres!$B$3,G$1:R$1,0))*IF(OR(F534="L",F534="S",F534="I"),-1,1)</f>
        <v>#N/A</v>
      </c>
      <c r="AO534" s="487" t="e">
        <f>+VLOOKUP($AJ534,Data_Validation!$A:$D,1,0)</f>
        <v>#N/A</v>
      </c>
      <c r="AP534" s="487" t="e">
        <f>+VLOOKUP($AJ534,Data_Validation!$A:$D,3,0)</f>
        <v>#N/A</v>
      </c>
      <c r="AQ534" s="487" t="e">
        <f>+VLOOKUP($AJ534,Data_Validation!$A:$D,4,0)</f>
        <v>#N/A</v>
      </c>
      <c r="AR534" s="487" t="s">
        <v>299</v>
      </c>
      <c r="AS534" s="487" t="e">
        <f>+VLOOKUP($AJ534,Data_Validation!$A:$E,5,0)</f>
        <v>#N/A</v>
      </c>
      <c r="AT534" s="904">
        <f t="shared" si="34"/>
        <v>0</v>
      </c>
      <c r="AU534" s="488">
        <f t="shared" si="34"/>
        <v>0</v>
      </c>
      <c r="AV534" s="899" t="str">
        <f>IFERROR(INDEX(V534:AG534,1,MATCH(Parametres!$B$3,V$1:AG$1,0)-1)*IF(OR(C534="L",C534="S",C534="I"),-1,1),"")</f>
        <v/>
      </c>
      <c r="AW534" s="899" t="e">
        <f t="shared" si="35"/>
        <v>#N/A</v>
      </c>
      <c r="AX534" s="899" t="e">
        <f>INDEX(V534:AG534,1,MATCH(Parametres!$B$3,V$1:AG$1,0))*IF(OR(C534="L",C534="S",C534="I"),-1,1)</f>
        <v>#N/A</v>
      </c>
      <c r="AY534" s="487" t="s">
        <v>337</v>
      </c>
      <c r="AZ534" s="487" t="e">
        <f>+VLOOKUP($AJ534,Data_Validation!$A:$E,5,0)</f>
        <v>#N/A</v>
      </c>
    </row>
    <row r="535" spans="36:52" ht="15" customHeight="1">
      <c r="AJ535" s="899">
        <f t="shared" si="36"/>
        <v>0</v>
      </c>
      <c r="AK535" s="899">
        <f t="shared" si="36"/>
        <v>0</v>
      </c>
      <c r="AL535" s="905" t="str">
        <f>IFERROR(INDEX(G535:R535,1,MATCH(Parametres!$B$3,G$1:R$1,0)-1)*IF(OR(F535="L",F535="S",F535="I"),-1,1),"")</f>
        <v/>
      </c>
      <c r="AM535" s="905" t="e">
        <f t="shared" si="33"/>
        <v>#N/A</v>
      </c>
      <c r="AN535" s="905" t="e">
        <f>INDEX(G535:R535,1,MATCH(Parametres!$B$3,G$1:R$1,0))*IF(OR(F535="L",F535="S",F535="I"),-1,1)</f>
        <v>#N/A</v>
      </c>
      <c r="AO535" s="487" t="e">
        <f>+VLOOKUP($AJ535,Data_Validation!$A:$D,1,0)</f>
        <v>#N/A</v>
      </c>
      <c r="AP535" s="487" t="e">
        <f>+VLOOKUP($AJ535,Data_Validation!$A:$D,3,0)</f>
        <v>#N/A</v>
      </c>
      <c r="AQ535" s="487" t="e">
        <f>+VLOOKUP($AJ535,Data_Validation!$A:$D,4,0)</f>
        <v>#N/A</v>
      </c>
      <c r="AR535" s="487" t="s">
        <v>299</v>
      </c>
      <c r="AS535" s="487" t="e">
        <f>+VLOOKUP($AJ535,Data_Validation!$A:$E,5,0)</f>
        <v>#N/A</v>
      </c>
      <c r="AT535" s="904">
        <f t="shared" si="34"/>
        <v>0</v>
      </c>
      <c r="AU535" s="488">
        <f t="shared" si="34"/>
        <v>0</v>
      </c>
      <c r="AV535" s="899" t="str">
        <f>IFERROR(INDEX(V535:AG535,1,MATCH(Parametres!$B$3,V$1:AG$1,0)-1)*IF(OR(C535="L",C535="S",C535="I"),-1,1),"")</f>
        <v/>
      </c>
      <c r="AW535" s="899" t="e">
        <f t="shared" si="35"/>
        <v>#N/A</v>
      </c>
      <c r="AX535" s="899" t="e">
        <f>INDEX(V535:AG535,1,MATCH(Parametres!$B$3,V$1:AG$1,0))*IF(OR(C535="L",C535="S",C535="I"),-1,1)</f>
        <v>#N/A</v>
      </c>
      <c r="AY535" s="487" t="s">
        <v>337</v>
      </c>
      <c r="AZ535" s="487" t="e">
        <f>+VLOOKUP($AJ535,Data_Validation!$A:$E,5,0)</f>
        <v>#N/A</v>
      </c>
    </row>
    <row r="536" spans="36:52" ht="15" customHeight="1">
      <c r="AJ536" s="899">
        <f t="shared" si="36"/>
        <v>0</v>
      </c>
      <c r="AK536" s="899">
        <f t="shared" si="36"/>
        <v>0</v>
      </c>
      <c r="AL536" s="905" t="str">
        <f>IFERROR(INDEX(G536:R536,1,MATCH(Parametres!$B$3,G$1:R$1,0)-1)*IF(OR(F536="L",F536="S",F536="I"),-1,1),"")</f>
        <v/>
      </c>
      <c r="AM536" s="905" t="e">
        <f t="shared" si="33"/>
        <v>#N/A</v>
      </c>
      <c r="AN536" s="905" t="e">
        <f>INDEX(G536:R536,1,MATCH(Parametres!$B$3,G$1:R$1,0))*IF(OR(F536="L",F536="S",F536="I"),-1,1)</f>
        <v>#N/A</v>
      </c>
      <c r="AO536" s="487" t="e">
        <f>+VLOOKUP($AJ536,Data_Validation!$A:$D,1,0)</f>
        <v>#N/A</v>
      </c>
      <c r="AP536" s="487" t="e">
        <f>+VLOOKUP($AJ536,Data_Validation!$A:$D,3,0)</f>
        <v>#N/A</v>
      </c>
      <c r="AQ536" s="487" t="e">
        <f>+VLOOKUP($AJ536,Data_Validation!$A:$D,4,0)</f>
        <v>#N/A</v>
      </c>
      <c r="AR536" s="487" t="s">
        <v>299</v>
      </c>
      <c r="AS536" s="487" t="e">
        <f>+VLOOKUP($AJ536,Data_Validation!$A:$E,5,0)</f>
        <v>#N/A</v>
      </c>
      <c r="AT536" s="904">
        <f t="shared" si="34"/>
        <v>0</v>
      </c>
      <c r="AU536" s="488">
        <f t="shared" si="34"/>
        <v>0</v>
      </c>
      <c r="AV536" s="899" t="str">
        <f>IFERROR(INDEX(V536:AG536,1,MATCH(Parametres!$B$3,V$1:AG$1,0)-1)*IF(OR(C536="L",C536="S",C536="I"),-1,1),"")</f>
        <v/>
      </c>
      <c r="AW536" s="899" t="e">
        <f t="shared" si="35"/>
        <v>#N/A</v>
      </c>
      <c r="AX536" s="899" t="e">
        <f>INDEX(V536:AG536,1,MATCH(Parametres!$B$3,V$1:AG$1,0))*IF(OR(C536="L",C536="S",C536="I"),-1,1)</f>
        <v>#N/A</v>
      </c>
      <c r="AY536" s="487" t="s">
        <v>337</v>
      </c>
      <c r="AZ536" s="487" t="e">
        <f>+VLOOKUP($AJ536,Data_Validation!$A:$E,5,0)</f>
        <v>#N/A</v>
      </c>
    </row>
    <row r="537" spans="36:52" ht="15" customHeight="1">
      <c r="AJ537" s="899">
        <f t="shared" si="36"/>
        <v>0</v>
      </c>
      <c r="AK537" s="899">
        <f t="shared" si="36"/>
        <v>0</v>
      </c>
      <c r="AL537" s="905" t="str">
        <f>IFERROR(INDEX(G537:R537,1,MATCH(Parametres!$B$3,G$1:R$1,0)-1)*IF(OR(F537="L",F537="S",F537="I"),-1,1),"")</f>
        <v/>
      </c>
      <c r="AM537" s="905" t="e">
        <f t="shared" si="33"/>
        <v>#N/A</v>
      </c>
      <c r="AN537" s="905" t="e">
        <f>INDEX(G537:R537,1,MATCH(Parametres!$B$3,G$1:R$1,0))*IF(OR(F537="L",F537="S",F537="I"),-1,1)</f>
        <v>#N/A</v>
      </c>
      <c r="AO537" s="487" t="e">
        <f>+VLOOKUP($AJ537,Data_Validation!$A:$D,1,0)</f>
        <v>#N/A</v>
      </c>
      <c r="AP537" s="487" t="e">
        <f>+VLOOKUP($AJ537,Data_Validation!$A:$D,3,0)</f>
        <v>#N/A</v>
      </c>
      <c r="AQ537" s="487" t="e">
        <f>+VLOOKUP($AJ537,Data_Validation!$A:$D,4,0)</f>
        <v>#N/A</v>
      </c>
      <c r="AR537" s="487" t="s">
        <v>299</v>
      </c>
      <c r="AS537" s="487" t="e">
        <f>+VLOOKUP($AJ537,Data_Validation!$A:$E,5,0)</f>
        <v>#N/A</v>
      </c>
      <c r="AT537" s="904">
        <f t="shared" si="34"/>
        <v>0</v>
      </c>
      <c r="AU537" s="488">
        <f t="shared" si="34"/>
        <v>0</v>
      </c>
      <c r="AV537" s="899" t="str">
        <f>IFERROR(INDEX(V537:AG537,1,MATCH(Parametres!$B$3,V$1:AG$1,0)-1)*IF(OR(C537="L",C537="S",C537="I"),-1,1),"")</f>
        <v/>
      </c>
      <c r="AW537" s="899" t="e">
        <f t="shared" si="35"/>
        <v>#N/A</v>
      </c>
      <c r="AX537" s="899" t="e">
        <f>INDEX(V537:AG537,1,MATCH(Parametres!$B$3,V$1:AG$1,0))*IF(OR(C537="L",C537="S",C537="I"),-1,1)</f>
        <v>#N/A</v>
      </c>
      <c r="AY537" s="487" t="s">
        <v>337</v>
      </c>
      <c r="AZ537" s="487" t="e">
        <f>+VLOOKUP($AJ537,Data_Validation!$A:$E,5,0)</f>
        <v>#N/A</v>
      </c>
    </row>
    <row r="538" spans="36:52" ht="15" customHeight="1">
      <c r="AJ538" s="899">
        <f t="shared" si="36"/>
        <v>0</v>
      </c>
      <c r="AK538" s="899">
        <f t="shared" si="36"/>
        <v>0</v>
      </c>
      <c r="AL538" s="905" t="str">
        <f>IFERROR(INDEX(G538:R538,1,MATCH(Parametres!$B$3,G$1:R$1,0)-1)*IF(OR(F538="L",F538="S",F538="I"),-1,1),"")</f>
        <v/>
      </c>
      <c r="AM538" s="905" t="e">
        <f t="shared" si="33"/>
        <v>#N/A</v>
      </c>
      <c r="AN538" s="905" t="e">
        <f>INDEX(G538:R538,1,MATCH(Parametres!$B$3,G$1:R$1,0))*IF(OR(F538="L",F538="S",F538="I"),-1,1)</f>
        <v>#N/A</v>
      </c>
      <c r="AO538" s="487" t="e">
        <f>+VLOOKUP($AJ538,Data_Validation!$A:$D,1,0)</f>
        <v>#N/A</v>
      </c>
      <c r="AP538" s="487" t="e">
        <f>+VLOOKUP($AJ538,Data_Validation!$A:$D,3,0)</f>
        <v>#N/A</v>
      </c>
      <c r="AQ538" s="487" t="e">
        <f>+VLOOKUP($AJ538,Data_Validation!$A:$D,4,0)</f>
        <v>#N/A</v>
      </c>
      <c r="AR538" s="487" t="s">
        <v>299</v>
      </c>
      <c r="AS538" s="487" t="e">
        <f>+VLOOKUP($AJ538,Data_Validation!$A:$E,5,0)</f>
        <v>#N/A</v>
      </c>
      <c r="AT538" s="904">
        <f t="shared" si="34"/>
        <v>0</v>
      </c>
      <c r="AU538" s="488">
        <f t="shared" si="34"/>
        <v>0</v>
      </c>
      <c r="AV538" s="899" t="str">
        <f>IFERROR(INDEX(V538:AG538,1,MATCH(Parametres!$B$3,V$1:AG$1,0)-1)*IF(OR(C538="L",C538="S",C538="I"),-1,1),"")</f>
        <v/>
      </c>
      <c r="AW538" s="899" t="e">
        <f t="shared" si="35"/>
        <v>#N/A</v>
      </c>
      <c r="AX538" s="899" t="e">
        <f>INDEX(V538:AG538,1,MATCH(Parametres!$B$3,V$1:AG$1,0))*IF(OR(C538="L",C538="S",C538="I"),-1,1)</f>
        <v>#N/A</v>
      </c>
      <c r="AY538" s="487" t="s">
        <v>337</v>
      </c>
      <c r="AZ538" s="487" t="e">
        <f>+VLOOKUP($AJ538,Data_Validation!$A:$E,5,0)</f>
        <v>#N/A</v>
      </c>
    </row>
    <row r="539" spans="36:52" ht="15" customHeight="1">
      <c r="AJ539" s="899">
        <f t="shared" si="36"/>
        <v>0</v>
      </c>
      <c r="AK539" s="899">
        <f t="shared" si="36"/>
        <v>0</v>
      </c>
      <c r="AL539" s="905" t="str">
        <f>IFERROR(INDEX(G539:R539,1,MATCH(Parametres!$B$3,G$1:R$1,0)-1)*IF(OR(F539="L",F539="S",F539="I"),-1,1),"")</f>
        <v/>
      </c>
      <c r="AM539" s="905" t="e">
        <f t="shared" si="33"/>
        <v>#N/A</v>
      </c>
      <c r="AN539" s="905" t="e">
        <f>INDEX(G539:R539,1,MATCH(Parametres!$B$3,G$1:R$1,0))*IF(OR(F539="L",F539="S",F539="I"),-1,1)</f>
        <v>#N/A</v>
      </c>
      <c r="AO539" s="487" t="e">
        <f>+VLOOKUP($AJ539,Data_Validation!$A:$D,1,0)</f>
        <v>#N/A</v>
      </c>
      <c r="AP539" s="487" t="e">
        <f>+VLOOKUP($AJ539,Data_Validation!$A:$D,3,0)</f>
        <v>#N/A</v>
      </c>
      <c r="AQ539" s="487" t="e">
        <f>+VLOOKUP($AJ539,Data_Validation!$A:$D,4,0)</f>
        <v>#N/A</v>
      </c>
      <c r="AR539" s="487" t="s">
        <v>299</v>
      </c>
      <c r="AS539" s="487" t="e">
        <f>+VLOOKUP($AJ539,Data_Validation!$A:$E,5,0)</f>
        <v>#N/A</v>
      </c>
      <c r="AT539" s="904">
        <f t="shared" si="34"/>
        <v>0</v>
      </c>
      <c r="AU539" s="488">
        <f t="shared" si="34"/>
        <v>0</v>
      </c>
      <c r="AV539" s="899" t="str">
        <f>IFERROR(INDEX(V539:AG539,1,MATCH(Parametres!$B$3,V$1:AG$1,0)-1)*IF(OR(C539="L",C539="S",C539="I"),-1,1),"")</f>
        <v/>
      </c>
      <c r="AW539" s="899" t="e">
        <f t="shared" si="35"/>
        <v>#N/A</v>
      </c>
      <c r="AX539" s="899" t="e">
        <f>INDEX(V539:AG539,1,MATCH(Parametres!$B$3,V$1:AG$1,0))*IF(OR(C539="L",C539="S",C539="I"),-1,1)</f>
        <v>#N/A</v>
      </c>
      <c r="AY539" s="487" t="s">
        <v>337</v>
      </c>
      <c r="AZ539" s="487" t="e">
        <f>+VLOOKUP($AJ539,Data_Validation!$A:$E,5,0)</f>
        <v>#N/A</v>
      </c>
    </row>
    <row r="540" spans="36:52" ht="15" customHeight="1">
      <c r="AJ540" s="899">
        <f t="shared" si="36"/>
        <v>0</v>
      </c>
      <c r="AK540" s="899">
        <f t="shared" si="36"/>
        <v>0</v>
      </c>
      <c r="AL540" s="905" t="str">
        <f>IFERROR(INDEX(G540:R540,1,MATCH(Parametres!$B$3,G$1:R$1,0)-1)*IF(OR(F540="L",F540="S",F540="I"),-1,1),"")</f>
        <v/>
      </c>
      <c r="AM540" s="905" t="e">
        <f t="shared" si="33"/>
        <v>#N/A</v>
      </c>
      <c r="AN540" s="905" t="e">
        <f>INDEX(G540:R540,1,MATCH(Parametres!$B$3,G$1:R$1,0))*IF(OR(F540="L",F540="S",F540="I"),-1,1)</f>
        <v>#N/A</v>
      </c>
      <c r="AO540" s="487" t="e">
        <f>+VLOOKUP($AJ540,Data_Validation!$A:$D,1,0)</f>
        <v>#N/A</v>
      </c>
      <c r="AP540" s="487" t="e">
        <f>+VLOOKUP($AJ540,Data_Validation!$A:$D,3,0)</f>
        <v>#N/A</v>
      </c>
      <c r="AQ540" s="487" t="e">
        <f>+VLOOKUP($AJ540,Data_Validation!$A:$D,4,0)</f>
        <v>#N/A</v>
      </c>
      <c r="AR540" s="487" t="s">
        <v>299</v>
      </c>
      <c r="AS540" s="487" t="e">
        <f>+VLOOKUP($AJ540,Data_Validation!$A:$E,5,0)</f>
        <v>#N/A</v>
      </c>
      <c r="AT540" s="904">
        <f t="shared" si="34"/>
        <v>0</v>
      </c>
      <c r="AU540" s="488">
        <f t="shared" si="34"/>
        <v>0</v>
      </c>
      <c r="AV540" s="899" t="str">
        <f>IFERROR(INDEX(V540:AG540,1,MATCH(Parametres!$B$3,V$1:AG$1,0)-1)*IF(OR(C540="L",C540="S",C540="I"),-1,1),"")</f>
        <v/>
      </c>
      <c r="AW540" s="899" t="e">
        <f t="shared" si="35"/>
        <v>#N/A</v>
      </c>
      <c r="AX540" s="899" t="e">
        <f>INDEX(V540:AG540,1,MATCH(Parametres!$B$3,V$1:AG$1,0))*IF(OR(C540="L",C540="S",C540="I"),-1,1)</f>
        <v>#N/A</v>
      </c>
      <c r="AY540" s="487" t="s">
        <v>337</v>
      </c>
      <c r="AZ540" s="487" t="e">
        <f>+VLOOKUP($AJ540,Data_Validation!$A:$E,5,0)</f>
        <v>#N/A</v>
      </c>
    </row>
    <row r="541" spans="36:52" ht="15" customHeight="1">
      <c r="AJ541" s="899">
        <f t="shared" si="36"/>
        <v>0</v>
      </c>
      <c r="AK541" s="899">
        <f t="shared" si="36"/>
        <v>0</v>
      </c>
      <c r="AL541" s="905" t="str">
        <f>IFERROR(INDEX(G541:R541,1,MATCH(Parametres!$B$3,G$1:R$1,0)-1)*IF(OR(F541="L",F541="S",F541="I"),-1,1),"")</f>
        <v/>
      </c>
      <c r="AM541" s="905" t="e">
        <f t="shared" si="33"/>
        <v>#N/A</v>
      </c>
      <c r="AN541" s="905" t="e">
        <f>INDEX(G541:R541,1,MATCH(Parametres!$B$3,G$1:R$1,0))*IF(OR(F541="L",F541="S",F541="I"),-1,1)</f>
        <v>#N/A</v>
      </c>
      <c r="AO541" s="487" t="e">
        <f>+VLOOKUP($AJ541,Data_Validation!$A:$D,1,0)</f>
        <v>#N/A</v>
      </c>
      <c r="AP541" s="487" t="e">
        <f>+VLOOKUP($AJ541,Data_Validation!$A:$D,3,0)</f>
        <v>#N/A</v>
      </c>
      <c r="AQ541" s="487" t="e">
        <f>+VLOOKUP($AJ541,Data_Validation!$A:$D,4,0)</f>
        <v>#N/A</v>
      </c>
      <c r="AR541" s="487" t="s">
        <v>299</v>
      </c>
      <c r="AS541" s="487" t="e">
        <f>+VLOOKUP($AJ541,Data_Validation!$A:$E,5,0)</f>
        <v>#N/A</v>
      </c>
      <c r="AT541" s="904">
        <f t="shared" si="34"/>
        <v>0</v>
      </c>
      <c r="AU541" s="488">
        <f t="shared" si="34"/>
        <v>0</v>
      </c>
      <c r="AV541" s="899" t="str">
        <f>IFERROR(INDEX(V541:AG541,1,MATCH(Parametres!$B$3,V$1:AG$1,0)-1)*IF(OR(C541="L",C541="S",C541="I"),-1,1),"")</f>
        <v/>
      </c>
      <c r="AW541" s="899" t="e">
        <f t="shared" si="35"/>
        <v>#N/A</v>
      </c>
      <c r="AX541" s="899" t="e">
        <f>INDEX(V541:AG541,1,MATCH(Parametres!$B$3,V$1:AG$1,0))*IF(OR(C541="L",C541="S",C541="I"),-1,1)</f>
        <v>#N/A</v>
      </c>
      <c r="AY541" s="487" t="s">
        <v>337</v>
      </c>
      <c r="AZ541" s="487" t="e">
        <f>+VLOOKUP($AJ541,Data_Validation!$A:$E,5,0)</f>
        <v>#N/A</v>
      </c>
    </row>
    <row r="542" spans="36:52" ht="15" customHeight="1">
      <c r="AJ542" s="899">
        <f t="shared" si="36"/>
        <v>0</v>
      </c>
      <c r="AK542" s="899">
        <f t="shared" si="36"/>
        <v>0</v>
      </c>
      <c r="AL542" s="905" t="str">
        <f>IFERROR(INDEX(G542:R542,1,MATCH(Parametres!$B$3,G$1:R$1,0)-1)*IF(OR(F542="L",F542="S",F542="I"),-1,1),"")</f>
        <v/>
      </c>
      <c r="AM542" s="905" t="e">
        <f t="shared" si="33"/>
        <v>#N/A</v>
      </c>
      <c r="AN542" s="905" t="e">
        <f>INDEX(G542:R542,1,MATCH(Parametres!$B$3,G$1:R$1,0))*IF(OR(F542="L",F542="S",F542="I"),-1,1)</f>
        <v>#N/A</v>
      </c>
      <c r="AO542" s="487" t="e">
        <f>+VLOOKUP($AJ542,Data_Validation!$A:$D,1,0)</f>
        <v>#N/A</v>
      </c>
      <c r="AP542" s="487" t="e">
        <f>+VLOOKUP($AJ542,Data_Validation!$A:$D,3,0)</f>
        <v>#N/A</v>
      </c>
      <c r="AQ542" s="487" t="e">
        <f>+VLOOKUP($AJ542,Data_Validation!$A:$D,4,0)</f>
        <v>#N/A</v>
      </c>
      <c r="AR542" s="487" t="s">
        <v>299</v>
      </c>
      <c r="AS542" s="487" t="e">
        <f>+VLOOKUP($AJ542,Data_Validation!$A:$E,5,0)</f>
        <v>#N/A</v>
      </c>
      <c r="AT542" s="904">
        <f t="shared" si="34"/>
        <v>0</v>
      </c>
      <c r="AU542" s="488">
        <f t="shared" si="34"/>
        <v>0</v>
      </c>
      <c r="AV542" s="899" t="str">
        <f>IFERROR(INDEX(V542:AG542,1,MATCH(Parametres!$B$3,V$1:AG$1,0)-1)*IF(OR(C542="L",C542="S",C542="I"),-1,1),"")</f>
        <v/>
      </c>
      <c r="AW542" s="899" t="e">
        <f t="shared" si="35"/>
        <v>#N/A</v>
      </c>
      <c r="AX542" s="899" t="e">
        <f>INDEX(V542:AG542,1,MATCH(Parametres!$B$3,V$1:AG$1,0))*IF(OR(C542="L",C542="S",C542="I"),-1,1)</f>
        <v>#N/A</v>
      </c>
      <c r="AY542" s="487" t="s">
        <v>337</v>
      </c>
      <c r="AZ542" s="487" t="e">
        <f>+VLOOKUP($AJ542,Data_Validation!$A:$E,5,0)</f>
        <v>#N/A</v>
      </c>
    </row>
    <row r="543" spans="36:52" ht="15" customHeight="1">
      <c r="AJ543" s="899">
        <f t="shared" si="36"/>
        <v>0</v>
      </c>
      <c r="AK543" s="899">
        <f t="shared" si="36"/>
        <v>0</v>
      </c>
      <c r="AL543" s="905" t="str">
        <f>IFERROR(INDEX(G543:R543,1,MATCH(Parametres!$B$3,G$1:R$1,0)-1)*IF(OR(F543="L",F543="S",F543="I"),-1,1),"")</f>
        <v/>
      </c>
      <c r="AM543" s="905" t="e">
        <f t="shared" si="33"/>
        <v>#N/A</v>
      </c>
      <c r="AN543" s="905" t="e">
        <f>INDEX(G543:R543,1,MATCH(Parametres!$B$3,G$1:R$1,0))*IF(OR(F543="L",F543="S",F543="I"),-1,1)</f>
        <v>#N/A</v>
      </c>
      <c r="AO543" s="487" t="e">
        <f>+VLOOKUP($AJ543,Data_Validation!$A:$D,1,0)</f>
        <v>#N/A</v>
      </c>
      <c r="AP543" s="487" t="e">
        <f>+VLOOKUP($AJ543,Data_Validation!$A:$D,3,0)</f>
        <v>#N/A</v>
      </c>
      <c r="AQ543" s="487" t="e">
        <f>+VLOOKUP($AJ543,Data_Validation!$A:$D,4,0)</f>
        <v>#N/A</v>
      </c>
      <c r="AR543" s="487" t="s">
        <v>299</v>
      </c>
      <c r="AS543" s="487" t="e">
        <f>+VLOOKUP($AJ543,Data_Validation!$A:$E,5,0)</f>
        <v>#N/A</v>
      </c>
      <c r="AT543" s="904">
        <f t="shared" si="34"/>
        <v>0</v>
      </c>
      <c r="AU543" s="488">
        <f t="shared" si="34"/>
        <v>0</v>
      </c>
      <c r="AV543" s="899" t="str">
        <f>IFERROR(INDEX(V543:AG543,1,MATCH(Parametres!$B$3,V$1:AG$1,0)-1)*IF(OR(C543="L",C543="S",C543="I"),-1,1),"")</f>
        <v/>
      </c>
      <c r="AW543" s="899" t="e">
        <f t="shared" si="35"/>
        <v>#N/A</v>
      </c>
      <c r="AX543" s="899" t="e">
        <f>INDEX(V543:AG543,1,MATCH(Parametres!$B$3,V$1:AG$1,0))*IF(OR(C543="L",C543="S",C543="I"),-1,1)</f>
        <v>#N/A</v>
      </c>
      <c r="AY543" s="487" t="s">
        <v>337</v>
      </c>
      <c r="AZ543" s="487" t="e">
        <f>+VLOOKUP($AJ543,Data_Validation!$A:$E,5,0)</f>
        <v>#N/A</v>
      </c>
    </row>
    <row r="544" spans="36:52" ht="15" customHeight="1">
      <c r="AJ544" s="899">
        <f t="shared" si="36"/>
        <v>0</v>
      </c>
      <c r="AK544" s="899">
        <f t="shared" si="36"/>
        <v>0</v>
      </c>
      <c r="AL544" s="905" t="str">
        <f>IFERROR(INDEX(G544:R544,1,MATCH(Parametres!$B$3,G$1:R$1,0)-1)*IF(OR(F544="L",F544="S",F544="I"),-1,1),"")</f>
        <v/>
      </c>
      <c r="AM544" s="905" t="e">
        <f t="shared" si="33"/>
        <v>#N/A</v>
      </c>
      <c r="AN544" s="905" t="e">
        <f>INDEX(G544:R544,1,MATCH(Parametres!$B$3,G$1:R$1,0))*IF(OR(F544="L",F544="S",F544="I"),-1,1)</f>
        <v>#N/A</v>
      </c>
      <c r="AO544" s="487" t="e">
        <f>+VLOOKUP($AJ544,Data_Validation!$A:$D,1,0)</f>
        <v>#N/A</v>
      </c>
      <c r="AP544" s="487" t="e">
        <f>+VLOOKUP($AJ544,Data_Validation!$A:$D,3,0)</f>
        <v>#N/A</v>
      </c>
      <c r="AQ544" s="487" t="e">
        <f>+VLOOKUP($AJ544,Data_Validation!$A:$D,4,0)</f>
        <v>#N/A</v>
      </c>
      <c r="AR544" s="487" t="s">
        <v>299</v>
      </c>
      <c r="AS544" s="487" t="e">
        <f>+VLOOKUP($AJ544,Data_Validation!$A:$E,5,0)</f>
        <v>#N/A</v>
      </c>
      <c r="AT544" s="904">
        <f t="shared" si="34"/>
        <v>0</v>
      </c>
      <c r="AU544" s="488">
        <f t="shared" si="34"/>
        <v>0</v>
      </c>
      <c r="AV544" s="899" t="str">
        <f>IFERROR(INDEX(V544:AG544,1,MATCH(Parametres!$B$3,V$1:AG$1,0)-1)*IF(OR(C544="L",C544="S",C544="I"),-1,1),"")</f>
        <v/>
      </c>
      <c r="AW544" s="899" t="e">
        <f t="shared" si="35"/>
        <v>#N/A</v>
      </c>
      <c r="AX544" s="899" t="e">
        <f>INDEX(V544:AG544,1,MATCH(Parametres!$B$3,V$1:AG$1,0))*IF(OR(C544="L",C544="S",C544="I"),-1,1)</f>
        <v>#N/A</v>
      </c>
      <c r="AY544" s="487" t="s">
        <v>337</v>
      </c>
      <c r="AZ544" s="487" t="e">
        <f>+VLOOKUP($AJ544,Data_Validation!$A:$E,5,0)</f>
        <v>#N/A</v>
      </c>
    </row>
    <row r="545" spans="36:52" ht="15" customHeight="1">
      <c r="AJ545" s="899">
        <f t="shared" si="36"/>
        <v>0</v>
      </c>
      <c r="AK545" s="899">
        <f t="shared" si="36"/>
        <v>0</v>
      </c>
      <c r="AL545" s="905" t="str">
        <f>IFERROR(INDEX(G545:R545,1,MATCH(Parametres!$B$3,G$1:R$1,0)-1)*IF(OR(F545="L",F545="S",F545="I"),-1,1),"")</f>
        <v/>
      </c>
      <c r="AM545" s="905" t="e">
        <f t="shared" si="33"/>
        <v>#N/A</v>
      </c>
      <c r="AN545" s="905" t="e">
        <f>INDEX(G545:R545,1,MATCH(Parametres!$B$3,G$1:R$1,0))*IF(OR(F545="L",F545="S",F545="I"),-1,1)</f>
        <v>#N/A</v>
      </c>
      <c r="AO545" s="487" t="e">
        <f>+VLOOKUP($AJ545,Data_Validation!$A:$D,1,0)</f>
        <v>#N/A</v>
      </c>
      <c r="AP545" s="487" t="e">
        <f>+VLOOKUP($AJ545,Data_Validation!$A:$D,3,0)</f>
        <v>#N/A</v>
      </c>
      <c r="AQ545" s="487" t="e">
        <f>+VLOOKUP($AJ545,Data_Validation!$A:$D,4,0)</f>
        <v>#N/A</v>
      </c>
      <c r="AR545" s="487" t="s">
        <v>299</v>
      </c>
      <c r="AS545" s="487" t="e">
        <f>+VLOOKUP($AJ545,Data_Validation!$A:$E,5,0)</f>
        <v>#N/A</v>
      </c>
      <c r="AT545" s="904">
        <f t="shared" si="34"/>
        <v>0</v>
      </c>
      <c r="AU545" s="488">
        <f t="shared" si="34"/>
        <v>0</v>
      </c>
      <c r="AV545" s="899" t="str">
        <f>IFERROR(INDEX(V545:AG545,1,MATCH(Parametres!$B$3,V$1:AG$1,0)-1)*IF(OR(C545="L",C545="S",C545="I"),-1,1),"")</f>
        <v/>
      </c>
      <c r="AW545" s="899" t="e">
        <f t="shared" si="35"/>
        <v>#N/A</v>
      </c>
      <c r="AX545" s="899" t="e">
        <f>INDEX(V545:AG545,1,MATCH(Parametres!$B$3,V$1:AG$1,0))*IF(OR(C545="L",C545="S",C545="I"),-1,1)</f>
        <v>#N/A</v>
      </c>
      <c r="AY545" s="487" t="s">
        <v>337</v>
      </c>
      <c r="AZ545" s="487" t="e">
        <f>+VLOOKUP($AJ545,Data_Validation!$A:$E,5,0)</f>
        <v>#N/A</v>
      </c>
    </row>
    <row r="546" spans="36:52" ht="15" customHeight="1">
      <c r="AJ546" s="899">
        <f t="shared" si="36"/>
        <v>0</v>
      </c>
      <c r="AK546" s="899">
        <f t="shared" si="36"/>
        <v>0</v>
      </c>
      <c r="AL546" s="905" t="str">
        <f>IFERROR(INDEX(G546:R546,1,MATCH(Parametres!$B$3,G$1:R$1,0)-1)*IF(OR(F546="L",F546="S",F546="I"),-1,1),"")</f>
        <v/>
      </c>
      <c r="AM546" s="905" t="e">
        <f t="shared" si="33"/>
        <v>#N/A</v>
      </c>
      <c r="AN546" s="905" t="e">
        <f>INDEX(G546:R546,1,MATCH(Parametres!$B$3,G$1:R$1,0))*IF(OR(F546="L",F546="S",F546="I"),-1,1)</f>
        <v>#N/A</v>
      </c>
      <c r="AO546" s="487" t="e">
        <f>+VLOOKUP($AJ546,Data_Validation!$A:$D,1,0)</f>
        <v>#N/A</v>
      </c>
      <c r="AP546" s="487" t="e">
        <f>+VLOOKUP($AJ546,Data_Validation!$A:$D,3,0)</f>
        <v>#N/A</v>
      </c>
      <c r="AQ546" s="487" t="e">
        <f>+VLOOKUP($AJ546,Data_Validation!$A:$D,4,0)</f>
        <v>#N/A</v>
      </c>
      <c r="AR546" s="487" t="s">
        <v>299</v>
      </c>
      <c r="AS546" s="487" t="e">
        <f>+VLOOKUP($AJ546,Data_Validation!$A:$E,5,0)</f>
        <v>#N/A</v>
      </c>
      <c r="AT546" s="904">
        <f t="shared" si="34"/>
        <v>0</v>
      </c>
      <c r="AU546" s="488">
        <f t="shared" si="34"/>
        <v>0</v>
      </c>
      <c r="AV546" s="899" t="str">
        <f>IFERROR(INDEX(V546:AG546,1,MATCH(Parametres!$B$3,V$1:AG$1,0)-1)*IF(OR(C546="L",C546="S",C546="I"),-1,1),"")</f>
        <v/>
      </c>
      <c r="AW546" s="899" t="e">
        <f t="shared" si="35"/>
        <v>#N/A</v>
      </c>
      <c r="AX546" s="899" t="e">
        <f>INDEX(V546:AG546,1,MATCH(Parametres!$B$3,V$1:AG$1,0))*IF(OR(C546="L",C546="S",C546="I"),-1,1)</f>
        <v>#N/A</v>
      </c>
      <c r="AY546" s="487" t="s">
        <v>337</v>
      </c>
      <c r="AZ546" s="487" t="e">
        <f>+VLOOKUP($AJ546,Data_Validation!$A:$E,5,0)</f>
        <v>#N/A</v>
      </c>
    </row>
    <row r="547" spans="36:52" ht="15" customHeight="1">
      <c r="AJ547" s="899">
        <f t="shared" si="36"/>
        <v>0</v>
      </c>
      <c r="AK547" s="899">
        <f t="shared" si="36"/>
        <v>0</v>
      </c>
      <c r="AL547" s="905" t="str">
        <f>IFERROR(INDEX(G547:R547,1,MATCH(Parametres!$B$3,G$1:R$1,0)-1)*IF(OR(F547="L",F547="S",F547="I"),-1,1),"")</f>
        <v/>
      </c>
      <c r="AM547" s="905" t="e">
        <f t="shared" si="33"/>
        <v>#N/A</v>
      </c>
      <c r="AN547" s="905" t="e">
        <f>INDEX(G547:R547,1,MATCH(Parametres!$B$3,G$1:R$1,0))*IF(OR(F547="L",F547="S",F547="I"),-1,1)</f>
        <v>#N/A</v>
      </c>
      <c r="AO547" s="487" t="e">
        <f>+VLOOKUP($AJ547,Data_Validation!$A:$D,1,0)</f>
        <v>#N/A</v>
      </c>
      <c r="AP547" s="487" t="e">
        <f>+VLOOKUP($AJ547,Data_Validation!$A:$D,3,0)</f>
        <v>#N/A</v>
      </c>
      <c r="AQ547" s="487" t="e">
        <f>+VLOOKUP($AJ547,Data_Validation!$A:$D,4,0)</f>
        <v>#N/A</v>
      </c>
      <c r="AR547" s="487" t="s">
        <v>299</v>
      </c>
      <c r="AS547" s="487" t="e">
        <f>+VLOOKUP($AJ547,Data_Validation!$A:$E,5,0)</f>
        <v>#N/A</v>
      </c>
      <c r="AT547" s="904">
        <f t="shared" si="34"/>
        <v>0</v>
      </c>
      <c r="AU547" s="488">
        <f t="shared" si="34"/>
        <v>0</v>
      </c>
      <c r="AV547" s="899" t="str">
        <f>IFERROR(INDEX(V547:AG547,1,MATCH(Parametres!$B$3,V$1:AG$1,0)-1)*IF(OR(C547="L",C547="S",C547="I"),-1,1),"")</f>
        <v/>
      </c>
      <c r="AW547" s="899" t="e">
        <f t="shared" si="35"/>
        <v>#N/A</v>
      </c>
      <c r="AX547" s="899" t="e">
        <f>INDEX(V547:AG547,1,MATCH(Parametres!$B$3,V$1:AG$1,0))*IF(OR(C547="L",C547="S",C547="I"),-1,1)</f>
        <v>#N/A</v>
      </c>
      <c r="AY547" s="487" t="s">
        <v>337</v>
      </c>
      <c r="AZ547" s="487" t="e">
        <f>+VLOOKUP($AJ547,Data_Validation!$A:$E,5,0)</f>
        <v>#N/A</v>
      </c>
    </row>
    <row r="548" spans="36:52" ht="15" customHeight="1">
      <c r="AJ548" s="899">
        <f t="shared" si="36"/>
        <v>0</v>
      </c>
      <c r="AK548" s="899">
        <f t="shared" si="36"/>
        <v>0</v>
      </c>
      <c r="AL548" s="905" t="str">
        <f>IFERROR(INDEX(G548:R548,1,MATCH(Parametres!$B$3,G$1:R$1,0)-1)*IF(OR(F548="L",F548="S",F548="I"),-1,1),"")</f>
        <v/>
      </c>
      <c r="AM548" s="905" t="e">
        <f t="shared" si="33"/>
        <v>#N/A</v>
      </c>
      <c r="AN548" s="905" t="e">
        <f>INDEX(G548:R548,1,MATCH(Parametres!$B$3,G$1:R$1,0))*IF(OR(F548="L",F548="S",F548="I"),-1,1)</f>
        <v>#N/A</v>
      </c>
      <c r="AO548" s="487" t="e">
        <f>+VLOOKUP($AJ548,Data_Validation!$A:$D,1,0)</f>
        <v>#N/A</v>
      </c>
      <c r="AP548" s="487" t="e">
        <f>+VLOOKUP($AJ548,Data_Validation!$A:$D,3,0)</f>
        <v>#N/A</v>
      </c>
      <c r="AQ548" s="487" t="e">
        <f>+VLOOKUP($AJ548,Data_Validation!$A:$D,4,0)</f>
        <v>#N/A</v>
      </c>
      <c r="AR548" s="487" t="s">
        <v>299</v>
      </c>
      <c r="AS548" s="487" t="e">
        <f>+VLOOKUP($AJ548,Data_Validation!$A:$E,5,0)</f>
        <v>#N/A</v>
      </c>
      <c r="AT548" s="904">
        <f t="shared" si="34"/>
        <v>0</v>
      </c>
      <c r="AU548" s="488">
        <f t="shared" si="34"/>
        <v>0</v>
      </c>
      <c r="AV548" s="899" t="str">
        <f>IFERROR(INDEX(V548:AG548,1,MATCH(Parametres!$B$3,V$1:AG$1,0)-1)*IF(OR(C548="L",C548="S",C548="I"),-1,1),"")</f>
        <v/>
      </c>
      <c r="AW548" s="899" t="e">
        <f t="shared" si="35"/>
        <v>#N/A</v>
      </c>
      <c r="AX548" s="899" t="e">
        <f>INDEX(V548:AG548,1,MATCH(Parametres!$B$3,V$1:AG$1,0))*IF(OR(C548="L",C548="S",C548="I"),-1,1)</f>
        <v>#N/A</v>
      </c>
      <c r="AY548" s="487" t="s">
        <v>337</v>
      </c>
      <c r="AZ548" s="487" t="e">
        <f>+VLOOKUP($AJ548,Data_Validation!$A:$E,5,0)</f>
        <v>#N/A</v>
      </c>
    </row>
    <row r="549" spans="36:52" ht="15" customHeight="1">
      <c r="AJ549" s="899">
        <f t="shared" si="36"/>
        <v>0</v>
      </c>
      <c r="AK549" s="899">
        <f t="shared" si="36"/>
        <v>0</v>
      </c>
      <c r="AL549" s="905" t="str">
        <f>IFERROR(INDEX(G549:R549,1,MATCH(Parametres!$B$3,G$1:R$1,0)-1)*IF(OR(F549="L",F549="S",F549="I"),-1,1),"")</f>
        <v/>
      </c>
      <c r="AM549" s="905" t="e">
        <f t="shared" si="33"/>
        <v>#N/A</v>
      </c>
      <c r="AN549" s="905" t="e">
        <f>INDEX(G549:R549,1,MATCH(Parametres!$B$3,G$1:R$1,0))*IF(OR(F549="L",F549="S",F549="I"),-1,1)</f>
        <v>#N/A</v>
      </c>
      <c r="AO549" s="487" t="e">
        <f>+VLOOKUP($AJ549,Data_Validation!$A:$D,1,0)</f>
        <v>#N/A</v>
      </c>
      <c r="AP549" s="487" t="e">
        <f>+VLOOKUP($AJ549,Data_Validation!$A:$D,3,0)</f>
        <v>#N/A</v>
      </c>
      <c r="AQ549" s="487" t="e">
        <f>+VLOOKUP($AJ549,Data_Validation!$A:$D,4,0)</f>
        <v>#N/A</v>
      </c>
      <c r="AR549" s="487" t="s">
        <v>299</v>
      </c>
      <c r="AS549" s="487" t="e">
        <f>+VLOOKUP($AJ549,Data_Validation!$A:$E,5,0)</f>
        <v>#N/A</v>
      </c>
      <c r="AT549" s="904">
        <f t="shared" si="34"/>
        <v>0</v>
      </c>
      <c r="AU549" s="488">
        <f t="shared" si="34"/>
        <v>0</v>
      </c>
      <c r="AV549" s="899" t="str">
        <f>IFERROR(INDEX(V549:AG549,1,MATCH(Parametres!$B$3,V$1:AG$1,0)-1)*IF(OR(C549="L",C549="S",C549="I"),-1,1),"")</f>
        <v/>
      </c>
      <c r="AW549" s="899" t="e">
        <f t="shared" si="35"/>
        <v>#N/A</v>
      </c>
      <c r="AX549" s="899" t="e">
        <f>INDEX(V549:AG549,1,MATCH(Parametres!$B$3,V$1:AG$1,0))*IF(OR(C549="L",C549="S",C549="I"),-1,1)</f>
        <v>#N/A</v>
      </c>
      <c r="AY549" s="487" t="s">
        <v>337</v>
      </c>
      <c r="AZ549" s="487" t="e">
        <f>+VLOOKUP($AJ549,Data_Validation!$A:$E,5,0)</f>
        <v>#N/A</v>
      </c>
    </row>
    <row r="550" spans="36:52" ht="15" customHeight="1">
      <c r="AJ550" s="899">
        <f t="shared" si="36"/>
        <v>0</v>
      </c>
      <c r="AK550" s="899">
        <f t="shared" si="36"/>
        <v>0</v>
      </c>
      <c r="AL550" s="905" t="str">
        <f>IFERROR(INDEX(G550:R550,1,MATCH(Parametres!$B$3,G$1:R$1,0)-1)*IF(OR(F550="L",F550="S",F550="I"),-1,1),"")</f>
        <v/>
      </c>
      <c r="AM550" s="905" t="e">
        <f t="shared" si="33"/>
        <v>#N/A</v>
      </c>
      <c r="AN550" s="905" t="e">
        <f>INDEX(G550:R550,1,MATCH(Parametres!$B$3,G$1:R$1,0))*IF(OR(F550="L",F550="S",F550="I"),-1,1)</f>
        <v>#N/A</v>
      </c>
      <c r="AO550" s="487" t="e">
        <f>+VLOOKUP($AJ550,Data_Validation!$A:$D,1,0)</f>
        <v>#N/A</v>
      </c>
      <c r="AP550" s="487" t="e">
        <f>+VLOOKUP($AJ550,Data_Validation!$A:$D,3,0)</f>
        <v>#N/A</v>
      </c>
      <c r="AQ550" s="487" t="e">
        <f>+VLOOKUP($AJ550,Data_Validation!$A:$D,4,0)</f>
        <v>#N/A</v>
      </c>
      <c r="AR550" s="487" t="s">
        <v>299</v>
      </c>
      <c r="AS550" s="487" t="e">
        <f>+VLOOKUP($AJ550,Data_Validation!$A:$E,5,0)</f>
        <v>#N/A</v>
      </c>
      <c r="AT550" s="904">
        <f t="shared" si="34"/>
        <v>0</v>
      </c>
      <c r="AU550" s="488">
        <f t="shared" si="34"/>
        <v>0</v>
      </c>
      <c r="AV550" s="899" t="str">
        <f>IFERROR(INDEX(V550:AG550,1,MATCH(Parametres!$B$3,V$1:AG$1,0)-1)*IF(OR(C550="L",C550="S",C550="I"),-1,1),"")</f>
        <v/>
      </c>
      <c r="AW550" s="899" t="e">
        <f t="shared" si="35"/>
        <v>#N/A</v>
      </c>
      <c r="AX550" s="899" t="e">
        <f>INDEX(V550:AG550,1,MATCH(Parametres!$B$3,V$1:AG$1,0))*IF(OR(C550="L",C550="S",C550="I"),-1,1)</f>
        <v>#N/A</v>
      </c>
      <c r="AY550" s="487" t="s">
        <v>337</v>
      </c>
      <c r="AZ550" s="487" t="e">
        <f>+VLOOKUP($AJ550,Data_Validation!$A:$E,5,0)</f>
        <v>#N/A</v>
      </c>
    </row>
    <row r="551" spans="36:52" ht="15" customHeight="1">
      <c r="AJ551" s="899">
        <f t="shared" si="36"/>
        <v>0</v>
      </c>
      <c r="AK551" s="899">
        <f t="shared" si="36"/>
        <v>0</v>
      </c>
      <c r="AL551" s="905" t="str">
        <f>IFERROR(INDEX(G551:R551,1,MATCH(Parametres!$B$3,G$1:R$1,0)-1)*IF(OR(F551="L",F551="S",F551="I"),-1,1),"")</f>
        <v/>
      </c>
      <c r="AM551" s="905" t="e">
        <f t="shared" si="33"/>
        <v>#N/A</v>
      </c>
      <c r="AN551" s="905" t="e">
        <f>INDEX(G551:R551,1,MATCH(Parametres!$B$3,G$1:R$1,0))*IF(OR(F551="L",F551="S",F551="I"),-1,1)</f>
        <v>#N/A</v>
      </c>
      <c r="AO551" s="487" t="e">
        <f>+VLOOKUP($AJ551,Data_Validation!$A:$D,1,0)</f>
        <v>#N/A</v>
      </c>
      <c r="AP551" s="487" t="e">
        <f>+VLOOKUP($AJ551,Data_Validation!$A:$D,3,0)</f>
        <v>#N/A</v>
      </c>
      <c r="AQ551" s="487" t="e">
        <f>+VLOOKUP($AJ551,Data_Validation!$A:$D,4,0)</f>
        <v>#N/A</v>
      </c>
      <c r="AR551" s="487" t="s">
        <v>299</v>
      </c>
      <c r="AS551" s="487" t="e">
        <f>+VLOOKUP($AJ551,Data_Validation!$A:$E,5,0)</f>
        <v>#N/A</v>
      </c>
      <c r="AT551" s="904">
        <f t="shared" si="34"/>
        <v>0</v>
      </c>
      <c r="AU551" s="488">
        <f t="shared" si="34"/>
        <v>0</v>
      </c>
      <c r="AV551" s="899" t="str">
        <f>IFERROR(INDEX(V551:AG551,1,MATCH(Parametres!$B$3,V$1:AG$1,0)-1)*IF(OR(C551="L",C551="S",C551="I"),-1,1),"")</f>
        <v/>
      </c>
      <c r="AW551" s="899" t="e">
        <f t="shared" si="35"/>
        <v>#N/A</v>
      </c>
      <c r="AX551" s="899" t="e">
        <f>INDEX(V551:AG551,1,MATCH(Parametres!$B$3,V$1:AG$1,0))*IF(OR(C551="L",C551="S",C551="I"),-1,1)</f>
        <v>#N/A</v>
      </c>
      <c r="AY551" s="487" t="s">
        <v>337</v>
      </c>
      <c r="AZ551" s="487" t="e">
        <f>+VLOOKUP($AJ551,Data_Validation!$A:$E,5,0)</f>
        <v>#N/A</v>
      </c>
    </row>
    <row r="552" spans="36:52" ht="15" customHeight="1">
      <c r="AJ552" s="899">
        <f t="shared" si="36"/>
        <v>0</v>
      </c>
      <c r="AK552" s="899">
        <f t="shared" si="36"/>
        <v>0</v>
      </c>
      <c r="AL552" s="905" t="str">
        <f>IFERROR(INDEX(G552:R552,1,MATCH(Parametres!$B$3,G$1:R$1,0)-1)*IF(OR(F552="L",F552="S",F552="I"),-1,1),"")</f>
        <v/>
      </c>
      <c r="AM552" s="905" t="e">
        <f t="shared" si="33"/>
        <v>#N/A</v>
      </c>
      <c r="AN552" s="905" t="e">
        <f>INDEX(G552:R552,1,MATCH(Parametres!$B$3,G$1:R$1,0))*IF(OR(F552="L",F552="S",F552="I"),-1,1)</f>
        <v>#N/A</v>
      </c>
      <c r="AO552" s="487" t="e">
        <f>+VLOOKUP($AJ552,Data_Validation!$A:$D,1,0)</f>
        <v>#N/A</v>
      </c>
      <c r="AP552" s="487" t="e">
        <f>+VLOOKUP($AJ552,Data_Validation!$A:$D,3,0)</f>
        <v>#N/A</v>
      </c>
      <c r="AQ552" s="487" t="e">
        <f>+VLOOKUP($AJ552,Data_Validation!$A:$D,4,0)</f>
        <v>#N/A</v>
      </c>
      <c r="AR552" s="487" t="s">
        <v>299</v>
      </c>
      <c r="AS552" s="487" t="e">
        <f>+VLOOKUP($AJ552,Data_Validation!$A:$E,5,0)</f>
        <v>#N/A</v>
      </c>
      <c r="AT552" s="904">
        <f t="shared" si="34"/>
        <v>0</v>
      </c>
      <c r="AU552" s="488">
        <f t="shared" si="34"/>
        <v>0</v>
      </c>
      <c r="AV552" s="899" t="str">
        <f>IFERROR(INDEX(V552:AG552,1,MATCH(Parametres!$B$3,V$1:AG$1,0)-1)*IF(OR(C552="L",C552="S",C552="I"),-1,1),"")</f>
        <v/>
      </c>
      <c r="AW552" s="899" t="e">
        <f t="shared" si="35"/>
        <v>#N/A</v>
      </c>
      <c r="AX552" s="899" t="e">
        <f>INDEX(V552:AG552,1,MATCH(Parametres!$B$3,V$1:AG$1,0))*IF(OR(C552="L",C552="S",C552="I"),-1,1)</f>
        <v>#N/A</v>
      </c>
      <c r="AY552" s="487" t="s">
        <v>337</v>
      </c>
      <c r="AZ552" s="487" t="e">
        <f>+VLOOKUP($AJ552,Data_Validation!$A:$E,5,0)</f>
        <v>#N/A</v>
      </c>
    </row>
    <row r="553" spans="36:52" ht="15" customHeight="1">
      <c r="AJ553" s="899">
        <f t="shared" si="36"/>
        <v>0</v>
      </c>
      <c r="AK553" s="899">
        <f t="shared" si="36"/>
        <v>0</v>
      </c>
      <c r="AL553" s="905" t="str">
        <f>IFERROR(INDEX(G553:R553,1,MATCH(Parametres!$B$3,G$1:R$1,0)-1)*IF(OR(F553="L",F553="S",F553="I"),-1,1),"")</f>
        <v/>
      </c>
      <c r="AM553" s="905" t="e">
        <f t="shared" si="33"/>
        <v>#N/A</v>
      </c>
      <c r="AN553" s="905" t="e">
        <f>INDEX(G553:R553,1,MATCH(Parametres!$B$3,G$1:R$1,0))*IF(OR(F553="L",F553="S",F553="I"),-1,1)</f>
        <v>#N/A</v>
      </c>
      <c r="AO553" s="487" t="e">
        <f>+VLOOKUP($AJ553,Data_Validation!$A:$D,1,0)</f>
        <v>#N/A</v>
      </c>
      <c r="AP553" s="487" t="e">
        <f>+VLOOKUP($AJ553,Data_Validation!$A:$D,3,0)</f>
        <v>#N/A</v>
      </c>
      <c r="AQ553" s="487" t="e">
        <f>+VLOOKUP($AJ553,Data_Validation!$A:$D,4,0)</f>
        <v>#N/A</v>
      </c>
      <c r="AR553" s="487" t="s">
        <v>299</v>
      </c>
      <c r="AS553" s="487" t="e">
        <f>+VLOOKUP($AJ553,Data_Validation!$A:$E,5,0)</f>
        <v>#N/A</v>
      </c>
      <c r="AT553" s="904">
        <f t="shared" si="34"/>
        <v>0</v>
      </c>
      <c r="AU553" s="488">
        <f t="shared" si="34"/>
        <v>0</v>
      </c>
      <c r="AV553" s="899" t="str">
        <f>IFERROR(INDEX(V553:AG553,1,MATCH(Parametres!$B$3,V$1:AG$1,0)-1)*IF(OR(C553="L",C553="S",C553="I"),-1,1),"")</f>
        <v/>
      </c>
      <c r="AW553" s="899" t="e">
        <f t="shared" si="35"/>
        <v>#N/A</v>
      </c>
      <c r="AX553" s="899" t="e">
        <f>INDEX(V553:AG553,1,MATCH(Parametres!$B$3,V$1:AG$1,0))*IF(OR(C553="L",C553="S",C553="I"),-1,1)</f>
        <v>#N/A</v>
      </c>
      <c r="AY553" s="487" t="s">
        <v>337</v>
      </c>
      <c r="AZ553" s="487" t="e">
        <f>+VLOOKUP($AJ553,Data_Validation!$A:$E,5,0)</f>
        <v>#N/A</v>
      </c>
    </row>
    <row r="554" spans="36:52" ht="15" customHeight="1">
      <c r="AJ554" s="899">
        <f t="shared" si="36"/>
        <v>0</v>
      </c>
      <c r="AK554" s="899">
        <f t="shared" si="36"/>
        <v>0</v>
      </c>
      <c r="AL554" s="905" t="str">
        <f>IFERROR(INDEX(G554:R554,1,MATCH(Parametres!$B$3,G$1:R$1,0)-1)*IF(OR(F554="L",F554="S",F554="I"),-1,1),"")</f>
        <v/>
      </c>
      <c r="AM554" s="905" t="e">
        <f t="shared" si="33"/>
        <v>#N/A</v>
      </c>
      <c r="AN554" s="905" t="e">
        <f>INDEX(G554:R554,1,MATCH(Parametres!$B$3,G$1:R$1,0))*IF(OR(F554="L",F554="S",F554="I"),-1,1)</f>
        <v>#N/A</v>
      </c>
      <c r="AO554" s="487" t="e">
        <f>+VLOOKUP($AJ554,Data_Validation!$A:$D,1,0)</f>
        <v>#N/A</v>
      </c>
      <c r="AP554" s="487" t="e">
        <f>+VLOOKUP($AJ554,Data_Validation!$A:$D,3,0)</f>
        <v>#N/A</v>
      </c>
      <c r="AQ554" s="487" t="e">
        <f>+VLOOKUP($AJ554,Data_Validation!$A:$D,4,0)</f>
        <v>#N/A</v>
      </c>
      <c r="AR554" s="487" t="s">
        <v>299</v>
      </c>
      <c r="AS554" s="487" t="e">
        <f>+VLOOKUP($AJ554,Data_Validation!$A:$E,5,0)</f>
        <v>#N/A</v>
      </c>
      <c r="AT554" s="904">
        <f t="shared" si="34"/>
        <v>0</v>
      </c>
      <c r="AU554" s="488">
        <f t="shared" si="34"/>
        <v>0</v>
      </c>
      <c r="AV554" s="899" t="str">
        <f>IFERROR(INDEX(V554:AG554,1,MATCH(Parametres!$B$3,V$1:AG$1,0)-1)*IF(OR(C554="L",C554="S",C554="I"),-1,1),"")</f>
        <v/>
      </c>
      <c r="AW554" s="899" t="e">
        <f t="shared" si="35"/>
        <v>#N/A</v>
      </c>
      <c r="AX554" s="899" t="e">
        <f>INDEX(V554:AG554,1,MATCH(Parametres!$B$3,V$1:AG$1,0))*IF(OR(C554="L",C554="S",C554="I"),-1,1)</f>
        <v>#N/A</v>
      </c>
      <c r="AY554" s="487" t="s">
        <v>337</v>
      </c>
      <c r="AZ554" s="487" t="e">
        <f>+VLOOKUP($AJ554,Data_Validation!$A:$E,5,0)</f>
        <v>#N/A</v>
      </c>
    </row>
    <row r="555" spans="36:52" ht="15" customHeight="1">
      <c r="AJ555" s="899">
        <f t="shared" si="36"/>
        <v>0</v>
      </c>
      <c r="AK555" s="899">
        <f t="shared" si="36"/>
        <v>0</v>
      </c>
      <c r="AL555" s="905" t="str">
        <f>IFERROR(INDEX(G555:R555,1,MATCH(Parametres!$B$3,G$1:R$1,0)-1)*IF(OR(F555="L",F555="S",F555="I"),-1,1),"")</f>
        <v/>
      </c>
      <c r="AM555" s="905" t="e">
        <f t="shared" si="33"/>
        <v>#N/A</v>
      </c>
      <c r="AN555" s="905" t="e">
        <f>INDEX(G555:R555,1,MATCH(Parametres!$B$3,G$1:R$1,0))*IF(OR(F555="L",F555="S",F555="I"),-1,1)</f>
        <v>#N/A</v>
      </c>
      <c r="AO555" s="487" t="e">
        <f>+VLOOKUP($AJ555,Data_Validation!$A:$D,1,0)</f>
        <v>#N/A</v>
      </c>
      <c r="AP555" s="487" t="e">
        <f>+VLOOKUP($AJ555,Data_Validation!$A:$D,3,0)</f>
        <v>#N/A</v>
      </c>
      <c r="AQ555" s="487" t="e">
        <f>+VLOOKUP($AJ555,Data_Validation!$A:$D,4,0)</f>
        <v>#N/A</v>
      </c>
      <c r="AR555" s="487" t="s">
        <v>299</v>
      </c>
      <c r="AS555" s="487" t="e">
        <f>+VLOOKUP($AJ555,Data_Validation!$A:$E,5,0)</f>
        <v>#N/A</v>
      </c>
      <c r="AT555" s="904">
        <f t="shared" si="34"/>
        <v>0</v>
      </c>
      <c r="AU555" s="488">
        <f t="shared" si="34"/>
        <v>0</v>
      </c>
      <c r="AV555" s="899" t="str">
        <f>IFERROR(INDEX(V555:AG555,1,MATCH(Parametres!$B$3,V$1:AG$1,0)-1)*IF(OR(C555="L",C555="S",C555="I"),-1,1),"")</f>
        <v/>
      </c>
      <c r="AW555" s="899" t="e">
        <f t="shared" si="35"/>
        <v>#N/A</v>
      </c>
      <c r="AX555" s="899" t="e">
        <f>INDEX(V555:AG555,1,MATCH(Parametres!$B$3,V$1:AG$1,0))*IF(OR(C555="L",C555="S",C555="I"),-1,1)</f>
        <v>#N/A</v>
      </c>
      <c r="AY555" s="487" t="s">
        <v>337</v>
      </c>
      <c r="AZ555" s="487" t="e">
        <f>+VLOOKUP($AJ555,Data_Validation!$A:$E,5,0)</f>
        <v>#N/A</v>
      </c>
    </row>
    <row r="556" spans="36:52" ht="15" customHeight="1">
      <c r="AJ556" s="899">
        <f t="shared" si="36"/>
        <v>0</v>
      </c>
      <c r="AK556" s="899">
        <f t="shared" si="36"/>
        <v>0</v>
      </c>
      <c r="AL556" s="905" t="str">
        <f>IFERROR(INDEX(G556:R556,1,MATCH(Parametres!$B$3,G$1:R$1,0)-1)*IF(OR(F556="L",F556="S",F556="I"),-1,1),"")</f>
        <v/>
      </c>
      <c r="AM556" s="905" t="e">
        <f t="shared" si="33"/>
        <v>#N/A</v>
      </c>
      <c r="AN556" s="905" t="e">
        <f>INDEX(G556:R556,1,MATCH(Parametres!$B$3,G$1:R$1,0))*IF(OR(F556="L",F556="S",F556="I"),-1,1)</f>
        <v>#N/A</v>
      </c>
      <c r="AO556" s="487" t="e">
        <f>+VLOOKUP($AJ556,Data_Validation!$A:$D,1,0)</f>
        <v>#N/A</v>
      </c>
      <c r="AP556" s="487" t="e">
        <f>+VLOOKUP($AJ556,Data_Validation!$A:$D,3,0)</f>
        <v>#N/A</v>
      </c>
      <c r="AQ556" s="487" t="e">
        <f>+VLOOKUP($AJ556,Data_Validation!$A:$D,4,0)</f>
        <v>#N/A</v>
      </c>
      <c r="AR556" s="487" t="s">
        <v>299</v>
      </c>
      <c r="AS556" s="487" t="e">
        <f>+VLOOKUP($AJ556,Data_Validation!$A:$E,5,0)</f>
        <v>#N/A</v>
      </c>
      <c r="AT556" s="904">
        <f t="shared" si="34"/>
        <v>0</v>
      </c>
      <c r="AU556" s="488">
        <f t="shared" si="34"/>
        <v>0</v>
      </c>
      <c r="AV556" s="899" t="str">
        <f>IFERROR(INDEX(V556:AG556,1,MATCH(Parametres!$B$3,V$1:AG$1,0)-1)*IF(OR(C556="L",C556="S",C556="I"),-1,1),"")</f>
        <v/>
      </c>
      <c r="AW556" s="899" t="e">
        <f t="shared" si="35"/>
        <v>#N/A</v>
      </c>
      <c r="AX556" s="899" t="e">
        <f>INDEX(V556:AG556,1,MATCH(Parametres!$B$3,V$1:AG$1,0))*IF(OR(C556="L",C556="S",C556="I"),-1,1)</f>
        <v>#N/A</v>
      </c>
      <c r="AY556" s="487" t="s">
        <v>337</v>
      </c>
      <c r="AZ556" s="487" t="e">
        <f>+VLOOKUP($AJ556,Data_Validation!$A:$E,5,0)</f>
        <v>#N/A</v>
      </c>
    </row>
    <row r="557" spans="36:52" ht="15" customHeight="1">
      <c r="AJ557" s="899">
        <f t="shared" si="36"/>
        <v>0</v>
      </c>
      <c r="AK557" s="899">
        <f t="shared" si="36"/>
        <v>0</v>
      </c>
      <c r="AL557" s="905" t="str">
        <f>IFERROR(INDEX(G557:R557,1,MATCH(Parametres!$B$3,G$1:R$1,0)-1)*IF(OR(F557="L",F557="S",F557="I"),-1,1),"")</f>
        <v/>
      </c>
      <c r="AM557" s="905" t="e">
        <f t="shared" si="33"/>
        <v>#N/A</v>
      </c>
      <c r="AN557" s="905" t="e">
        <f>INDEX(G557:R557,1,MATCH(Parametres!$B$3,G$1:R$1,0))*IF(OR(F557="L",F557="S",F557="I"),-1,1)</f>
        <v>#N/A</v>
      </c>
      <c r="AO557" s="487" t="e">
        <f>+VLOOKUP($AJ557,Data_Validation!$A:$D,1,0)</f>
        <v>#N/A</v>
      </c>
      <c r="AP557" s="487" t="e">
        <f>+VLOOKUP($AJ557,Data_Validation!$A:$D,3,0)</f>
        <v>#N/A</v>
      </c>
      <c r="AQ557" s="487" t="e">
        <f>+VLOOKUP($AJ557,Data_Validation!$A:$D,4,0)</f>
        <v>#N/A</v>
      </c>
      <c r="AR557" s="487" t="s">
        <v>299</v>
      </c>
      <c r="AS557" s="487" t="e">
        <f>+VLOOKUP($AJ557,Data_Validation!$A:$E,5,0)</f>
        <v>#N/A</v>
      </c>
      <c r="AT557" s="904">
        <f t="shared" si="34"/>
        <v>0</v>
      </c>
      <c r="AU557" s="488">
        <f t="shared" si="34"/>
        <v>0</v>
      </c>
      <c r="AV557" s="899" t="str">
        <f>IFERROR(INDEX(V557:AG557,1,MATCH(Parametres!$B$3,V$1:AG$1,0)-1)*IF(OR(C557="L",C557="S",C557="I"),-1,1),"")</f>
        <v/>
      </c>
      <c r="AW557" s="899" t="e">
        <f t="shared" si="35"/>
        <v>#N/A</v>
      </c>
      <c r="AX557" s="899" t="e">
        <f>INDEX(V557:AG557,1,MATCH(Parametres!$B$3,V$1:AG$1,0))*IF(OR(C557="L",C557="S",C557="I"),-1,1)</f>
        <v>#N/A</v>
      </c>
      <c r="AY557" s="487" t="s">
        <v>337</v>
      </c>
      <c r="AZ557" s="487" t="e">
        <f>+VLOOKUP($AJ557,Data_Validation!$A:$E,5,0)</f>
        <v>#N/A</v>
      </c>
    </row>
    <row r="558" spans="36:52" ht="15" customHeight="1">
      <c r="AJ558" s="899">
        <f t="shared" si="36"/>
        <v>0</v>
      </c>
      <c r="AK558" s="899">
        <f t="shared" si="36"/>
        <v>0</v>
      </c>
      <c r="AL558" s="905" t="str">
        <f>IFERROR(INDEX(G558:R558,1,MATCH(Parametres!$B$3,G$1:R$1,0)-1)*IF(OR(F558="L",F558="S",F558="I"),-1,1),"")</f>
        <v/>
      </c>
      <c r="AM558" s="905" t="e">
        <f t="shared" si="33"/>
        <v>#N/A</v>
      </c>
      <c r="AN558" s="905" t="e">
        <f>INDEX(G558:R558,1,MATCH(Parametres!$B$3,G$1:R$1,0))*IF(OR(F558="L",F558="S",F558="I"),-1,1)</f>
        <v>#N/A</v>
      </c>
      <c r="AO558" s="487" t="e">
        <f>+VLOOKUP($AJ558,Data_Validation!$A:$D,1,0)</f>
        <v>#N/A</v>
      </c>
      <c r="AP558" s="487" t="e">
        <f>+VLOOKUP($AJ558,Data_Validation!$A:$D,3,0)</f>
        <v>#N/A</v>
      </c>
      <c r="AQ558" s="487" t="e">
        <f>+VLOOKUP($AJ558,Data_Validation!$A:$D,4,0)</f>
        <v>#N/A</v>
      </c>
      <c r="AR558" s="487" t="s">
        <v>299</v>
      </c>
      <c r="AS558" s="487" t="e">
        <f>+VLOOKUP($AJ558,Data_Validation!$A:$E,5,0)</f>
        <v>#N/A</v>
      </c>
      <c r="AT558" s="904">
        <f t="shared" si="34"/>
        <v>0</v>
      </c>
      <c r="AU558" s="488">
        <f t="shared" si="34"/>
        <v>0</v>
      </c>
      <c r="AV558" s="899" t="str">
        <f>IFERROR(INDEX(V558:AG558,1,MATCH(Parametres!$B$3,V$1:AG$1,0)-1)*IF(OR(C558="L",C558="S",C558="I"),-1,1),"")</f>
        <v/>
      </c>
      <c r="AW558" s="899" t="e">
        <f t="shared" si="35"/>
        <v>#N/A</v>
      </c>
      <c r="AX558" s="899" t="e">
        <f>INDEX(V558:AG558,1,MATCH(Parametres!$B$3,V$1:AG$1,0))*IF(OR(C558="L",C558="S",C558="I"),-1,1)</f>
        <v>#N/A</v>
      </c>
      <c r="AY558" s="487" t="s">
        <v>337</v>
      </c>
      <c r="AZ558" s="487" t="e">
        <f>+VLOOKUP($AJ558,Data_Validation!$A:$E,5,0)</f>
        <v>#N/A</v>
      </c>
    </row>
    <row r="559" spans="36:52" ht="15" customHeight="1">
      <c r="AJ559" s="899">
        <f t="shared" si="36"/>
        <v>0</v>
      </c>
      <c r="AK559" s="899">
        <f t="shared" si="36"/>
        <v>0</v>
      </c>
      <c r="AL559" s="905" t="str">
        <f>IFERROR(INDEX(G559:R559,1,MATCH(Parametres!$B$3,G$1:R$1,0)-1)*IF(OR(F559="L",F559="S",F559="I"),-1,1),"")</f>
        <v/>
      </c>
      <c r="AM559" s="905" t="e">
        <f t="shared" si="33"/>
        <v>#N/A</v>
      </c>
      <c r="AN559" s="905" t="e">
        <f>INDEX(G559:R559,1,MATCH(Parametres!$B$3,G$1:R$1,0))*IF(OR(F559="L",F559="S",F559="I"),-1,1)</f>
        <v>#N/A</v>
      </c>
      <c r="AO559" s="487" t="e">
        <f>+VLOOKUP($AJ559,Data_Validation!$A:$D,1,0)</f>
        <v>#N/A</v>
      </c>
      <c r="AP559" s="487" t="e">
        <f>+VLOOKUP($AJ559,Data_Validation!$A:$D,3,0)</f>
        <v>#N/A</v>
      </c>
      <c r="AQ559" s="487" t="e">
        <f>+VLOOKUP($AJ559,Data_Validation!$A:$D,4,0)</f>
        <v>#N/A</v>
      </c>
      <c r="AR559" s="487" t="s">
        <v>299</v>
      </c>
      <c r="AS559" s="487" t="e">
        <f>+VLOOKUP($AJ559,Data_Validation!$A:$E,5,0)</f>
        <v>#N/A</v>
      </c>
      <c r="AT559" s="904">
        <f t="shared" si="34"/>
        <v>0</v>
      </c>
      <c r="AU559" s="488">
        <f t="shared" si="34"/>
        <v>0</v>
      </c>
      <c r="AV559" s="899" t="str">
        <f>IFERROR(INDEX(V559:AG559,1,MATCH(Parametres!$B$3,V$1:AG$1,0)-1)*IF(OR(C559="L",C559="S",C559="I"),-1,1),"")</f>
        <v/>
      </c>
      <c r="AW559" s="899" t="e">
        <f t="shared" si="35"/>
        <v>#N/A</v>
      </c>
      <c r="AX559" s="899" t="e">
        <f>INDEX(V559:AG559,1,MATCH(Parametres!$B$3,V$1:AG$1,0))*IF(OR(C559="L",C559="S",C559="I"),-1,1)</f>
        <v>#N/A</v>
      </c>
      <c r="AY559" s="487" t="s">
        <v>337</v>
      </c>
      <c r="AZ559" s="487" t="e">
        <f>+VLOOKUP($AJ559,Data_Validation!$A:$E,5,0)</f>
        <v>#N/A</v>
      </c>
    </row>
    <row r="560" spans="36:52" ht="15" customHeight="1">
      <c r="AJ560" s="899">
        <f t="shared" si="36"/>
        <v>0</v>
      </c>
      <c r="AK560" s="899">
        <f t="shared" si="36"/>
        <v>0</v>
      </c>
      <c r="AL560" s="905" t="str">
        <f>IFERROR(INDEX(G560:R560,1,MATCH(Parametres!$B$3,G$1:R$1,0)-1)*IF(OR(F560="L",F560="S",F560="I"),-1,1),"")</f>
        <v/>
      </c>
      <c r="AM560" s="905" t="e">
        <f t="shared" si="33"/>
        <v>#N/A</v>
      </c>
      <c r="AN560" s="905" t="e">
        <f>INDEX(G560:R560,1,MATCH(Parametres!$B$3,G$1:R$1,0))*IF(OR(F560="L",F560="S",F560="I"),-1,1)</f>
        <v>#N/A</v>
      </c>
      <c r="AO560" s="487" t="e">
        <f>+VLOOKUP($AJ560,Data_Validation!$A:$D,1,0)</f>
        <v>#N/A</v>
      </c>
      <c r="AP560" s="487" t="e">
        <f>+VLOOKUP($AJ560,Data_Validation!$A:$D,3,0)</f>
        <v>#N/A</v>
      </c>
      <c r="AQ560" s="487" t="e">
        <f>+VLOOKUP($AJ560,Data_Validation!$A:$D,4,0)</f>
        <v>#N/A</v>
      </c>
      <c r="AR560" s="487" t="s">
        <v>299</v>
      </c>
      <c r="AS560" s="487" t="e">
        <f>+VLOOKUP($AJ560,Data_Validation!$A:$E,5,0)</f>
        <v>#N/A</v>
      </c>
      <c r="AT560" s="904">
        <f t="shared" si="34"/>
        <v>0</v>
      </c>
      <c r="AU560" s="488">
        <f t="shared" si="34"/>
        <v>0</v>
      </c>
      <c r="AV560" s="899" t="str">
        <f>IFERROR(INDEX(V560:AG560,1,MATCH(Parametres!$B$3,V$1:AG$1,0)-1)*IF(OR(C560="L",C560="S",C560="I"),-1,1),"")</f>
        <v/>
      </c>
      <c r="AW560" s="899" t="e">
        <f t="shared" si="35"/>
        <v>#N/A</v>
      </c>
      <c r="AX560" s="899" t="e">
        <f>INDEX(V560:AG560,1,MATCH(Parametres!$B$3,V$1:AG$1,0))*IF(OR(C560="L",C560="S",C560="I"),-1,1)</f>
        <v>#N/A</v>
      </c>
      <c r="AY560" s="487" t="s">
        <v>337</v>
      </c>
      <c r="AZ560" s="487" t="e">
        <f>+VLOOKUP($AJ560,Data_Validation!$A:$E,5,0)</f>
        <v>#N/A</v>
      </c>
    </row>
    <row r="561" spans="36:52" ht="15" customHeight="1">
      <c r="AJ561" s="899">
        <f t="shared" si="36"/>
        <v>0</v>
      </c>
      <c r="AK561" s="899">
        <f t="shared" si="36"/>
        <v>0</v>
      </c>
      <c r="AL561" s="905" t="str">
        <f>IFERROR(INDEX(G561:R561,1,MATCH(Parametres!$B$3,G$1:R$1,0)-1)*IF(OR(F561="L",F561="S",F561="I"),-1,1),"")</f>
        <v/>
      </c>
      <c r="AM561" s="905" t="e">
        <f t="shared" si="33"/>
        <v>#N/A</v>
      </c>
      <c r="AN561" s="905" t="e">
        <f>INDEX(G561:R561,1,MATCH(Parametres!$B$3,G$1:R$1,0))*IF(OR(F561="L",F561="S",F561="I"),-1,1)</f>
        <v>#N/A</v>
      </c>
      <c r="AO561" s="487" t="e">
        <f>+VLOOKUP($AJ561,Data_Validation!$A:$D,1,0)</f>
        <v>#N/A</v>
      </c>
      <c r="AP561" s="487" t="e">
        <f>+VLOOKUP($AJ561,Data_Validation!$A:$D,3,0)</f>
        <v>#N/A</v>
      </c>
      <c r="AQ561" s="487" t="e">
        <f>+VLOOKUP($AJ561,Data_Validation!$A:$D,4,0)</f>
        <v>#N/A</v>
      </c>
      <c r="AR561" s="487" t="s">
        <v>299</v>
      </c>
      <c r="AS561" s="487" t="e">
        <f>+VLOOKUP($AJ561,Data_Validation!$A:$E,5,0)</f>
        <v>#N/A</v>
      </c>
      <c r="AT561" s="904">
        <f t="shared" si="34"/>
        <v>0</v>
      </c>
      <c r="AU561" s="488">
        <f t="shared" si="34"/>
        <v>0</v>
      </c>
      <c r="AV561" s="899" t="str">
        <f>IFERROR(INDEX(V561:AG561,1,MATCH(Parametres!$B$3,V$1:AG$1,0)-1)*IF(OR(C561="L",C561="S",C561="I"),-1,1),"")</f>
        <v/>
      </c>
      <c r="AW561" s="899" t="e">
        <f t="shared" si="35"/>
        <v>#N/A</v>
      </c>
      <c r="AX561" s="899" t="e">
        <f>INDEX(V561:AG561,1,MATCH(Parametres!$B$3,V$1:AG$1,0))*IF(OR(C561="L",C561="S",C561="I"),-1,1)</f>
        <v>#N/A</v>
      </c>
      <c r="AY561" s="487" t="s">
        <v>337</v>
      </c>
      <c r="AZ561" s="487" t="e">
        <f>+VLOOKUP($AJ561,Data_Validation!$A:$E,5,0)</f>
        <v>#N/A</v>
      </c>
    </row>
    <row r="562" spans="36:52" ht="15" customHeight="1">
      <c r="AJ562" s="899">
        <f t="shared" si="36"/>
        <v>0</v>
      </c>
      <c r="AK562" s="899">
        <f t="shared" si="36"/>
        <v>0</v>
      </c>
      <c r="AL562" s="905" t="str">
        <f>IFERROR(INDEX(G562:R562,1,MATCH(Parametres!$B$3,G$1:R$1,0)-1)*IF(OR(F562="L",F562="S",F562="I"),-1,1),"")</f>
        <v/>
      </c>
      <c r="AM562" s="905" t="e">
        <f t="shared" si="33"/>
        <v>#N/A</v>
      </c>
      <c r="AN562" s="905" t="e">
        <f>INDEX(G562:R562,1,MATCH(Parametres!$B$3,G$1:R$1,0))*IF(OR(F562="L",F562="S",F562="I"),-1,1)</f>
        <v>#N/A</v>
      </c>
      <c r="AO562" s="487" t="e">
        <f>+VLOOKUP($AJ562,Data_Validation!$A:$D,1,0)</f>
        <v>#N/A</v>
      </c>
      <c r="AP562" s="487" t="e">
        <f>+VLOOKUP($AJ562,Data_Validation!$A:$D,3,0)</f>
        <v>#N/A</v>
      </c>
      <c r="AQ562" s="487" t="e">
        <f>+VLOOKUP($AJ562,Data_Validation!$A:$D,4,0)</f>
        <v>#N/A</v>
      </c>
      <c r="AR562" s="487" t="s">
        <v>299</v>
      </c>
      <c r="AS562" s="487" t="e">
        <f>+VLOOKUP($AJ562,Data_Validation!$A:$E,5,0)</f>
        <v>#N/A</v>
      </c>
      <c r="AT562" s="904">
        <f t="shared" si="34"/>
        <v>0</v>
      </c>
      <c r="AU562" s="488">
        <f t="shared" si="34"/>
        <v>0</v>
      </c>
      <c r="AV562" s="899" t="str">
        <f>IFERROR(INDEX(V562:AG562,1,MATCH(Parametres!$B$3,V$1:AG$1,0)-1)*IF(OR(C562="L",C562="S",C562="I"),-1,1),"")</f>
        <v/>
      </c>
      <c r="AW562" s="899" t="e">
        <f t="shared" si="35"/>
        <v>#N/A</v>
      </c>
      <c r="AX562" s="899" t="e">
        <f>INDEX(V562:AG562,1,MATCH(Parametres!$B$3,V$1:AG$1,0))*IF(OR(C562="L",C562="S",C562="I"),-1,1)</f>
        <v>#N/A</v>
      </c>
      <c r="AY562" s="487" t="s">
        <v>337</v>
      </c>
      <c r="AZ562" s="487" t="e">
        <f>+VLOOKUP($AJ562,Data_Validation!$A:$E,5,0)</f>
        <v>#N/A</v>
      </c>
    </row>
    <row r="563" spans="36:52" ht="15" customHeight="1">
      <c r="AJ563" s="899">
        <f t="shared" si="36"/>
        <v>0</v>
      </c>
      <c r="AK563" s="899">
        <f t="shared" si="36"/>
        <v>0</v>
      </c>
      <c r="AL563" s="905" t="str">
        <f>IFERROR(INDEX(G563:R563,1,MATCH(Parametres!$B$3,G$1:R$1,0)-1)*IF(OR(F563="L",F563="S",F563="I"),-1,1),"")</f>
        <v/>
      </c>
      <c r="AM563" s="905" t="e">
        <f t="shared" si="33"/>
        <v>#N/A</v>
      </c>
      <c r="AN563" s="905" t="e">
        <f>INDEX(G563:R563,1,MATCH(Parametres!$B$3,G$1:R$1,0))*IF(OR(F563="L",F563="S",F563="I"),-1,1)</f>
        <v>#N/A</v>
      </c>
      <c r="AO563" s="487" t="e">
        <f>+VLOOKUP($AJ563,Data_Validation!$A:$D,1,0)</f>
        <v>#N/A</v>
      </c>
      <c r="AP563" s="487" t="e">
        <f>+VLOOKUP($AJ563,Data_Validation!$A:$D,3,0)</f>
        <v>#N/A</v>
      </c>
      <c r="AQ563" s="487" t="e">
        <f>+VLOOKUP($AJ563,Data_Validation!$A:$D,4,0)</f>
        <v>#N/A</v>
      </c>
      <c r="AR563" s="487" t="s">
        <v>299</v>
      </c>
      <c r="AS563" s="487" t="e">
        <f>+VLOOKUP($AJ563,Data_Validation!$A:$E,5,0)</f>
        <v>#N/A</v>
      </c>
      <c r="AT563" s="904">
        <f t="shared" si="34"/>
        <v>0</v>
      </c>
      <c r="AU563" s="488">
        <f t="shared" si="34"/>
        <v>0</v>
      </c>
      <c r="AV563" s="899" t="str">
        <f>IFERROR(INDEX(V563:AG563,1,MATCH(Parametres!$B$3,V$1:AG$1,0)-1)*IF(OR(C563="L",C563="S",C563="I"),-1,1),"")</f>
        <v/>
      </c>
      <c r="AW563" s="899" t="e">
        <f t="shared" si="35"/>
        <v>#N/A</v>
      </c>
      <c r="AX563" s="899" t="e">
        <f>INDEX(V563:AG563,1,MATCH(Parametres!$B$3,V$1:AG$1,0))*IF(OR(C563="L",C563="S",C563="I"),-1,1)</f>
        <v>#N/A</v>
      </c>
      <c r="AY563" s="487" t="s">
        <v>337</v>
      </c>
      <c r="AZ563" s="487" t="e">
        <f>+VLOOKUP($AJ563,Data_Validation!$A:$E,5,0)</f>
        <v>#N/A</v>
      </c>
    </row>
    <row r="564" spans="36:52" ht="15" customHeight="1">
      <c r="AJ564" s="899">
        <f t="shared" si="36"/>
        <v>0</v>
      </c>
      <c r="AK564" s="899">
        <f t="shared" si="36"/>
        <v>0</v>
      </c>
      <c r="AL564" s="905" t="str">
        <f>IFERROR(INDEX(G564:R564,1,MATCH(Parametres!$B$3,G$1:R$1,0)-1)*IF(OR(F564="L",F564="S",F564="I"),-1,1),"")</f>
        <v/>
      </c>
      <c r="AM564" s="905" t="e">
        <f t="shared" si="33"/>
        <v>#N/A</v>
      </c>
      <c r="AN564" s="905" t="e">
        <f>INDEX(G564:R564,1,MATCH(Parametres!$B$3,G$1:R$1,0))*IF(OR(F564="L",F564="S",F564="I"),-1,1)</f>
        <v>#N/A</v>
      </c>
      <c r="AO564" s="487" t="e">
        <f>+VLOOKUP($AJ564,Data_Validation!$A:$D,1,0)</f>
        <v>#N/A</v>
      </c>
      <c r="AP564" s="487" t="e">
        <f>+VLOOKUP($AJ564,Data_Validation!$A:$D,3,0)</f>
        <v>#N/A</v>
      </c>
      <c r="AQ564" s="487" t="e">
        <f>+VLOOKUP($AJ564,Data_Validation!$A:$D,4,0)</f>
        <v>#N/A</v>
      </c>
      <c r="AR564" s="487" t="s">
        <v>299</v>
      </c>
      <c r="AS564" s="487" t="e">
        <f>+VLOOKUP($AJ564,Data_Validation!$A:$E,5,0)</f>
        <v>#N/A</v>
      </c>
      <c r="AT564" s="904">
        <f t="shared" si="34"/>
        <v>0</v>
      </c>
      <c r="AU564" s="488">
        <f t="shared" si="34"/>
        <v>0</v>
      </c>
      <c r="AV564" s="899" t="str">
        <f>IFERROR(INDEX(V564:AG564,1,MATCH(Parametres!$B$3,V$1:AG$1,0)-1)*IF(OR(C564="L",C564="S",C564="I"),-1,1),"")</f>
        <v/>
      </c>
      <c r="AW564" s="899" t="e">
        <f t="shared" si="35"/>
        <v>#N/A</v>
      </c>
      <c r="AX564" s="899" t="e">
        <f>INDEX(V564:AG564,1,MATCH(Parametres!$B$3,V$1:AG$1,0))*IF(OR(C564="L",C564="S",C564="I"),-1,1)</f>
        <v>#N/A</v>
      </c>
      <c r="AY564" s="487" t="s">
        <v>337</v>
      </c>
      <c r="AZ564" s="487" t="e">
        <f>+VLOOKUP($AJ564,Data_Validation!$A:$E,5,0)</f>
        <v>#N/A</v>
      </c>
    </row>
    <row r="565" spans="36:52" ht="15" customHeight="1">
      <c r="AJ565" s="899">
        <f t="shared" si="36"/>
        <v>0</v>
      </c>
      <c r="AK565" s="899">
        <f t="shared" si="36"/>
        <v>0</v>
      </c>
      <c r="AL565" s="905" t="str">
        <f>IFERROR(INDEX(G565:R565,1,MATCH(Parametres!$B$3,G$1:R$1,0)-1)*IF(OR(F565="L",F565="S",F565="I"),-1,1),"")</f>
        <v/>
      </c>
      <c r="AM565" s="905" t="e">
        <f t="shared" si="33"/>
        <v>#N/A</v>
      </c>
      <c r="AN565" s="905" t="e">
        <f>INDEX(G565:R565,1,MATCH(Parametres!$B$3,G$1:R$1,0))*IF(OR(F565="L",F565="S",F565="I"),-1,1)</f>
        <v>#N/A</v>
      </c>
      <c r="AO565" s="487" t="e">
        <f>+VLOOKUP($AJ565,Data_Validation!$A:$D,1,0)</f>
        <v>#N/A</v>
      </c>
      <c r="AP565" s="487" t="e">
        <f>+VLOOKUP($AJ565,Data_Validation!$A:$D,3,0)</f>
        <v>#N/A</v>
      </c>
      <c r="AQ565" s="487" t="e">
        <f>+VLOOKUP($AJ565,Data_Validation!$A:$D,4,0)</f>
        <v>#N/A</v>
      </c>
      <c r="AR565" s="487" t="s">
        <v>299</v>
      </c>
      <c r="AS565" s="487" t="e">
        <f>+VLOOKUP($AJ565,Data_Validation!$A:$E,5,0)</f>
        <v>#N/A</v>
      </c>
      <c r="AT565" s="904">
        <f t="shared" si="34"/>
        <v>0</v>
      </c>
      <c r="AU565" s="488">
        <f t="shared" si="34"/>
        <v>0</v>
      </c>
      <c r="AV565" s="899" t="str">
        <f>IFERROR(INDEX(V565:AG565,1,MATCH(Parametres!$B$3,V$1:AG$1,0)-1)*IF(OR(C565="L",C565="S",C565="I"),-1,1),"")</f>
        <v/>
      </c>
      <c r="AW565" s="899" t="e">
        <f t="shared" si="35"/>
        <v>#N/A</v>
      </c>
      <c r="AX565" s="899" t="e">
        <f>INDEX(V565:AG565,1,MATCH(Parametres!$B$3,V$1:AG$1,0))*IF(OR(C565="L",C565="S",C565="I"),-1,1)</f>
        <v>#N/A</v>
      </c>
      <c r="AY565" s="487" t="s">
        <v>337</v>
      </c>
      <c r="AZ565" s="487" t="e">
        <f>+VLOOKUP($AJ565,Data_Validation!$A:$E,5,0)</f>
        <v>#N/A</v>
      </c>
    </row>
    <row r="566" spans="36:52" ht="15" customHeight="1">
      <c r="AJ566" s="899">
        <f t="shared" si="36"/>
        <v>0</v>
      </c>
      <c r="AK566" s="899">
        <f t="shared" si="36"/>
        <v>0</v>
      </c>
      <c r="AL566" s="905" t="str">
        <f>IFERROR(INDEX(G566:R566,1,MATCH(Parametres!$B$3,G$1:R$1,0)-1)*IF(OR(F566="L",F566="S",F566="I"),-1,1),"")</f>
        <v/>
      </c>
      <c r="AM566" s="905" t="e">
        <f t="shared" si="33"/>
        <v>#N/A</v>
      </c>
      <c r="AN566" s="905" t="e">
        <f>INDEX(G566:R566,1,MATCH(Parametres!$B$3,G$1:R$1,0))*IF(OR(F566="L",F566="S",F566="I"),-1,1)</f>
        <v>#N/A</v>
      </c>
      <c r="AO566" s="487" t="e">
        <f>+VLOOKUP($AJ566,Data_Validation!$A:$D,1,0)</f>
        <v>#N/A</v>
      </c>
      <c r="AP566" s="487" t="e">
        <f>+VLOOKUP($AJ566,Data_Validation!$A:$D,3,0)</f>
        <v>#N/A</v>
      </c>
      <c r="AQ566" s="487" t="e">
        <f>+VLOOKUP($AJ566,Data_Validation!$A:$D,4,0)</f>
        <v>#N/A</v>
      </c>
      <c r="AR566" s="487" t="s">
        <v>299</v>
      </c>
      <c r="AS566" s="487" t="e">
        <f>+VLOOKUP($AJ566,Data_Validation!$A:$E,5,0)</f>
        <v>#N/A</v>
      </c>
      <c r="AT566" s="904">
        <f t="shared" si="34"/>
        <v>0</v>
      </c>
      <c r="AU566" s="488">
        <f t="shared" si="34"/>
        <v>0</v>
      </c>
      <c r="AV566" s="899" t="str">
        <f>IFERROR(INDEX(V566:AG566,1,MATCH(Parametres!$B$3,V$1:AG$1,0)-1)*IF(OR(C566="L",C566="S",C566="I"),-1,1),"")</f>
        <v/>
      </c>
      <c r="AW566" s="899" t="e">
        <f t="shared" si="35"/>
        <v>#N/A</v>
      </c>
      <c r="AX566" s="899" t="e">
        <f>INDEX(V566:AG566,1,MATCH(Parametres!$B$3,V$1:AG$1,0))*IF(OR(C566="L",C566="S",C566="I"),-1,1)</f>
        <v>#N/A</v>
      </c>
      <c r="AY566" s="487" t="s">
        <v>337</v>
      </c>
      <c r="AZ566" s="487" t="e">
        <f>+VLOOKUP($AJ566,Data_Validation!$A:$E,5,0)</f>
        <v>#N/A</v>
      </c>
    </row>
    <row r="567" spans="36:52" ht="15" customHeight="1">
      <c r="AJ567" s="899">
        <f t="shared" si="36"/>
        <v>0</v>
      </c>
      <c r="AK567" s="899">
        <f t="shared" si="36"/>
        <v>0</v>
      </c>
      <c r="AL567" s="905" t="str">
        <f>IFERROR(INDEX(G567:R567,1,MATCH(Parametres!$B$3,G$1:R$1,0)-1)*IF(OR(F567="L",F567="S",F567="I"),-1,1),"")</f>
        <v/>
      </c>
      <c r="AM567" s="905" t="e">
        <f t="shared" si="33"/>
        <v>#N/A</v>
      </c>
      <c r="AN567" s="905" t="e">
        <f>INDEX(G567:R567,1,MATCH(Parametres!$B$3,G$1:R$1,0))*IF(OR(F567="L",F567="S",F567="I"),-1,1)</f>
        <v>#N/A</v>
      </c>
      <c r="AO567" s="487" t="e">
        <f>+VLOOKUP($AJ567,Data_Validation!$A:$D,1,0)</f>
        <v>#N/A</v>
      </c>
      <c r="AP567" s="487" t="e">
        <f>+VLOOKUP($AJ567,Data_Validation!$A:$D,3,0)</f>
        <v>#N/A</v>
      </c>
      <c r="AQ567" s="487" t="e">
        <f>+VLOOKUP($AJ567,Data_Validation!$A:$D,4,0)</f>
        <v>#N/A</v>
      </c>
      <c r="AR567" s="487" t="s">
        <v>299</v>
      </c>
      <c r="AS567" s="487" t="e">
        <f>+VLOOKUP($AJ567,Data_Validation!$A:$E,5,0)</f>
        <v>#N/A</v>
      </c>
      <c r="AT567" s="904">
        <f t="shared" si="34"/>
        <v>0</v>
      </c>
      <c r="AU567" s="488">
        <f t="shared" si="34"/>
        <v>0</v>
      </c>
      <c r="AV567" s="899" t="str">
        <f>IFERROR(INDEX(V567:AG567,1,MATCH(Parametres!$B$3,V$1:AG$1,0)-1)*IF(OR(C567="L",C567="S",C567="I"),-1,1),"")</f>
        <v/>
      </c>
      <c r="AW567" s="899" t="e">
        <f t="shared" si="35"/>
        <v>#N/A</v>
      </c>
      <c r="AX567" s="899" t="e">
        <f>INDEX(V567:AG567,1,MATCH(Parametres!$B$3,V$1:AG$1,0))*IF(OR(C567="L",C567="S",C567="I"),-1,1)</f>
        <v>#N/A</v>
      </c>
      <c r="AY567" s="487" t="s">
        <v>337</v>
      </c>
      <c r="AZ567" s="487" t="e">
        <f>+VLOOKUP($AJ567,Data_Validation!$A:$E,5,0)</f>
        <v>#N/A</v>
      </c>
    </row>
    <row r="568" spans="36:52" ht="15" customHeight="1">
      <c r="AJ568" s="899">
        <f t="shared" si="36"/>
        <v>0</v>
      </c>
      <c r="AK568" s="899">
        <f t="shared" si="36"/>
        <v>0</v>
      </c>
      <c r="AL568" s="905" t="str">
        <f>IFERROR(INDEX(G568:R568,1,MATCH(Parametres!$B$3,G$1:R$1,0)-1)*IF(OR(F568="L",F568="S",F568="I"),-1,1),"")</f>
        <v/>
      </c>
      <c r="AM568" s="905" t="e">
        <f t="shared" si="33"/>
        <v>#N/A</v>
      </c>
      <c r="AN568" s="905" t="e">
        <f>INDEX(G568:R568,1,MATCH(Parametres!$B$3,G$1:R$1,0))*IF(OR(F568="L",F568="S",F568="I"),-1,1)</f>
        <v>#N/A</v>
      </c>
      <c r="AO568" s="487" t="e">
        <f>+VLOOKUP($AJ568,Data_Validation!$A:$D,1,0)</f>
        <v>#N/A</v>
      </c>
      <c r="AP568" s="487" t="e">
        <f>+VLOOKUP($AJ568,Data_Validation!$A:$D,3,0)</f>
        <v>#N/A</v>
      </c>
      <c r="AQ568" s="487" t="e">
        <f>+VLOOKUP($AJ568,Data_Validation!$A:$D,4,0)</f>
        <v>#N/A</v>
      </c>
      <c r="AR568" s="487" t="s">
        <v>299</v>
      </c>
      <c r="AS568" s="487" t="e">
        <f>+VLOOKUP($AJ568,Data_Validation!$A:$E,5,0)</f>
        <v>#N/A</v>
      </c>
      <c r="AT568" s="904">
        <f t="shared" si="34"/>
        <v>0</v>
      </c>
      <c r="AU568" s="488">
        <f t="shared" si="34"/>
        <v>0</v>
      </c>
      <c r="AV568" s="899" t="str">
        <f>IFERROR(INDEX(V568:AG568,1,MATCH(Parametres!$B$3,V$1:AG$1,0)-1)*IF(OR(C568="L",C568="S",C568="I"),-1,1),"")</f>
        <v/>
      </c>
      <c r="AW568" s="899" t="e">
        <f t="shared" si="35"/>
        <v>#N/A</v>
      </c>
      <c r="AX568" s="899" t="e">
        <f>INDEX(V568:AG568,1,MATCH(Parametres!$B$3,V$1:AG$1,0))*IF(OR(C568="L",C568="S",C568="I"),-1,1)</f>
        <v>#N/A</v>
      </c>
      <c r="AY568" s="487" t="s">
        <v>337</v>
      </c>
      <c r="AZ568" s="487" t="e">
        <f>+VLOOKUP($AJ568,Data_Validation!$A:$E,5,0)</f>
        <v>#N/A</v>
      </c>
    </row>
    <row r="569" spans="36:52" ht="15" customHeight="1">
      <c r="AJ569" s="899">
        <f t="shared" si="36"/>
        <v>0</v>
      </c>
      <c r="AK569" s="899">
        <f t="shared" si="36"/>
        <v>0</v>
      </c>
      <c r="AL569" s="905" t="str">
        <f>IFERROR(INDEX(G569:R569,1,MATCH(Parametres!$B$3,G$1:R$1,0)-1)*IF(OR(F569="L",F569="S",F569="I"),-1,1),"")</f>
        <v/>
      </c>
      <c r="AM569" s="905" t="e">
        <f t="shared" si="33"/>
        <v>#N/A</v>
      </c>
      <c r="AN569" s="905" t="e">
        <f>INDEX(G569:R569,1,MATCH(Parametres!$B$3,G$1:R$1,0))*IF(OR(F569="L",F569="S",F569="I"),-1,1)</f>
        <v>#N/A</v>
      </c>
      <c r="AO569" s="487" t="e">
        <f>+VLOOKUP($AJ569,Data_Validation!$A:$D,1,0)</f>
        <v>#N/A</v>
      </c>
      <c r="AP569" s="487" t="e">
        <f>+VLOOKUP($AJ569,Data_Validation!$A:$D,3,0)</f>
        <v>#N/A</v>
      </c>
      <c r="AQ569" s="487" t="e">
        <f>+VLOOKUP($AJ569,Data_Validation!$A:$D,4,0)</f>
        <v>#N/A</v>
      </c>
      <c r="AR569" s="487" t="s">
        <v>299</v>
      </c>
      <c r="AS569" s="487" t="e">
        <f>+VLOOKUP($AJ569,Data_Validation!$A:$E,5,0)</f>
        <v>#N/A</v>
      </c>
      <c r="AT569" s="904">
        <f t="shared" si="34"/>
        <v>0</v>
      </c>
      <c r="AU569" s="488">
        <f t="shared" si="34"/>
        <v>0</v>
      </c>
      <c r="AV569" s="899" t="str">
        <f>IFERROR(INDEX(V569:AG569,1,MATCH(Parametres!$B$3,V$1:AG$1,0)-1)*IF(OR(C569="L",C569="S",C569="I"),-1,1),"")</f>
        <v/>
      </c>
      <c r="AW569" s="899" t="e">
        <f t="shared" si="35"/>
        <v>#N/A</v>
      </c>
      <c r="AX569" s="899" t="e">
        <f>INDEX(V569:AG569,1,MATCH(Parametres!$B$3,V$1:AG$1,0))*IF(OR(C569="L",C569="S",C569="I"),-1,1)</f>
        <v>#N/A</v>
      </c>
      <c r="AY569" s="487" t="s">
        <v>337</v>
      </c>
      <c r="AZ569" s="487" t="e">
        <f>+VLOOKUP($AJ569,Data_Validation!$A:$E,5,0)</f>
        <v>#N/A</v>
      </c>
    </row>
    <row r="570" spans="36:52" ht="15" customHeight="1">
      <c r="AJ570" s="899">
        <f t="shared" si="36"/>
        <v>0</v>
      </c>
      <c r="AK570" s="899">
        <f t="shared" si="36"/>
        <v>0</v>
      </c>
      <c r="AL570" s="905" t="str">
        <f>IFERROR(INDEX(G570:R570,1,MATCH(Parametres!$B$3,G$1:R$1,0)-1)*IF(OR(F570="L",F570="S",F570="I"),-1,1),"")</f>
        <v/>
      </c>
      <c r="AM570" s="905" t="e">
        <f t="shared" si="33"/>
        <v>#N/A</v>
      </c>
      <c r="AN570" s="905" t="e">
        <f>INDEX(G570:R570,1,MATCH(Parametres!$B$3,G$1:R$1,0))*IF(OR(F570="L",F570="S",F570="I"),-1,1)</f>
        <v>#N/A</v>
      </c>
      <c r="AO570" s="487" t="e">
        <f>+VLOOKUP($AJ570,Data_Validation!$A:$D,1,0)</f>
        <v>#N/A</v>
      </c>
      <c r="AP570" s="487" t="e">
        <f>+VLOOKUP($AJ570,Data_Validation!$A:$D,3,0)</f>
        <v>#N/A</v>
      </c>
      <c r="AQ570" s="487" t="e">
        <f>+VLOOKUP($AJ570,Data_Validation!$A:$D,4,0)</f>
        <v>#N/A</v>
      </c>
      <c r="AR570" s="487" t="s">
        <v>299</v>
      </c>
      <c r="AS570" s="487" t="e">
        <f>+VLOOKUP($AJ570,Data_Validation!$A:$E,5,0)</f>
        <v>#N/A</v>
      </c>
      <c r="AT570" s="904">
        <f t="shared" si="34"/>
        <v>0</v>
      </c>
      <c r="AU570" s="488">
        <f t="shared" si="34"/>
        <v>0</v>
      </c>
      <c r="AV570" s="899" t="str">
        <f>IFERROR(INDEX(V570:AG570,1,MATCH(Parametres!$B$3,V$1:AG$1,0)-1)*IF(OR(C570="L",C570="S",C570="I"),-1,1),"")</f>
        <v/>
      </c>
      <c r="AW570" s="899" t="e">
        <f t="shared" si="35"/>
        <v>#N/A</v>
      </c>
      <c r="AX570" s="899" t="e">
        <f>INDEX(V570:AG570,1,MATCH(Parametres!$B$3,V$1:AG$1,0))*IF(OR(C570="L",C570="S",C570="I"),-1,1)</f>
        <v>#N/A</v>
      </c>
      <c r="AY570" s="487" t="s">
        <v>337</v>
      </c>
      <c r="AZ570" s="487" t="e">
        <f>+VLOOKUP($AJ570,Data_Validation!$A:$E,5,0)</f>
        <v>#N/A</v>
      </c>
    </row>
    <row r="571" spans="36:52" ht="15" customHeight="1">
      <c r="AJ571" s="899">
        <f t="shared" si="36"/>
        <v>0</v>
      </c>
      <c r="AK571" s="899">
        <f t="shared" si="36"/>
        <v>0</v>
      </c>
      <c r="AL571" s="905" t="str">
        <f>IFERROR(INDEX(G571:R571,1,MATCH(Parametres!$B$3,G$1:R$1,0)-1)*IF(OR(F571="L",F571="S",F571="I"),-1,1),"")</f>
        <v/>
      </c>
      <c r="AM571" s="905" t="e">
        <f t="shared" si="33"/>
        <v>#N/A</v>
      </c>
      <c r="AN571" s="905" t="e">
        <f>INDEX(G571:R571,1,MATCH(Parametres!$B$3,G$1:R$1,0))*IF(OR(F571="L",F571="S",F571="I"),-1,1)</f>
        <v>#N/A</v>
      </c>
      <c r="AO571" s="487" t="e">
        <f>+VLOOKUP($AJ571,Data_Validation!$A:$D,1,0)</f>
        <v>#N/A</v>
      </c>
      <c r="AP571" s="487" t="e">
        <f>+VLOOKUP($AJ571,Data_Validation!$A:$D,3,0)</f>
        <v>#N/A</v>
      </c>
      <c r="AQ571" s="487" t="e">
        <f>+VLOOKUP($AJ571,Data_Validation!$A:$D,4,0)</f>
        <v>#N/A</v>
      </c>
      <c r="AR571" s="487" t="s">
        <v>299</v>
      </c>
      <c r="AS571" s="487" t="e">
        <f>+VLOOKUP($AJ571,Data_Validation!$A:$E,5,0)</f>
        <v>#N/A</v>
      </c>
      <c r="AT571" s="904">
        <f t="shared" si="34"/>
        <v>0</v>
      </c>
      <c r="AU571" s="488">
        <f t="shared" si="34"/>
        <v>0</v>
      </c>
      <c r="AV571" s="899" t="str">
        <f>IFERROR(INDEX(V571:AG571,1,MATCH(Parametres!$B$3,V$1:AG$1,0)-1)*IF(OR(C571="L",C571="S",C571="I"),-1,1),"")</f>
        <v/>
      </c>
      <c r="AW571" s="899" t="e">
        <f t="shared" si="35"/>
        <v>#N/A</v>
      </c>
      <c r="AX571" s="899" t="e">
        <f>INDEX(V571:AG571,1,MATCH(Parametres!$B$3,V$1:AG$1,0))*IF(OR(C571="L",C571="S",C571="I"),-1,1)</f>
        <v>#N/A</v>
      </c>
      <c r="AY571" s="487" t="s">
        <v>337</v>
      </c>
      <c r="AZ571" s="487" t="e">
        <f>+VLOOKUP($AJ571,Data_Validation!$A:$E,5,0)</f>
        <v>#N/A</v>
      </c>
    </row>
    <row r="572" spans="36:52" ht="15" customHeight="1">
      <c r="AJ572" s="899">
        <f t="shared" si="36"/>
        <v>0</v>
      </c>
      <c r="AK572" s="899">
        <f t="shared" si="36"/>
        <v>0</v>
      </c>
      <c r="AL572" s="905" t="str">
        <f>IFERROR(INDEX(G572:R572,1,MATCH(Parametres!$B$3,G$1:R$1,0)-1)*IF(OR(F572="L",F572="S",F572="I"),-1,1),"")</f>
        <v/>
      </c>
      <c r="AM572" s="905" t="e">
        <f t="shared" si="33"/>
        <v>#N/A</v>
      </c>
      <c r="AN572" s="905" t="e">
        <f>INDEX(G572:R572,1,MATCH(Parametres!$B$3,G$1:R$1,0))*IF(OR(F572="L",F572="S",F572="I"),-1,1)</f>
        <v>#N/A</v>
      </c>
      <c r="AO572" s="487" t="e">
        <f>+VLOOKUP($AJ572,Data_Validation!$A:$D,1,0)</f>
        <v>#N/A</v>
      </c>
      <c r="AP572" s="487" t="e">
        <f>+VLOOKUP($AJ572,Data_Validation!$A:$D,3,0)</f>
        <v>#N/A</v>
      </c>
      <c r="AQ572" s="487" t="e">
        <f>+VLOOKUP($AJ572,Data_Validation!$A:$D,4,0)</f>
        <v>#N/A</v>
      </c>
      <c r="AR572" s="487" t="s">
        <v>299</v>
      </c>
      <c r="AS572" s="487" t="e">
        <f>+VLOOKUP($AJ572,Data_Validation!$A:$E,5,0)</f>
        <v>#N/A</v>
      </c>
      <c r="AT572" s="904">
        <f t="shared" si="34"/>
        <v>0</v>
      </c>
      <c r="AU572" s="488">
        <f t="shared" si="34"/>
        <v>0</v>
      </c>
      <c r="AV572" s="899" t="str">
        <f>IFERROR(INDEX(V572:AG572,1,MATCH(Parametres!$B$3,V$1:AG$1,0)-1)*IF(OR(C572="L",C572="S",C572="I"),-1,1),"")</f>
        <v/>
      </c>
      <c r="AW572" s="899" t="e">
        <f t="shared" si="35"/>
        <v>#N/A</v>
      </c>
      <c r="AX572" s="899" t="e">
        <f>INDEX(V572:AG572,1,MATCH(Parametres!$B$3,V$1:AG$1,0))*IF(OR(C572="L",C572="S",C572="I"),-1,1)</f>
        <v>#N/A</v>
      </c>
      <c r="AY572" s="487" t="s">
        <v>337</v>
      </c>
      <c r="AZ572" s="487" t="e">
        <f>+VLOOKUP($AJ572,Data_Validation!$A:$E,5,0)</f>
        <v>#N/A</v>
      </c>
    </row>
    <row r="573" spans="36:52" ht="15" customHeight="1">
      <c r="AJ573" s="899">
        <f t="shared" si="36"/>
        <v>0</v>
      </c>
      <c r="AK573" s="899">
        <f t="shared" si="36"/>
        <v>0</v>
      </c>
      <c r="AL573" s="905" t="str">
        <f>IFERROR(INDEX(G573:R573,1,MATCH(Parametres!$B$3,G$1:R$1,0)-1)*IF(OR(F573="L",F573="S",F573="I"),-1,1),"")</f>
        <v/>
      </c>
      <c r="AM573" s="905" t="e">
        <f t="shared" si="33"/>
        <v>#N/A</v>
      </c>
      <c r="AN573" s="905" t="e">
        <f>INDEX(G573:R573,1,MATCH(Parametres!$B$3,G$1:R$1,0))*IF(OR(F573="L",F573="S",F573="I"),-1,1)</f>
        <v>#N/A</v>
      </c>
      <c r="AO573" s="487" t="e">
        <f>+VLOOKUP($AJ573,Data_Validation!$A:$D,1,0)</f>
        <v>#N/A</v>
      </c>
      <c r="AP573" s="487" t="e">
        <f>+VLOOKUP($AJ573,Data_Validation!$A:$D,3,0)</f>
        <v>#N/A</v>
      </c>
      <c r="AQ573" s="487" t="e">
        <f>+VLOOKUP($AJ573,Data_Validation!$A:$D,4,0)</f>
        <v>#N/A</v>
      </c>
      <c r="AR573" s="487" t="s">
        <v>299</v>
      </c>
      <c r="AS573" s="487" t="e">
        <f>+VLOOKUP($AJ573,Data_Validation!$A:$E,5,0)</f>
        <v>#N/A</v>
      </c>
      <c r="AT573" s="904">
        <f t="shared" si="34"/>
        <v>0</v>
      </c>
      <c r="AU573" s="488">
        <f t="shared" si="34"/>
        <v>0</v>
      </c>
      <c r="AV573" s="899" t="str">
        <f>IFERROR(INDEX(V573:AG573,1,MATCH(Parametres!$B$3,V$1:AG$1,0)-1)*IF(OR(C573="L",C573="S",C573="I"),-1,1),"")</f>
        <v/>
      </c>
      <c r="AW573" s="899" t="e">
        <f t="shared" si="35"/>
        <v>#N/A</v>
      </c>
      <c r="AX573" s="899" t="e">
        <f>INDEX(V573:AG573,1,MATCH(Parametres!$B$3,V$1:AG$1,0))*IF(OR(C573="L",C573="S",C573="I"),-1,1)</f>
        <v>#N/A</v>
      </c>
      <c r="AY573" s="487" t="s">
        <v>337</v>
      </c>
      <c r="AZ573" s="487" t="e">
        <f>+VLOOKUP($AJ573,Data_Validation!$A:$E,5,0)</f>
        <v>#N/A</v>
      </c>
    </row>
    <row r="574" spans="36:52" ht="15" customHeight="1">
      <c r="AJ574" s="899">
        <f t="shared" si="36"/>
        <v>0</v>
      </c>
      <c r="AK574" s="899">
        <f t="shared" si="36"/>
        <v>0</v>
      </c>
      <c r="AL574" s="905" t="str">
        <f>IFERROR(INDEX(G574:R574,1,MATCH(Parametres!$B$3,G$1:R$1,0)-1)*IF(OR(F574="L",F574="S",F574="I"),-1,1),"")</f>
        <v/>
      </c>
      <c r="AM574" s="905" t="e">
        <f t="shared" si="33"/>
        <v>#N/A</v>
      </c>
      <c r="AN574" s="905" t="e">
        <f>INDEX(G574:R574,1,MATCH(Parametres!$B$3,G$1:R$1,0))*IF(OR(F574="L",F574="S",F574="I"),-1,1)</f>
        <v>#N/A</v>
      </c>
      <c r="AO574" s="487" t="e">
        <f>+VLOOKUP($AJ574,Data_Validation!$A:$D,1,0)</f>
        <v>#N/A</v>
      </c>
      <c r="AP574" s="487" t="e">
        <f>+VLOOKUP($AJ574,Data_Validation!$A:$D,3,0)</f>
        <v>#N/A</v>
      </c>
      <c r="AQ574" s="487" t="e">
        <f>+VLOOKUP($AJ574,Data_Validation!$A:$D,4,0)</f>
        <v>#N/A</v>
      </c>
      <c r="AR574" s="487" t="s">
        <v>299</v>
      </c>
      <c r="AS574" s="487" t="e">
        <f>+VLOOKUP($AJ574,Data_Validation!$A:$E,5,0)</f>
        <v>#N/A</v>
      </c>
      <c r="AT574" s="904">
        <f t="shared" si="34"/>
        <v>0</v>
      </c>
      <c r="AU574" s="488">
        <f t="shared" si="34"/>
        <v>0</v>
      </c>
      <c r="AV574" s="899" t="str">
        <f>IFERROR(INDEX(V574:AG574,1,MATCH(Parametres!$B$3,V$1:AG$1,0)-1)*IF(OR(C574="L",C574="S",C574="I"),-1,1),"")</f>
        <v/>
      </c>
      <c r="AW574" s="899" t="e">
        <f t="shared" si="35"/>
        <v>#N/A</v>
      </c>
      <c r="AX574" s="899" t="e">
        <f>INDEX(V574:AG574,1,MATCH(Parametres!$B$3,V$1:AG$1,0))*IF(OR(C574="L",C574="S",C574="I"),-1,1)</f>
        <v>#N/A</v>
      </c>
      <c r="AY574" s="487" t="s">
        <v>337</v>
      </c>
      <c r="AZ574" s="487" t="e">
        <f>+VLOOKUP($AJ574,Data_Validation!$A:$E,5,0)</f>
        <v>#N/A</v>
      </c>
    </row>
    <row r="575" spans="36:52" ht="15" customHeight="1">
      <c r="AJ575" s="899">
        <f t="shared" si="36"/>
        <v>0</v>
      </c>
      <c r="AK575" s="899">
        <f t="shared" si="36"/>
        <v>0</v>
      </c>
      <c r="AL575" s="905" t="str">
        <f>IFERROR(INDEX(G575:R575,1,MATCH(Parametres!$B$3,G$1:R$1,0)-1)*IF(OR(F575="L",F575="S",F575="I"),-1,1),"")</f>
        <v/>
      </c>
      <c r="AM575" s="905" t="e">
        <f t="shared" si="33"/>
        <v>#N/A</v>
      </c>
      <c r="AN575" s="905" t="e">
        <f>INDEX(G575:R575,1,MATCH(Parametres!$B$3,G$1:R$1,0))*IF(OR(F575="L",F575="S",F575="I"),-1,1)</f>
        <v>#N/A</v>
      </c>
      <c r="AO575" s="487" t="e">
        <f>+VLOOKUP($AJ575,Data_Validation!$A:$D,1,0)</f>
        <v>#N/A</v>
      </c>
      <c r="AP575" s="487" t="e">
        <f>+VLOOKUP($AJ575,Data_Validation!$A:$D,3,0)</f>
        <v>#N/A</v>
      </c>
      <c r="AQ575" s="487" t="e">
        <f>+VLOOKUP($AJ575,Data_Validation!$A:$D,4,0)</f>
        <v>#N/A</v>
      </c>
      <c r="AR575" s="487" t="s">
        <v>299</v>
      </c>
      <c r="AS575" s="487" t="e">
        <f>+VLOOKUP($AJ575,Data_Validation!$A:$E,5,0)</f>
        <v>#N/A</v>
      </c>
      <c r="AT575" s="904">
        <f t="shared" si="34"/>
        <v>0</v>
      </c>
      <c r="AU575" s="488">
        <f t="shared" si="34"/>
        <v>0</v>
      </c>
      <c r="AV575" s="899" t="str">
        <f>IFERROR(INDEX(V575:AG575,1,MATCH(Parametres!$B$3,V$1:AG$1,0)-1)*IF(OR(C575="L",C575="S",C575="I"),-1,1),"")</f>
        <v/>
      </c>
      <c r="AW575" s="899" t="e">
        <f t="shared" si="35"/>
        <v>#N/A</v>
      </c>
      <c r="AX575" s="899" t="e">
        <f>INDEX(V575:AG575,1,MATCH(Parametres!$B$3,V$1:AG$1,0))*IF(OR(C575="L",C575="S",C575="I"),-1,1)</f>
        <v>#N/A</v>
      </c>
      <c r="AY575" s="487" t="s">
        <v>337</v>
      </c>
      <c r="AZ575" s="487" t="e">
        <f>+VLOOKUP($AJ575,Data_Validation!$A:$E,5,0)</f>
        <v>#N/A</v>
      </c>
    </row>
    <row r="576" spans="36:52" ht="15" customHeight="1">
      <c r="AJ576" s="899">
        <f t="shared" si="36"/>
        <v>0</v>
      </c>
      <c r="AK576" s="899">
        <f t="shared" si="36"/>
        <v>0</v>
      </c>
      <c r="AL576" s="905" t="str">
        <f>IFERROR(INDEX(G576:R576,1,MATCH(Parametres!$B$3,G$1:R$1,0)-1)*IF(OR(F576="L",F576="S",F576="I"),-1,1),"")</f>
        <v/>
      </c>
      <c r="AM576" s="905" t="e">
        <f t="shared" si="33"/>
        <v>#N/A</v>
      </c>
      <c r="AN576" s="905" t="e">
        <f>INDEX(G576:R576,1,MATCH(Parametres!$B$3,G$1:R$1,0))*IF(OR(F576="L",F576="S",F576="I"),-1,1)</f>
        <v>#N/A</v>
      </c>
      <c r="AO576" s="487" t="e">
        <f>+VLOOKUP($AJ576,Data_Validation!$A:$D,1,0)</f>
        <v>#N/A</v>
      </c>
      <c r="AP576" s="487" t="e">
        <f>+VLOOKUP($AJ576,Data_Validation!$A:$D,3,0)</f>
        <v>#N/A</v>
      </c>
      <c r="AQ576" s="487" t="e">
        <f>+VLOOKUP($AJ576,Data_Validation!$A:$D,4,0)</f>
        <v>#N/A</v>
      </c>
      <c r="AR576" s="487" t="s">
        <v>299</v>
      </c>
      <c r="AS576" s="487" t="e">
        <f>+VLOOKUP($AJ576,Data_Validation!$A:$E,5,0)</f>
        <v>#N/A</v>
      </c>
      <c r="AT576" s="904">
        <f t="shared" si="34"/>
        <v>0</v>
      </c>
      <c r="AU576" s="488">
        <f t="shared" si="34"/>
        <v>0</v>
      </c>
      <c r="AV576" s="899" t="str">
        <f>IFERROR(INDEX(V576:AG576,1,MATCH(Parametres!$B$3,V$1:AG$1,0)-1)*IF(OR(C576="L",C576="S",C576="I"),-1,1),"")</f>
        <v/>
      </c>
      <c r="AW576" s="899" t="e">
        <f t="shared" si="35"/>
        <v>#N/A</v>
      </c>
      <c r="AX576" s="899" t="e">
        <f>INDEX(V576:AG576,1,MATCH(Parametres!$B$3,V$1:AG$1,0))*IF(OR(C576="L",C576="S",C576="I"),-1,1)</f>
        <v>#N/A</v>
      </c>
      <c r="AY576" s="487" t="s">
        <v>337</v>
      </c>
      <c r="AZ576" s="487" t="e">
        <f>+VLOOKUP($AJ576,Data_Validation!$A:$E,5,0)</f>
        <v>#N/A</v>
      </c>
    </row>
    <row r="577" spans="36:52" ht="15" customHeight="1">
      <c r="AJ577" s="899">
        <f t="shared" si="36"/>
        <v>0</v>
      </c>
      <c r="AK577" s="899">
        <f t="shared" si="36"/>
        <v>0</v>
      </c>
      <c r="AL577" s="905" t="str">
        <f>IFERROR(INDEX(G577:R577,1,MATCH(Parametres!$B$3,G$1:R$1,0)-1)*IF(OR(F577="L",F577="S",F577="I"),-1,1),"")</f>
        <v/>
      </c>
      <c r="AM577" s="905" t="e">
        <f t="shared" si="33"/>
        <v>#N/A</v>
      </c>
      <c r="AN577" s="905" t="e">
        <f>INDEX(G577:R577,1,MATCH(Parametres!$B$3,G$1:R$1,0))*IF(OR(F577="L",F577="S",F577="I"),-1,1)</f>
        <v>#N/A</v>
      </c>
      <c r="AO577" s="487" t="e">
        <f>+VLOOKUP($AJ577,Data_Validation!$A:$D,1,0)</f>
        <v>#N/A</v>
      </c>
      <c r="AP577" s="487" t="e">
        <f>+VLOOKUP($AJ577,Data_Validation!$A:$D,3,0)</f>
        <v>#N/A</v>
      </c>
      <c r="AQ577" s="487" t="e">
        <f>+VLOOKUP($AJ577,Data_Validation!$A:$D,4,0)</f>
        <v>#N/A</v>
      </c>
      <c r="AR577" s="487" t="s">
        <v>299</v>
      </c>
      <c r="AS577" s="487" t="e">
        <f>+VLOOKUP($AJ577,Data_Validation!$A:$E,5,0)</f>
        <v>#N/A</v>
      </c>
      <c r="AT577" s="904">
        <f t="shared" si="34"/>
        <v>0</v>
      </c>
      <c r="AU577" s="488">
        <f t="shared" si="34"/>
        <v>0</v>
      </c>
      <c r="AV577" s="899" t="str">
        <f>IFERROR(INDEX(V577:AG577,1,MATCH(Parametres!$B$3,V$1:AG$1,0)-1)*IF(OR(C577="L",C577="S",C577="I"),-1,1),"")</f>
        <v/>
      </c>
      <c r="AW577" s="899" t="e">
        <f t="shared" si="35"/>
        <v>#N/A</v>
      </c>
      <c r="AX577" s="899" t="e">
        <f>INDEX(V577:AG577,1,MATCH(Parametres!$B$3,V$1:AG$1,0))*IF(OR(C577="L",C577="S",C577="I"),-1,1)</f>
        <v>#N/A</v>
      </c>
      <c r="AY577" s="487" t="s">
        <v>337</v>
      </c>
      <c r="AZ577" s="487" t="e">
        <f>+VLOOKUP($AJ577,Data_Validation!$A:$E,5,0)</f>
        <v>#N/A</v>
      </c>
    </row>
    <row r="578" spans="36:52" ht="15" customHeight="1">
      <c r="AJ578" s="899">
        <f t="shared" si="36"/>
        <v>0</v>
      </c>
      <c r="AK578" s="899">
        <f t="shared" si="36"/>
        <v>0</v>
      </c>
      <c r="AL578" s="905" t="str">
        <f>IFERROR(INDEX(G578:R578,1,MATCH(Parametres!$B$3,G$1:R$1,0)-1)*IF(OR(F578="L",F578="S",F578="I"),-1,1),"")</f>
        <v/>
      </c>
      <c r="AM578" s="905" t="e">
        <f t="shared" si="33"/>
        <v>#N/A</v>
      </c>
      <c r="AN578" s="905" t="e">
        <f>INDEX(G578:R578,1,MATCH(Parametres!$B$3,G$1:R$1,0))*IF(OR(F578="L",F578="S",F578="I"),-1,1)</f>
        <v>#N/A</v>
      </c>
      <c r="AO578" s="487" t="e">
        <f>+VLOOKUP($AJ578,Data_Validation!$A:$D,1,0)</f>
        <v>#N/A</v>
      </c>
      <c r="AP578" s="487" t="e">
        <f>+VLOOKUP($AJ578,Data_Validation!$A:$D,3,0)</f>
        <v>#N/A</v>
      </c>
      <c r="AQ578" s="487" t="e">
        <f>+VLOOKUP($AJ578,Data_Validation!$A:$D,4,0)</f>
        <v>#N/A</v>
      </c>
      <c r="AR578" s="487" t="s">
        <v>299</v>
      </c>
      <c r="AS578" s="487" t="e">
        <f>+VLOOKUP($AJ578,Data_Validation!$A:$E,5,0)</f>
        <v>#N/A</v>
      </c>
      <c r="AT578" s="904">
        <f t="shared" si="34"/>
        <v>0</v>
      </c>
      <c r="AU578" s="488">
        <f t="shared" si="34"/>
        <v>0</v>
      </c>
      <c r="AV578" s="899" t="str">
        <f>IFERROR(INDEX(V578:AG578,1,MATCH(Parametres!$B$3,V$1:AG$1,0)-1)*IF(OR(C578="L",C578="S",C578="I"),-1,1),"")</f>
        <v/>
      </c>
      <c r="AW578" s="899" t="e">
        <f t="shared" si="35"/>
        <v>#N/A</v>
      </c>
      <c r="AX578" s="899" t="e">
        <f>INDEX(V578:AG578,1,MATCH(Parametres!$B$3,V$1:AG$1,0))*IF(OR(C578="L",C578="S",C578="I"),-1,1)</f>
        <v>#N/A</v>
      </c>
      <c r="AY578" s="487" t="s">
        <v>337</v>
      </c>
      <c r="AZ578" s="487" t="e">
        <f>+VLOOKUP($AJ578,Data_Validation!$A:$E,5,0)</f>
        <v>#N/A</v>
      </c>
    </row>
    <row r="579" spans="36:52" ht="15" customHeight="1">
      <c r="AJ579" s="899">
        <f t="shared" si="36"/>
        <v>0</v>
      </c>
      <c r="AK579" s="899">
        <f t="shared" si="36"/>
        <v>0</v>
      </c>
      <c r="AL579" s="905" t="str">
        <f>IFERROR(INDEX(G579:R579,1,MATCH(Parametres!$B$3,G$1:R$1,0)-1)*IF(OR(F579="L",F579="S",F579="I"),-1,1),"")</f>
        <v/>
      </c>
      <c r="AM579" s="905" t="e">
        <f t="shared" si="33"/>
        <v>#N/A</v>
      </c>
      <c r="AN579" s="905" t="e">
        <f>INDEX(G579:R579,1,MATCH(Parametres!$B$3,G$1:R$1,0))*IF(OR(F579="L",F579="S",F579="I"),-1,1)</f>
        <v>#N/A</v>
      </c>
      <c r="AO579" s="487" t="e">
        <f>+VLOOKUP($AJ579,Data_Validation!$A:$D,1,0)</f>
        <v>#N/A</v>
      </c>
      <c r="AP579" s="487" t="e">
        <f>+VLOOKUP($AJ579,Data_Validation!$A:$D,3,0)</f>
        <v>#N/A</v>
      </c>
      <c r="AQ579" s="487" t="e">
        <f>+VLOOKUP($AJ579,Data_Validation!$A:$D,4,0)</f>
        <v>#N/A</v>
      </c>
      <c r="AR579" s="487" t="s">
        <v>299</v>
      </c>
      <c r="AS579" s="487" t="e">
        <f>+VLOOKUP($AJ579,Data_Validation!$A:$E,5,0)</f>
        <v>#N/A</v>
      </c>
      <c r="AT579" s="904">
        <f t="shared" si="34"/>
        <v>0</v>
      </c>
      <c r="AU579" s="488">
        <f t="shared" si="34"/>
        <v>0</v>
      </c>
      <c r="AV579" s="899" t="str">
        <f>IFERROR(INDEX(V579:AG579,1,MATCH(Parametres!$B$3,V$1:AG$1,0)-1)*IF(OR(C579="L",C579="S",C579="I"),-1,1),"")</f>
        <v/>
      </c>
      <c r="AW579" s="899" t="e">
        <f t="shared" si="35"/>
        <v>#N/A</v>
      </c>
      <c r="AX579" s="899" t="e">
        <f>INDEX(V579:AG579,1,MATCH(Parametres!$B$3,V$1:AG$1,0))*IF(OR(C579="L",C579="S",C579="I"),-1,1)</f>
        <v>#N/A</v>
      </c>
      <c r="AY579" s="487" t="s">
        <v>337</v>
      </c>
      <c r="AZ579" s="487" t="e">
        <f>+VLOOKUP($AJ579,Data_Validation!$A:$E,5,0)</f>
        <v>#N/A</v>
      </c>
    </row>
    <row r="580" spans="36:52" ht="15" customHeight="1">
      <c r="AJ580" s="899">
        <f t="shared" si="36"/>
        <v>0</v>
      </c>
      <c r="AK580" s="899">
        <f t="shared" si="36"/>
        <v>0</v>
      </c>
      <c r="AL580" s="905" t="str">
        <f>IFERROR(INDEX(G580:R580,1,MATCH(Parametres!$B$3,G$1:R$1,0)-1)*IF(OR(F580="L",F580="S",F580="I"),-1,1),"")</f>
        <v/>
      </c>
      <c r="AM580" s="905" t="e">
        <f t="shared" ref="AM580:AM643" si="37">AN580-AL580</f>
        <v>#N/A</v>
      </c>
      <c r="AN580" s="905" t="e">
        <f>INDEX(G580:R580,1,MATCH(Parametres!$B$3,G$1:R$1,0))*IF(OR(F580="L",F580="S",F580="I"),-1,1)</f>
        <v>#N/A</v>
      </c>
      <c r="AO580" s="487" t="e">
        <f>+VLOOKUP($AJ580,Data_Validation!$A:$D,1,0)</f>
        <v>#N/A</v>
      </c>
      <c r="AP580" s="487" t="e">
        <f>+VLOOKUP($AJ580,Data_Validation!$A:$D,3,0)</f>
        <v>#N/A</v>
      </c>
      <c r="AQ580" s="487" t="e">
        <f>+VLOOKUP($AJ580,Data_Validation!$A:$D,4,0)</f>
        <v>#N/A</v>
      </c>
      <c r="AR580" s="487" t="s">
        <v>299</v>
      </c>
      <c r="AS580" s="487" t="e">
        <f>+VLOOKUP($AJ580,Data_Validation!$A:$E,5,0)</f>
        <v>#N/A</v>
      </c>
      <c r="AT580" s="904">
        <f t="shared" ref="AT580:AU643" si="38">C580</f>
        <v>0</v>
      </c>
      <c r="AU580" s="488">
        <f t="shared" si="38"/>
        <v>0</v>
      </c>
      <c r="AV580" s="899" t="str">
        <f>IFERROR(INDEX(V580:AG580,1,MATCH(Parametres!$B$3,V$1:AG$1,0)-1)*IF(OR(C580="L",C580="S",C580="I"),-1,1),"")</f>
        <v/>
      </c>
      <c r="AW580" s="899" t="e">
        <f t="shared" ref="AW580:AW643" si="39">AX580-AV580</f>
        <v>#N/A</v>
      </c>
      <c r="AX580" s="899" t="e">
        <f>INDEX(V580:AG580,1,MATCH(Parametres!$B$3,V$1:AG$1,0))*IF(OR(C580="L",C580="S",C580="I"),-1,1)</f>
        <v>#N/A</v>
      </c>
      <c r="AY580" s="487" t="s">
        <v>337</v>
      </c>
      <c r="AZ580" s="487" t="e">
        <f>+VLOOKUP($AJ580,Data_Validation!$A:$E,5,0)</f>
        <v>#N/A</v>
      </c>
    </row>
    <row r="581" spans="36:52" ht="15" customHeight="1">
      <c r="AJ581" s="899">
        <f t="shared" si="36"/>
        <v>0</v>
      </c>
      <c r="AK581" s="899">
        <f t="shared" si="36"/>
        <v>0</v>
      </c>
      <c r="AL581" s="905" t="str">
        <f>IFERROR(INDEX(G581:R581,1,MATCH(Parametres!$B$3,G$1:R$1,0)-1)*IF(OR(F581="L",F581="S",F581="I"),-1,1),"")</f>
        <v/>
      </c>
      <c r="AM581" s="905" t="e">
        <f t="shared" si="37"/>
        <v>#N/A</v>
      </c>
      <c r="AN581" s="905" t="e">
        <f>INDEX(G581:R581,1,MATCH(Parametres!$B$3,G$1:R$1,0))*IF(OR(F581="L",F581="S",F581="I"),-1,1)</f>
        <v>#N/A</v>
      </c>
      <c r="AO581" s="487" t="e">
        <f>+VLOOKUP($AJ581,Data_Validation!$A:$D,1,0)</f>
        <v>#N/A</v>
      </c>
      <c r="AP581" s="487" t="e">
        <f>+VLOOKUP($AJ581,Data_Validation!$A:$D,3,0)</f>
        <v>#N/A</v>
      </c>
      <c r="AQ581" s="487" t="e">
        <f>+VLOOKUP($AJ581,Data_Validation!$A:$D,4,0)</f>
        <v>#N/A</v>
      </c>
      <c r="AR581" s="487" t="s">
        <v>299</v>
      </c>
      <c r="AS581" s="487" t="e">
        <f>+VLOOKUP($AJ581,Data_Validation!$A:$E,5,0)</f>
        <v>#N/A</v>
      </c>
      <c r="AT581" s="904">
        <f t="shared" si="38"/>
        <v>0</v>
      </c>
      <c r="AU581" s="488">
        <f t="shared" si="38"/>
        <v>0</v>
      </c>
      <c r="AV581" s="899" t="str">
        <f>IFERROR(INDEX(V581:AG581,1,MATCH(Parametres!$B$3,V$1:AG$1,0)-1)*IF(OR(C581="L",C581="S",C581="I"),-1,1),"")</f>
        <v/>
      </c>
      <c r="AW581" s="899" t="e">
        <f t="shared" si="39"/>
        <v>#N/A</v>
      </c>
      <c r="AX581" s="899" t="e">
        <f>INDEX(V581:AG581,1,MATCH(Parametres!$B$3,V$1:AG$1,0))*IF(OR(C581="L",C581="S",C581="I"),-1,1)</f>
        <v>#N/A</v>
      </c>
      <c r="AY581" s="487" t="s">
        <v>337</v>
      </c>
      <c r="AZ581" s="487" t="e">
        <f>+VLOOKUP($AJ581,Data_Validation!$A:$E,5,0)</f>
        <v>#N/A</v>
      </c>
    </row>
    <row r="582" spans="36:52" ht="15" customHeight="1">
      <c r="AJ582" s="899">
        <f t="shared" si="36"/>
        <v>0</v>
      </c>
      <c r="AK582" s="899">
        <f t="shared" si="36"/>
        <v>0</v>
      </c>
      <c r="AL582" s="905" t="str">
        <f>IFERROR(INDEX(G582:R582,1,MATCH(Parametres!$B$3,G$1:R$1,0)-1)*IF(OR(F582="L",F582="S",F582="I"),-1,1),"")</f>
        <v/>
      </c>
      <c r="AM582" s="905" t="e">
        <f t="shared" si="37"/>
        <v>#N/A</v>
      </c>
      <c r="AN582" s="905" t="e">
        <f>INDEX(G582:R582,1,MATCH(Parametres!$B$3,G$1:R$1,0))*IF(OR(F582="L",F582="S",F582="I"),-1,1)</f>
        <v>#N/A</v>
      </c>
      <c r="AO582" s="487" t="e">
        <f>+VLOOKUP($AJ582,Data_Validation!$A:$D,1,0)</f>
        <v>#N/A</v>
      </c>
      <c r="AP582" s="487" t="e">
        <f>+VLOOKUP($AJ582,Data_Validation!$A:$D,3,0)</f>
        <v>#N/A</v>
      </c>
      <c r="AQ582" s="487" t="e">
        <f>+VLOOKUP($AJ582,Data_Validation!$A:$D,4,0)</f>
        <v>#N/A</v>
      </c>
      <c r="AR582" s="487" t="s">
        <v>299</v>
      </c>
      <c r="AS582" s="487" t="e">
        <f>+VLOOKUP($AJ582,Data_Validation!$A:$E,5,0)</f>
        <v>#N/A</v>
      </c>
      <c r="AT582" s="904">
        <f t="shared" si="38"/>
        <v>0</v>
      </c>
      <c r="AU582" s="488">
        <f t="shared" si="38"/>
        <v>0</v>
      </c>
      <c r="AV582" s="899" t="str">
        <f>IFERROR(INDEX(V582:AG582,1,MATCH(Parametres!$B$3,V$1:AG$1,0)-1)*IF(OR(C582="L",C582="S",C582="I"),-1,1),"")</f>
        <v/>
      </c>
      <c r="AW582" s="899" t="e">
        <f t="shared" si="39"/>
        <v>#N/A</v>
      </c>
      <c r="AX582" s="899" t="e">
        <f>INDEX(V582:AG582,1,MATCH(Parametres!$B$3,V$1:AG$1,0))*IF(OR(C582="L",C582="S",C582="I"),-1,1)</f>
        <v>#N/A</v>
      </c>
      <c r="AY582" s="487" t="s">
        <v>337</v>
      </c>
      <c r="AZ582" s="487" t="e">
        <f>+VLOOKUP($AJ582,Data_Validation!$A:$E,5,0)</f>
        <v>#N/A</v>
      </c>
    </row>
    <row r="583" spans="36:52" ht="15" customHeight="1">
      <c r="AJ583" s="899">
        <f t="shared" si="36"/>
        <v>0</v>
      </c>
      <c r="AK583" s="899">
        <f t="shared" si="36"/>
        <v>0</v>
      </c>
      <c r="AL583" s="905" t="str">
        <f>IFERROR(INDEX(G583:R583,1,MATCH(Parametres!$B$3,G$1:R$1,0)-1)*IF(OR(F583="L",F583="S",F583="I"),-1,1),"")</f>
        <v/>
      </c>
      <c r="AM583" s="905" t="e">
        <f t="shared" si="37"/>
        <v>#N/A</v>
      </c>
      <c r="AN583" s="905" t="e">
        <f>INDEX(G583:R583,1,MATCH(Parametres!$B$3,G$1:R$1,0))*IF(OR(F583="L",F583="S",F583="I"),-1,1)</f>
        <v>#N/A</v>
      </c>
      <c r="AO583" s="487" t="e">
        <f>+VLOOKUP($AJ583,Data_Validation!$A:$D,1,0)</f>
        <v>#N/A</v>
      </c>
      <c r="AP583" s="487" t="e">
        <f>+VLOOKUP($AJ583,Data_Validation!$A:$D,3,0)</f>
        <v>#N/A</v>
      </c>
      <c r="AQ583" s="487" t="e">
        <f>+VLOOKUP($AJ583,Data_Validation!$A:$D,4,0)</f>
        <v>#N/A</v>
      </c>
      <c r="AR583" s="487" t="s">
        <v>299</v>
      </c>
      <c r="AS583" s="487" t="e">
        <f>+VLOOKUP($AJ583,Data_Validation!$A:$E,5,0)</f>
        <v>#N/A</v>
      </c>
      <c r="AT583" s="904">
        <f t="shared" si="38"/>
        <v>0</v>
      </c>
      <c r="AU583" s="488">
        <f t="shared" si="38"/>
        <v>0</v>
      </c>
      <c r="AV583" s="899" t="str">
        <f>IFERROR(INDEX(V583:AG583,1,MATCH(Parametres!$B$3,V$1:AG$1,0)-1)*IF(OR(C583="L",C583="S",C583="I"),-1,1),"")</f>
        <v/>
      </c>
      <c r="AW583" s="899" t="e">
        <f t="shared" si="39"/>
        <v>#N/A</v>
      </c>
      <c r="AX583" s="899" t="e">
        <f>INDEX(V583:AG583,1,MATCH(Parametres!$B$3,V$1:AG$1,0))*IF(OR(C583="L",C583="S",C583="I"),-1,1)</f>
        <v>#N/A</v>
      </c>
      <c r="AY583" s="487" t="s">
        <v>337</v>
      </c>
      <c r="AZ583" s="487" t="e">
        <f>+VLOOKUP($AJ583,Data_Validation!$A:$E,5,0)</f>
        <v>#N/A</v>
      </c>
    </row>
    <row r="584" spans="36:52" ht="15" customHeight="1">
      <c r="AJ584" s="899">
        <f t="shared" si="36"/>
        <v>0</v>
      </c>
      <c r="AK584" s="899">
        <f t="shared" si="36"/>
        <v>0</v>
      </c>
      <c r="AL584" s="905" t="str">
        <f>IFERROR(INDEX(G584:R584,1,MATCH(Parametres!$B$3,G$1:R$1,0)-1)*IF(OR(F584="L",F584="S",F584="I"),-1,1),"")</f>
        <v/>
      </c>
      <c r="AM584" s="905" t="e">
        <f t="shared" si="37"/>
        <v>#N/A</v>
      </c>
      <c r="AN584" s="905" t="e">
        <f>INDEX(G584:R584,1,MATCH(Parametres!$B$3,G$1:R$1,0))*IF(OR(F584="L",F584="S",F584="I"),-1,1)</f>
        <v>#N/A</v>
      </c>
      <c r="AO584" s="487" t="e">
        <f>+VLOOKUP($AJ584,Data_Validation!$A:$D,1,0)</f>
        <v>#N/A</v>
      </c>
      <c r="AP584" s="487" t="e">
        <f>+VLOOKUP($AJ584,Data_Validation!$A:$D,3,0)</f>
        <v>#N/A</v>
      </c>
      <c r="AQ584" s="487" t="e">
        <f>+VLOOKUP($AJ584,Data_Validation!$A:$D,4,0)</f>
        <v>#N/A</v>
      </c>
      <c r="AR584" s="487" t="s">
        <v>299</v>
      </c>
      <c r="AS584" s="487" t="e">
        <f>+VLOOKUP($AJ584,Data_Validation!$A:$E,5,0)</f>
        <v>#N/A</v>
      </c>
      <c r="AT584" s="904">
        <f t="shared" si="38"/>
        <v>0</v>
      </c>
      <c r="AU584" s="488">
        <f t="shared" si="38"/>
        <v>0</v>
      </c>
      <c r="AV584" s="899" t="str">
        <f>IFERROR(INDEX(V584:AG584,1,MATCH(Parametres!$B$3,V$1:AG$1,0)-1)*IF(OR(C584="L",C584="S",C584="I"),-1,1),"")</f>
        <v/>
      </c>
      <c r="AW584" s="899" t="e">
        <f t="shared" si="39"/>
        <v>#N/A</v>
      </c>
      <c r="AX584" s="899" t="e">
        <f>INDEX(V584:AG584,1,MATCH(Parametres!$B$3,V$1:AG$1,0))*IF(OR(C584="L",C584="S",C584="I"),-1,1)</f>
        <v>#N/A</v>
      </c>
      <c r="AY584" s="487" t="s">
        <v>337</v>
      </c>
      <c r="AZ584" s="487" t="e">
        <f>+VLOOKUP($AJ584,Data_Validation!$A:$E,5,0)</f>
        <v>#N/A</v>
      </c>
    </row>
    <row r="585" spans="36:52" ht="15" customHeight="1">
      <c r="AJ585" s="899">
        <f t="shared" si="36"/>
        <v>0</v>
      </c>
      <c r="AK585" s="899">
        <f t="shared" si="36"/>
        <v>0</v>
      </c>
      <c r="AL585" s="905" t="str">
        <f>IFERROR(INDEX(G585:R585,1,MATCH(Parametres!$B$3,G$1:R$1,0)-1)*IF(OR(F585="L",F585="S",F585="I"),-1,1),"")</f>
        <v/>
      </c>
      <c r="AM585" s="905" t="e">
        <f t="shared" si="37"/>
        <v>#N/A</v>
      </c>
      <c r="AN585" s="905" t="e">
        <f>INDEX(G585:R585,1,MATCH(Parametres!$B$3,G$1:R$1,0))*IF(OR(F585="L",F585="S",F585="I"),-1,1)</f>
        <v>#N/A</v>
      </c>
      <c r="AO585" s="487" t="e">
        <f>+VLOOKUP($AJ585,Data_Validation!$A:$D,1,0)</f>
        <v>#N/A</v>
      </c>
      <c r="AP585" s="487" t="e">
        <f>+VLOOKUP($AJ585,Data_Validation!$A:$D,3,0)</f>
        <v>#N/A</v>
      </c>
      <c r="AQ585" s="487" t="e">
        <f>+VLOOKUP($AJ585,Data_Validation!$A:$D,4,0)</f>
        <v>#N/A</v>
      </c>
      <c r="AR585" s="487" t="s">
        <v>299</v>
      </c>
      <c r="AS585" s="487" t="e">
        <f>+VLOOKUP($AJ585,Data_Validation!$A:$E,5,0)</f>
        <v>#N/A</v>
      </c>
      <c r="AT585" s="904">
        <f t="shared" si="38"/>
        <v>0</v>
      </c>
      <c r="AU585" s="488">
        <f t="shared" si="38"/>
        <v>0</v>
      </c>
      <c r="AV585" s="899" t="str">
        <f>IFERROR(INDEX(V585:AG585,1,MATCH(Parametres!$B$3,V$1:AG$1,0)-1)*IF(OR(C585="L",C585="S",C585="I"),-1,1),"")</f>
        <v/>
      </c>
      <c r="AW585" s="899" t="e">
        <f t="shared" si="39"/>
        <v>#N/A</v>
      </c>
      <c r="AX585" s="899" t="e">
        <f>INDEX(V585:AG585,1,MATCH(Parametres!$B$3,V$1:AG$1,0))*IF(OR(C585="L",C585="S",C585="I"),-1,1)</f>
        <v>#N/A</v>
      </c>
      <c r="AY585" s="487" t="s">
        <v>337</v>
      </c>
      <c r="AZ585" s="487" t="e">
        <f>+VLOOKUP($AJ585,Data_Validation!$A:$E,5,0)</f>
        <v>#N/A</v>
      </c>
    </row>
    <row r="586" spans="36:52" ht="15" customHeight="1">
      <c r="AJ586" s="899">
        <f t="shared" si="36"/>
        <v>0</v>
      </c>
      <c r="AK586" s="899">
        <f t="shared" si="36"/>
        <v>0</v>
      </c>
      <c r="AL586" s="905" t="str">
        <f>IFERROR(INDEX(G586:R586,1,MATCH(Parametres!$B$3,G$1:R$1,0)-1)*IF(OR(F586="L",F586="S",F586="I"),-1,1),"")</f>
        <v/>
      </c>
      <c r="AM586" s="905" t="e">
        <f t="shared" si="37"/>
        <v>#N/A</v>
      </c>
      <c r="AN586" s="905" t="e">
        <f>INDEX(G586:R586,1,MATCH(Parametres!$B$3,G$1:R$1,0))*IF(OR(F586="L",F586="S",F586="I"),-1,1)</f>
        <v>#N/A</v>
      </c>
      <c r="AO586" s="487" t="e">
        <f>+VLOOKUP($AJ586,Data_Validation!$A:$D,1,0)</f>
        <v>#N/A</v>
      </c>
      <c r="AP586" s="487" t="e">
        <f>+VLOOKUP($AJ586,Data_Validation!$A:$D,3,0)</f>
        <v>#N/A</v>
      </c>
      <c r="AQ586" s="487" t="e">
        <f>+VLOOKUP($AJ586,Data_Validation!$A:$D,4,0)</f>
        <v>#N/A</v>
      </c>
      <c r="AR586" s="487" t="s">
        <v>299</v>
      </c>
      <c r="AS586" s="487" t="e">
        <f>+VLOOKUP($AJ586,Data_Validation!$A:$E,5,0)</f>
        <v>#N/A</v>
      </c>
      <c r="AT586" s="904">
        <f t="shared" si="38"/>
        <v>0</v>
      </c>
      <c r="AU586" s="488">
        <f t="shared" si="38"/>
        <v>0</v>
      </c>
      <c r="AV586" s="899" t="str">
        <f>IFERROR(INDEX(V586:AG586,1,MATCH(Parametres!$B$3,V$1:AG$1,0)-1)*IF(OR(C586="L",C586="S",C586="I"),-1,1),"")</f>
        <v/>
      </c>
      <c r="AW586" s="899" t="e">
        <f t="shared" si="39"/>
        <v>#N/A</v>
      </c>
      <c r="AX586" s="899" t="e">
        <f>INDEX(V586:AG586,1,MATCH(Parametres!$B$3,V$1:AG$1,0))*IF(OR(C586="L",C586="S",C586="I"),-1,1)</f>
        <v>#N/A</v>
      </c>
      <c r="AY586" s="487" t="s">
        <v>337</v>
      </c>
      <c r="AZ586" s="487" t="e">
        <f>+VLOOKUP($AJ586,Data_Validation!$A:$E,5,0)</f>
        <v>#N/A</v>
      </c>
    </row>
    <row r="587" spans="36:52" ht="15" customHeight="1">
      <c r="AJ587" s="899">
        <f t="shared" si="36"/>
        <v>0</v>
      </c>
      <c r="AK587" s="899">
        <f t="shared" si="36"/>
        <v>0</v>
      </c>
      <c r="AL587" s="905" t="str">
        <f>IFERROR(INDEX(G587:R587,1,MATCH(Parametres!$B$3,G$1:R$1,0)-1)*IF(OR(F587="L",F587="S",F587="I"),-1,1),"")</f>
        <v/>
      </c>
      <c r="AM587" s="905" t="e">
        <f t="shared" si="37"/>
        <v>#N/A</v>
      </c>
      <c r="AN587" s="905" t="e">
        <f>INDEX(G587:R587,1,MATCH(Parametres!$B$3,G$1:R$1,0))*IF(OR(F587="L",F587="S",F587="I"),-1,1)</f>
        <v>#N/A</v>
      </c>
      <c r="AO587" s="487" t="e">
        <f>+VLOOKUP($AJ587,Data_Validation!$A:$D,1,0)</f>
        <v>#N/A</v>
      </c>
      <c r="AP587" s="487" t="e">
        <f>+VLOOKUP($AJ587,Data_Validation!$A:$D,3,0)</f>
        <v>#N/A</v>
      </c>
      <c r="AQ587" s="487" t="e">
        <f>+VLOOKUP($AJ587,Data_Validation!$A:$D,4,0)</f>
        <v>#N/A</v>
      </c>
      <c r="AR587" s="487" t="s">
        <v>299</v>
      </c>
      <c r="AS587" s="487" t="e">
        <f>+VLOOKUP($AJ587,Data_Validation!$A:$E,5,0)</f>
        <v>#N/A</v>
      </c>
      <c r="AT587" s="904">
        <f t="shared" si="38"/>
        <v>0</v>
      </c>
      <c r="AU587" s="488">
        <f t="shared" si="38"/>
        <v>0</v>
      </c>
      <c r="AV587" s="899" t="str">
        <f>IFERROR(INDEX(V587:AG587,1,MATCH(Parametres!$B$3,V$1:AG$1,0)-1)*IF(OR(C587="L",C587="S",C587="I"),-1,1),"")</f>
        <v/>
      </c>
      <c r="AW587" s="899" t="e">
        <f t="shared" si="39"/>
        <v>#N/A</v>
      </c>
      <c r="AX587" s="899" t="e">
        <f>INDEX(V587:AG587,1,MATCH(Parametres!$B$3,V$1:AG$1,0))*IF(OR(C587="L",C587="S",C587="I"),-1,1)</f>
        <v>#N/A</v>
      </c>
      <c r="AY587" s="487" t="s">
        <v>337</v>
      </c>
      <c r="AZ587" s="487" t="e">
        <f>+VLOOKUP($AJ587,Data_Validation!$A:$E,5,0)</f>
        <v>#N/A</v>
      </c>
    </row>
    <row r="588" spans="36:52" ht="15" customHeight="1">
      <c r="AJ588" s="899">
        <f t="shared" si="36"/>
        <v>0</v>
      </c>
      <c r="AK588" s="899">
        <f t="shared" si="36"/>
        <v>0</v>
      </c>
      <c r="AL588" s="905" t="str">
        <f>IFERROR(INDEX(G588:R588,1,MATCH(Parametres!$B$3,G$1:R$1,0)-1)*IF(OR(F588="L",F588="S",F588="I"),-1,1),"")</f>
        <v/>
      </c>
      <c r="AM588" s="905" t="e">
        <f t="shared" si="37"/>
        <v>#N/A</v>
      </c>
      <c r="AN588" s="905" t="e">
        <f>INDEX(G588:R588,1,MATCH(Parametres!$B$3,G$1:R$1,0))*IF(OR(F588="L",F588="S",F588="I"),-1,1)</f>
        <v>#N/A</v>
      </c>
      <c r="AO588" s="487" t="e">
        <f>+VLOOKUP($AJ588,Data_Validation!$A:$D,1,0)</f>
        <v>#N/A</v>
      </c>
      <c r="AP588" s="487" t="e">
        <f>+VLOOKUP($AJ588,Data_Validation!$A:$D,3,0)</f>
        <v>#N/A</v>
      </c>
      <c r="AQ588" s="487" t="e">
        <f>+VLOOKUP($AJ588,Data_Validation!$A:$D,4,0)</f>
        <v>#N/A</v>
      </c>
      <c r="AR588" s="487" t="s">
        <v>299</v>
      </c>
      <c r="AS588" s="487" t="e">
        <f>+VLOOKUP($AJ588,Data_Validation!$A:$E,5,0)</f>
        <v>#N/A</v>
      </c>
      <c r="AT588" s="904">
        <f t="shared" si="38"/>
        <v>0</v>
      </c>
      <c r="AU588" s="488">
        <f t="shared" si="38"/>
        <v>0</v>
      </c>
      <c r="AV588" s="899" t="str">
        <f>IFERROR(INDEX(V588:AG588,1,MATCH(Parametres!$B$3,V$1:AG$1,0)-1)*IF(OR(C588="L",C588="S",C588="I"),-1,1),"")</f>
        <v/>
      </c>
      <c r="AW588" s="899" t="e">
        <f t="shared" si="39"/>
        <v>#N/A</v>
      </c>
      <c r="AX588" s="899" t="e">
        <f>INDEX(V588:AG588,1,MATCH(Parametres!$B$3,V$1:AG$1,0))*IF(OR(C588="L",C588="S",C588="I"),-1,1)</f>
        <v>#N/A</v>
      </c>
      <c r="AY588" s="487" t="s">
        <v>337</v>
      </c>
      <c r="AZ588" s="487" t="e">
        <f>+VLOOKUP($AJ588,Data_Validation!$A:$E,5,0)</f>
        <v>#N/A</v>
      </c>
    </row>
    <row r="589" spans="36:52" ht="15" customHeight="1">
      <c r="AJ589" s="899">
        <f t="shared" si="36"/>
        <v>0</v>
      </c>
      <c r="AK589" s="899">
        <f t="shared" si="36"/>
        <v>0</v>
      </c>
      <c r="AL589" s="905" t="str">
        <f>IFERROR(INDEX(G589:R589,1,MATCH(Parametres!$B$3,G$1:R$1,0)-1)*IF(OR(F589="L",F589="S",F589="I"),-1,1),"")</f>
        <v/>
      </c>
      <c r="AM589" s="905" t="e">
        <f t="shared" si="37"/>
        <v>#N/A</v>
      </c>
      <c r="AN589" s="905" t="e">
        <f>INDEX(G589:R589,1,MATCH(Parametres!$B$3,G$1:R$1,0))*IF(OR(F589="L",F589="S",F589="I"),-1,1)</f>
        <v>#N/A</v>
      </c>
      <c r="AO589" s="487" t="e">
        <f>+VLOOKUP($AJ589,Data_Validation!$A:$D,1,0)</f>
        <v>#N/A</v>
      </c>
      <c r="AP589" s="487" t="e">
        <f>+VLOOKUP($AJ589,Data_Validation!$A:$D,3,0)</f>
        <v>#N/A</v>
      </c>
      <c r="AQ589" s="487" t="e">
        <f>+VLOOKUP($AJ589,Data_Validation!$A:$D,4,0)</f>
        <v>#N/A</v>
      </c>
      <c r="AR589" s="487" t="s">
        <v>299</v>
      </c>
      <c r="AS589" s="487" t="e">
        <f>+VLOOKUP($AJ589,Data_Validation!$A:$E,5,0)</f>
        <v>#N/A</v>
      </c>
      <c r="AT589" s="904">
        <f t="shared" si="38"/>
        <v>0</v>
      </c>
      <c r="AU589" s="488">
        <f t="shared" si="38"/>
        <v>0</v>
      </c>
      <c r="AV589" s="899" t="str">
        <f>IFERROR(INDEX(V589:AG589,1,MATCH(Parametres!$B$3,V$1:AG$1,0)-1)*IF(OR(C589="L",C589="S",C589="I"),-1,1),"")</f>
        <v/>
      </c>
      <c r="AW589" s="899" t="e">
        <f t="shared" si="39"/>
        <v>#N/A</v>
      </c>
      <c r="AX589" s="899" t="e">
        <f>INDEX(V589:AG589,1,MATCH(Parametres!$B$3,V$1:AG$1,0))*IF(OR(C589="L",C589="S",C589="I"),-1,1)</f>
        <v>#N/A</v>
      </c>
      <c r="AY589" s="487" t="s">
        <v>337</v>
      </c>
      <c r="AZ589" s="487" t="e">
        <f>+VLOOKUP($AJ589,Data_Validation!$A:$E,5,0)</f>
        <v>#N/A</v>
      </c>
    </row>
    <row r="590" spans="36:52" ht="15" customHeight="1">
      <c r="AJ590" s="899">
        <f t="shared" si="36"/>
        <v>0</v>
      </c>
      <c r="AK590" s="899">
        <f t="shared" si="36"/>
        <v>0</v>
      </c>
      <c r="AL590" s="905" t="str">
        <f>IFERROR(INDEX(G590:R590,1,MATCH(Parametres!$B$3,G$1:R$1,0)-1)*IF(OR(F590="L",F590="S",F590="I"),-1,1),"")</f>
        <v/>
      </c>
      <c r="AM590" s="905" t="e">
        <f t="shared" si="37"/>
        <v>#N/A</v>
      </c>
      <c r="AN590" s="905" t="e">
        <f>INDEX(G590:R590,1,MATCH(Parametres!$B$3,G$1:R$1,0))*IF(OR(F590="L",F590="S",F590="I"),-1,1)</f>
        <v>#N/A</v>
      </c>
      <c r="AO590" s="487" t="e">
        <f>+VLOOKUP($AJ590,Data_Validation!$A:$D,1,0)</f>
        <v>#N/A</v>
      </c>
      <c r="AP590" s="487" t="e">
        <f>+VLOOKUP($AJ590,Data_Validation!$A:$D,3,0)</f>
        <v>#N/A</v>
      </c>
      <c r="AQ590" s="487" t="e">
        <f>+VLOOKUP($AJ590,Data_Validation!$A:$D,4,0)</f>
        <v>#N/A</v>
      </c>
      <c r="AR590" s="487" t="s">
        <v>299</v>
      </c>
      <c r="AS590" s="487" t="e">
        <f>+VLOOKUP($AJ590,Data_Validation!$A:$E,5,0)</f>
        <v>#N/A</v>
      </c>
      <c r="AT590" s="904">
        <f t="shared" si="38"/>
        <v>0</v>
      </c>
      <c r="AU590" s="488">
        <f t="shared" si="38"/>
        <v>0</v>
      </c>
      <c r="AV590" s="899" t="str">
        <f>IFERROR(INDEX(V590:AG590,1,MATCH(Parametres!$B$3,V$1:AG$1,0)-1)*IF(OR(C590="L",C590="S",C590="I"),-1,1),"")</f>
        <v/>
      </c>
      <c r="AW590" s="899" t="e">
        <f t="shared" si="39"/>
        <v>#N/A</v>
      </c>
      <c r="AX590" s="899" t="e">
        <f>INDEX(V590:AG590,1,MATCH(Parametres!$B$3,V$1:AG$1,0))*IF(OR(C590="L",C590="S",C590="I"),-1,1)</f>
        <v>#N/A</v>
      </c>
      <c r="AY590" s="487" t="s">
        <v>337</v>
      </c>
      <c r="AZ590" s="487" t="e">
        <f>+VLOOKUP($AJ590,Data_Validation!$A:$E,5,0)</f>
        <v>#N/A</v>
      </c>
    </row>
    <row r="591" spans="36:52" ht="15" customHeight="1">
      <c r="AJ591" s="899">
        <f t="shared" si="36"/>
        <v>0</v>
      </c>
      <c r="AK591" s="899">
        <f t="shared" si="36"/>
        <v>0</v>
      </c>
      <c r="AL591" s="905" t="str">
        <f>IFERROR(INDEX(G591:R591,1,MATCH(Parametres!$B$3,G$1:R$1,0)-1)*IF(OR(F591="L",F591="S",F591="I"),-1,1),"")</f>
        <v/>
      </c>
      <c r="AM591" s="905" t="e">
        <f t="shared" si="37"/>
        <v>#N/A</v>
      </c>
      <c r="AN591" s="905" t="e">
        <f>INDEX(G591:R591,1,MATCH(Parametres!$B$3,G$1:R$1,0))*IF(OR(F591="L",F591="S",F591="I"),-1,1)</f>
        <v>#N/A</v>
      </c>
      <c r="AO591" s="487" t="e">
        <f>+VLOOKUP($AJ591,Data_Validation!$A:$D,1,0)</f>
        <v>#N/A</v>
      </c>
      <c r="AP591" s="487" t="e">
        <f>+VLOOKUP($AJ591,Data_Validation!$A:$D,3,0)</f>
        <v>#N/A</v>
      </c>
      <c r="AQ591" s="487" t="e">
        <f>+VLOOKUP($AJ591,Data_Validation!$A:$D,4,0)</f>
        <v>#N/A</v>
      </c>
      <c r="AR591" s="487" t="s">
        <v>299</v>
      </c>
      <c r="AS591" s="487" t="e">
        <f>+VLOOKUP($AJ591,Data_Validation!$A:$E,5,0)</f>
        <v>#N/A</v>
      </c>
      <c r="AT591" s="904">
        <f t="shared" si="38"/>
        <v>0</v>
      </c>
      <c r="AU591" s="488">
        <f t="shared" si="38"/>
        <v>0</v>
      </c>
      <c r="AV591" s="899" t="str">
        <f>IFERROR(INDEX(V591:AG591,1,MATCH(Parametres!$B$3,V$1:AG$1,0)-1)*IF(OR(C591="L",C591="S",C591="I"),-1,1),"")</f>
        <v/>
      </c>
      <c r="AW591" s="899" t="e">
        <f t="shared" si="39"/>
        <v>#N/A</v>
      </c>
      <c r="AX591" s="899" t="e">
        <f>INDEX(V591:AG591,1,MATCH(Parametres!$B$3,V$1:AG$1,0))*IF(OR(C591="L",C591="S",C591="I"),-1,1)</f>
        <v>#N/A</v>
      </c>
      <c r="AY591" s="487" t="s">
        <v>337</v>
      </c>
      <c r="AZ591" s="487" t="e">
        <f>+VLOOKUP($AJ591,Data_Validation!$A:$E,5,0)</f>
        <v>#N/A</v>
      </c>
    </row>
    <row r="592" spans="36:52" ht="15" customHeight="1">
      <c r="AJ592" s="899">
        <f t="shared" si="36"/>
        <v>0</v>
      </c>
      <c r="AK592" s="899">
        <f t="shared" si="36"/>
        <v>0</v>
      </c>
      <c r="AL592" s="905" t="str">
        <f>IFERROR(INDEX(G592:R592,1,MATCH(Parametres!$B$3,G$1:R$1,0)-1)*IF(OR(F592="L",F592="S",F592="I"),-1,1),"")</f>
        <v/>
      </c>
      <c r="AM592" s="905" t="e">
        <f t="shared" si="37"/>
        <v>#N/A</v>
      </c>
      <c r="AN592" s="905" t="e">
        <f>INDEX(G592:R592,1,MATCH(Parametres!$B$3,G$1:R$1,0))*IF(OR(F592="L",F592="S",F592="I"),-1,1)</f>
        <v>#N/A</v>
      </c>
      <c r="AO592" s="487" t="e">
        <f>+VLOOKUP($AJ592,Data_Validation!$A:$D,1,0)</f>
        <v>#N/A</v>
      </c>
      <c r="AP592" s="487" t="e">
        <f>+VLOOKUP($AJ592,Data_Validation!$A:$D,3,0)</f>
        <v>#N/A</v>
      </c>
      <c r="AQ592" s="487" t="e">
        <f>+VLOOKUP($AJ592,Data_Validation!$A:$D,4,0)</f>
        <v>#N/A</v>
      </c>
      <c r="AR592" s="487" t="s">
        <v>299</v>
      </c>
      <c r="AS592" s="487" t="e">
        <f>+VLOOKUP($AJ592,Data_Validation!$A:$E,5,0)</f>
        <v>#N/A</v>
      </c>
      <c r="AT592" s="904">
        <f t="shared" si="38"/>
        <v>0</v>
      </c>
      <c r="AU592" s="488">
        <f t="shared" si="38"/>
        <v>0</v>
      </c>
      <c r="AV592" s="899" t="str">
        <f>IFERROR(INDEX(V592:AG592,1,MATCH(Parametres!$B$3,V$1:AG$1,0)-1)*IF(OR(C592="L",C592="S",C592="I"),-1,1),"")</f>
        <v/>
      </c>
      <c r="AW592" s="899" t="e">
        <f t="shared" si="39"/>
        <v>#N/A</v>
      </c>
      <c r="AX592" s="899" t="e">
        <f>INDEX(V592:AG592,1,MATCH(Parametres!$B$3,V$1:AG$1,0))*IF(OR(C592="L",C592="S",C592="I"),-1,1)</f>
        <v>#N/A</v>
      </c>
      <c r="AY592" s="487" t="s">
        <v>337</v>
      </c>
      <c r="AZ592" s="487" t="e">
        <f>+VLOOKUP($AJ592,Data_Validation!$A:$E,5,0)</f>
        <v>#N/A</v>
      </c>
    </row>
    <row r="593" spans="36:52" ht="15" customHeight="1">
      <c r="AJ593" s="899">
        <f t="shared" si="36"/>
        <v>0</v>
      </c>
      <c r="AK593" s="899">
        <f t="shared" si="36"/>
        <v>0</v>
      </c>
      <c r="AL593" s="905" t="str">
        <f>IFERROR(INDEX(G593:R593,1,MATCH(Parametres!$B$3,G$1:R$1,0)-1)*IF(OR(F593="L",F593="S",F593="I"),-1,1),"")</f>
        <v/>
      </c>
      <c r="AM593" s="905" t="e">
        <f t="shared" si="37"/>
        <v>#N/A</v>
      </c>
      <c r="AN593" s="905" t="e">
        <f>INDEX(G593:R593,1,MATCH(Parametres!$B$3,G$1:R$1,0))*IF(OR(F593="L",F593="S",F593="I"),-1,1)</f>
        <v>#N/A</v>
      </c>
      <c r="AO593" s="487" t="e">
        <f>+VLOOKUP($AJ593,Data_Validation!$A:$D,1,0)</f>
        <v>#N/A</v>
      </c>
      <c r="AP593" s="487" t="e">
        <f>+VLOOKUP($AJ593,Data_Validation!$A:$D,3,0)</f>
        <v>#N/A</v>
      </c>
      <c r="AQ593" s="487" t="e">
        <f>+VLOOKUP($AJ593,Data_Validation!$A:$D,4,0)</f>
        <v>#N/A</v>
      </c>
      <c r="AR593" s="487" t="s">
        <v>299</v>
      </c>
      <c r="AS593" s="487" t="e">
        <f>+VLOOKUP($AJ593,Data_Validation!$A:$E,5,0)</f>
        <v>#N/A</v>
      </c>
      <c r="AT593" s="904">
        <f t="shared" si="38"/>
        <v>0</v>
      </c>
      <c r="AU593" s="488">
        <f t="shared" si="38"/>
        <v>0</v>
      </c>
      <c r="AV593" s="899" t="str">
        <f>IFERROR(INDEX(V593:AG593,1,MATCH(Parametres!$B$3,V$1:AG$1,0)-1)*IF(OR(C593="L",C593="S",C593="I"),-1,1),"")</f>
        <v/>
      </c>
      <c r="AW593" s="899" t="e">
        <f t="shared" si="39"/>
        <v>#N/A</v>
      </c>
      <c r="AX593" s="899" t="e">
        <f>INDEX(V593:AG593,1,MATCH(Parametres!$B$3,V$1:AG$1,0))*IF(OR(C593="L",C593="S",C593="I"),-1,1)</f>
        <v>#N/A</v>
      </c>
      <c r="AY593" s="487" t="s">
        <v>337</v>
      </c>
      <c r="AZ593" s="487" t="e">
        <f>+VLOOKUP($AJ593,Data_Validation!$A:$E,5,0)</f>
        <v>#N/A</v>
      </c>
    </row>
    <row r="594" spans="36:52" ht="15" customHeight="1">
      <c r="AJ594" s="899">
        <f t="shared" si="36"/>
        <v>0</v>
      </c>
      <c r="AK594" s="899">
        <f t="shared" si="36"/>
        <v>0</v>
      </c>
      <c r="AL594" s="905" t="str">
        <f>IFERROR(INDEX(G594:R594,1,MATCH(Parametres!$B$3,G$1:R$1,0)-1)*IF(OR(F594="L",F594="S",F594="I"),-1,1),"")</f>
        <v/>
      </c>
      <c r="AM594" s="905" t="e">
        <f t="shared" si="37"/>
        <v>#N/A</v>
      </c>
      <c r="AN594" s="905" t="e">
        <f>INDEX(G594:R594,1,MATCH(Parametres!$B$3,G$1:R$1,0))*IF(OR(F594="L",F594="S",F594="I"),-1,1)</f>
        <v>#N/A</v>
      </c>
      <c r="AO594" s="487" t="e">
        <f>+VLOOKUP($AJ594,Data_Validation!$A:$D,1,0)</f>
        <v>#N/A</v>
      </c>
      <c r="AP594" s="487" t="e">
        <f>+VLOOKUP($AJ594,Data_Validation!$A:$D,3,0)</f>
        <v>#N/A</v>
      </c>
      <c r="AQ594" s="487" t="e">
        <f>+VLOOKUP($AJ594,Data_Validation!$A:$D,4,0)</f>
        <v>#N/A</v>
      </c>
      <c r="AR594" s="487" t="s">
        <v>299</v>
      </c>
      <c r="AS594" s="487" t="e">
        <f>+VLOOKUP($AJ594,Data_Validation!$A:$E,5,0)</f>
        <v>#N/A</v>
      </c>
      <c r="AT594" s="904">
        <f t="shared" si="38"/>
        <v>0</v>
      </c>
      <c r="AU594" s="488">
        <f t="shared" si="38"/>
        <v>0</v>
      </c>
      <c r="AV594" s="899" t="str">
        <f>IFERROR(INDEX(V594:AG594,1,MATCH(Parametres!$B$3,V$1:AG$1,0)-1)*IF(OR(C594="L",C594="S",C594="I"),-1,1),"")</f>
        <v/>
      </c>
      <c r="AW594" s="899" t="e">
        <f t="shared" si="39"/>
        <v>#N/A</v>
      </c>
      <c r="AX594" s="899" t="e">
        <f>INDEX(V594:AG594,1,MATCH(Parametres!$B$3,V$1:AG$1,0))*IF(OR(C594="L",C594="S",C594="I"),-1,1)</f>
        <v>#N/A</v>
      </c>
      <c r="AY594" s="487" t="s">
        <v>337</v>
      </c>
      <c r="AZ594" s="487" t="e">
        <f>+VLOOKUP($AJ594,Data_Validation!$A:$E,5,0)</f>
        <v>#N/A</v>
      </c>
    </row>
    <row r="595" spans="36:52" ht="15" customHeight="1">
      <c r="AJ595" s="899">
        <f t="shared" si="36"/>
        <v>0</v>
      </c>
      <c r="AK595" s="899">
        <f t="shared" si="36"/>
        <v>0</v>
      </c>
      <c r="AL595" s="905" t="str">
        <f>IFERROR(INDEX(G595:R595,1,MATCH(Parametres!$B$3,G$1:R$1,0)-1)*IF(OR(F595="L",F595="S",F595="I"),-1,1),"")</f>
        <v/>
      </c>
      <c r="AM595" s="905" t="e">
        <f t="shared" si="37"/>
        <v>#N/A</v>
      </c>
      <c r="AN595" s="905" t="e">
        <f>INDEX(G595:R595,1,MATCH(Parametres!$B$3,G$1:R$1,0))*IF(OR(F595="L",F595="S",F595="I"),-1,1)</f>
        <v>#N/A</v>
      </c>
      <c r="AO595" s="487" t="e">
        <f>+VLOOKUP($AJ595,Data_Validation!$A:$D,1,0)</f>
        <v>#N/A</v>
      </c>
      <c r="AP595" s="487" t="e">
        <f>+VLOOKUP($AJ595,Data_Validation!$A:$D,3,0)</f>
        <v>#N/A</v>
      </c>
      <c r="AQ595" s="487" t="e">
        <f>+VLOOKUP($AJ595,Data_Validation!$A:$D,4,0)</f>
        <v>#N/A</v>
      </c>
      <c r="AR595" s="487" t="s">
        <v>299</v>
      </c>
      <c r="AS595" s="487" t="e">
        <f>+VLOOKUP($AJ595,Data_Validation!$A:$E,5,0)</f>
        <v>#N/A</v>
      </c>
      <c r="AT595" s="904">
        <f t="shared" si="38"/>
        <v>0</v>
      </c>
      <c r="AU595" s="488">
        <f t="shared" si="38"/>
        <v>0</v>
      </c>
      <c r="AV595" s="899" t="str">
        <f>IFERROR(INDEX(V595:AG595,1,MATCH(Parametres!$B$3,V$1:AG$1,0)-1)*IF(OR(C595="L",C595="S",C595="I"),-1,1),"")</f>
        <v/>
      </c>
      <c r="AW595" s="899" t="e">
        <f t="shared" si="39"/>
        <v>#N/A</v>
      </c>
      <c r="AX595" s="899" t="e">
        <f>INDEX(V595:AG595,1,MATCH(Parametres!$B$3,V$1:AG$1,0))*IF(OR(C595="L",C595="S",C595="I"),-1,1)</f>
        <v>#N/A</v>
      </c>
      <c r="AY595" s="487" t="s">
        <v>337</v>
      </c>
      <c r="AZ595" s="487" t="e">
        <f>+VLOOKUP($AJ595,Data_Validation!$A:$E,5,0)</f>
        <v>#N/A</v>
      </c>
    </row>
    <row r="596" spans="36:52" ht="15" customHeight="1">
      <c r="AJ596" s="899">
        <f t="shared" ref="AJ596:AK659" si="40">C596</f>
        <v>0</v>
      </c>
      <c r="AK596" s="899">
        <f t="shared" si="40"/>
        <v>0</v>
      </c>
      <c r="AL596" s="905" t="str">
        <f>IFERROR(INDEX(G596:R596,1,MATCH(Parametres!$B$3,G$1:R$1,0)-1)*IF(OR(F596="L",F596="S",F596="I"),-1,1),"")</f>
        <v/>
      </c>
      <c r="AM596" s="905" t="e">
        <f t="shared" si="37"/>
        <v>#N/A</v>
      </c>
      <c r="AN596" s="905" t="e">
        <f>INDEX(G596:R596,1,MATCH(Parametres!$B$3,G$1:R$1,0))*IF(OR(F596="L",F596="S",F596="I"),-1,1)</f>
        <v>#N/A</v>
      </c>
      <c r="AO596" s="487" t="e">
        <f>+VLOOKUP($AJ596,Data_Validation!$A:$D,1,0)</f>
        <v>#N/A</v>
      </c>
      <c r="AP596" s="487" t="e">
        <f>+VLOOKUP($AJ596,Data_Validation!$A:$D,3,0)</f>
        <v>#N/A</v>
      </c>
      <c r="AQ596" s="487" t="e">
        <f>+VLOOKUP($AJ596,Data_Validation!$A:$D,4,0)</f>
        <v>#N/A</v>
      </c>
      <c r="AR596" s="487" t="s">
        <v>299</v>
      </c>
      <c r="AS596" s="487" t="e">
        <f>+VLOOKUP($AJ596,Data_Validation!$A:$E,5,0)</f>
        <v>#N/A</v>
      </c>
      <c r="AT596" s="904">
        <f t="shared" si="38"/>
        <v>0</v>
      </c>
      <c r="AU596" s="488">
        <f t="shared" si="38"/>
        <v>0</v>
      </c>
      <c r="AV596" s="899" t="str">
        <f>IFERROR(INDEX(V596:AG596,1,MATCH(Parametres!$B$3,V$1:AG$1,0)-1)*IF(OR(C596="L",C596="S",C596="I"),-1,1),"")</f>
        <v/>
      </c>
      <c r="AW596" s="899" t="e">
        <f t="shared" si="39"/>
        <v>#N/A</v>
      </c>
      <c r="AX596" s="899" t="e">
        <f>INDEX(V596:AG596,1,MATCH(Parametres!$B$3,V$1:AG$1,0))*IF(OR(C596="L",C596="S",C596="I"),-1,1)</f>
        <v>#N/A</v>
      </c>
      <c r="AY596" s="487" t="s">
        <v>337</v>
      </c>
      <c r="AZ596" s="487" t="e">
        <f>+VLOOKUP($AJ596,Data_Validation!$A:$E,5,0)</f>
        <v>#N/A</v>
      </c>
    </row>
    <row r="597" spans="36:52" ht="15" customHeight="1">
      <c r="AJ597" s="899">
        <f t="shared" si="40"/>
        <v>0</v>
      </c>
      <c r="AK597" s="899">
        <f t="shared" si="40"/>
        <v>0</v>
      </c>
      <c r="AL597" s="905" t="str">
        <f>IFERROR(INDEX(G597:R597,1,MATCH(Parametres!$B$3,G$1:R$1,0)-1)*IF(OR(F597="L",F597="S",F597="I"),-1,1),"")</f>
        <v/>
      </c>
      <c r="AM597" s="905" t="e">
        <f t="shared" si="37"/>
        <v>#N/A</v>
      </c>
      <c r="AN597" s="905" t="e">
        <f>INDEX(G597:R597,1,MATCH(Parametres!$B$3,G$1:R$1,0))*IF(OR(F597="L",F597="S",F597="I"),-1,1)</f>
        <v>#N/A</v>
      </c>
      <c r="AO597" s="487" t="e">
        <f>+VLOOKUP($AJ597,Data_Validation!$A:$D,1,0)</f>
        <v>#N/A</v>
      </c>
      <c r="AP597" s="487" t="e">
        <f>+VLOOKUP($AJ597,Data_Validation!$A:$D,3,0)</f>
        <v>#N/A</v>
      </c>
      <c r="AQ597" s="487" t="e">
        <f>+VLOOKUP($AJ597,Data_Validation!$A:$D,4,0)</f>
        <v>#N/A</v>
      </c>
      <c r="AR597" s="487" t="s">
        <v>299</v>
      </c>
      <c r="AS597" s="487" t="e">
        <f>+VLOOKUP($AJ597,Data_Validation!$A:$E,5,0)</f>
        <v>#N/A</v>
      </c>
      <c r="AT597" s="904">
        <f t="shared" si="38"/>
        <v>0</v>
      </c>
      <c r="AU597" s="488">
        <f t="shared" si="38"/>
        <v>0</v>
      </c>
      <c r="AV597" s="899" t="str">
        <f>IFERROR(INDEX(V597:AG597,1,MATCH(Parametres!$B$3,V$1:AG$1,0)-1)*IF(OR(C597="L",C597="S",C597="I"),-1,1),"")</f>
        <v/>
      </c>
      <c r="AW597" s="899" t="e">
        <f t="shared" si="39"/>
        <v>#N/A</v>
      </c>
      <c r="AX597" s="899" t="e">
        <f>INDEX(V597:AG597,1,MATCH(Parametres!$B$3,V$1:AG$1,0))*IF(OR(C597="L",C597="S",C597="I"),-1,1)</f>
        <v>#N/A</v>
      </c>
      <c r="AY597" s="487" t="s">
        <v>337</v>
      </c>
      <c r="AZ597" s="487" t="e">
        <f>+VLOOKUP($AJ597,Data_Validation!$A:$E,5,0)</f>
        <v>#N/A</v>
      </c>
    </row>
    <row r="598" spans="36:52" ht="15" customHeight="1">
      <c r="AJ598" s="899">
        <f t="shared" si="40"/>
        <v>0</v>
      </c>
      <c r="AK598" s="899">
        <f t="shared" si="40"/>
        <v>0</v>
      </c>
      <c r="AL598" s="905" t="str">
        <f>IFERROR(INDEX(G598:R598,1,MATCH(Parametres!$B$3,G$1:R$1,0)-1)*IF(OR(F598="L",F598="S",F598="I"),-1,1),"")</f>
        <v/>
      </c>
      <c r="AM598" s="905" t="e">
        <f t="shared" si="37"/>
        <v>#N/A</v>
      </c>
      <c r="AN598" s="905" t="e">
        <f>INDEX(G598:R598,1,MATCH(Parametres!$B$3,G$1:R$1,0))*IF(OR(F598="L",F598="S",F598="I"),-1,1)</f>
        <v>#N/A</v>
      </c>
      <c r="AO598" s="487" t="e">
        <f>+VLOOKUP($AJ598,Data_Validation!$A:$D,1,0)</f>
        <v>#N/A</v>
      </c>
      <c r="AP598" s="487" t="e">
        <f>+VLOOKUP($AJ598,Data_Validation!$A:$D,3,0)</f>
        <v>#N/A</v>
      </c>
      <c r="AQ598" s="487" t="e">
        <f>+VLOOKUP($AJ598,Data_Validation!$A:$D,4,0)</f>
        <v>#N/A</v>
      </c>
      <c r="AR598" s="487" t="s">
        <v>299</v>
      </c>
      <c r="AS598" s="487" t="e">
        <f>+VLOOKUP($AJ598,Data_Validation!$A:$E,5,0)</f>
        <v>#N/A</v>
      </c>
      <c r="AT598" s="904">
        <f t="shared" si="38"/>
        <v>0</v>
      </c>
      <c r="AU598" s="488">
        <f t="shared" si="38"/>
        <v>0</v>
      </c>
      <c r="AV598" s="899" t="str">
        <f>IFERROR(INDEX(V598:AG598,1,MATCH(Parametres!$B$3,V$1:AG$1,0)-1)*IF(OR(C598="L",C598="S",C598="I"),-1,1),"")</f>
        <v/>
      </c>
      <c r="AW598" s="899" t="e">
        <f t="shared" si="39"/>
        <v>#N/A</v>
      </c>
      <c r="AX598" s="899" t="e">
        <f>INDEX(V598:AG598,1,MATCH(Parametres!$B$3,V$1:AG$1,0))*IF(OR(C598="L",C598="S",C598="I"),-1,1)</f>
        <v>#N/A</v>
      </c>
      <c r="AY598" s="487" t="s">
        <v>337</v>
      </c>
      <c r="AZ598" s="487" t="e">
        <f>+VLOOKUP($AJ598,Data_Validation!$A:$E,5,0)</f>
        <v>#N/A</v>
      </c>
    </row>
    <row r="599" spans="36:52" ht="15" customHeight="1">
      <c r="AJ599" s="899">
        <f t="shared" si="40"/>
        <v>0</v>
      </c>
      <c r="AK599" s="899">
        <f t="shared" si="40"/>
        <v>0</v>
      </c>
      <c r="AL599" s="905" t="str">
        <f>IFERROR(INDEX(G599:R599,1,MATCH(Parametres!$B$3,G$1:R$1,0)-1)*IF(OR(F599="L",F599="S",F599="I"),-1,1),"")</f>
        <v/>
      </c>
      <c r="AM599" s="905" t="e">
        <f t="shared" si="37"/>
        <v>#N/A</v>
      </c>
      <c r="AN599" s="905" t="e">
        <f>INDEX(G599:R599,1,MATCH(Parametres!$B$3,G$1:R$1,0))*IF(OR(F599="L",F599="S",F599="I"),-1,1)</f>
        <v>#N/A</v>
      </c>
      <c r="AO599" s="487" t="e">
        <f>+VLOOKUP($AJ599,Data_Validation!$A:$D,1,0)</f>
        <v>#N/A</v>
      </c>
      <c r="AP599" s="487" t="e">
        <f>+VLOOKUP($AJ599,Data_Validation!$A:$D,3,0)</f>
        <v>#N/A</v>
      </c>
      <c r="AQ599" s="487" t="e">
        <f>+VLOOKUP($AJ599,Data_Validation!$A:$D,4,0)</f>
        <v>#N/A</v>
      </c>
      <c r="AR599" s="487" t="s">
        <v>299</v>
      </c>
      <c r="AS599" s="487" t="e">
        <f>+VLOOKUP($AJ599,Data_Validation!$A:$E,5,0)</f>
        <v>#N/A</v>
      </c>
      <c r="AT599" s="904">
        <f t="shared" si="38"/>
        <v>0</v>
      </c>
      <c r="AU599" s="488">
        <f t="shared" si="38"/>
        <v>0</v>
      </c>
      <c r="AV599" s="899" t="str">
        <f>IFERROR(INDEX(V599:AG599,1,MATCH(Parametres!$B$3,V$1:AG$1,0)-1)*IF(OR(C599="L",C599="S",C599="I"),-1,1),"")</f>
        <v/>
      </c>
      <c r="AW599" s="899" t="e">
        <f t="shared" si="39"/>
        <v>#N/A</v>
      </c>
      <c r="AX599" s="899" t="e">
        <f>INDEX(V599:AG599,1,MATCH(Parametres!$B$3,V$1:AG$1,0))*IF(OR(C599="L",C599="S",C599="I"),-1,1)</f>
        <v>#N/A</v>
      </c>
      <c r="AY599" s="487" t="s">
        <v>337</v>
      </c>
      <c r="AZ599" s="487" t="e">
        <f>+VLOOKUP($AJ599,Data_Validation!$A:$E,5,0)</f>
        <v>#N/A</v>
      </c>
    </row>
    <row r="600" spans="36:52" ht="15" customHeight="1">
      <c r="AJ600" s="899">
        <f t="shared" si="40"/>
        <v>0</v>
      </c>
      <c r="AK600" s="899">
        <f t="shared" si="40"/>
        <v>0</v>
      </c>
      <c r="AL600" s="905" t="str">
        <f>IFERROR(INDEX(G600:R600,1,MATCH(Parametres!$B$3,G$1:R$1,0)-1)*IF(OR(F600="L",F600="S",F600="I"),-1,1),"")</f>
        <v/>
      </c>
      <c r="AM600" s="905" t="e">
        <f t="shared" si="37"/>
        <v>#N/A</v>
      </c>
      <c r="AN600" s="905" t="e">
        <f>INDEX(G600:R600,1,MATCH(Parametres!$B$3,G$1:R$1,0))*IF(OR(F600="L",F600="S",F600="I"),-1,1)</f>
        <v>#N/A</v>
      </c>
      <c r="AO600" s="487" t="e">
        <f>+VLOOKUP($AJ600,Data_Validation!$A:$D,1,0)</f>
        <v>#N/A</v>
      </c>
      <c r="AP600" s="487" t="e">
        <f>+VLOOKUP($AJ600,Data_Validation!$A:$D,3,0)</f>
        <v>#N/A</v>
      </c>
      <c r="AQ600" s="487" t="e">
        <f>+VLOOKUP($AJ600,Data_Validation!$A:$D,4,0)</f>
        <v>#N/A</v>
      </c>
      <c r="AR600" s="487" t="s">
        <v>299</v>
      </c>
      <c r="AS600" s="487" t="e">
        <f>+VLOOKUP($AJ600,Data_Validation!$A:$E,5,0)</f>
        <v>#N/A</v>
      </c>
      <c r="AT600" s="904">
        <f t="shared" si="38"/>
        <v>0</v>
      </c>
      <c r="AU600" s="488">
        <f t="shared" si="38"/>
        <v>0</v>
      </c>
      <c r="AV600" s="899" t="str">
        <f>IFERROR(INDEX(V600:AG600,1,MATCH(Parametres!$B$3,V$1:AG$1,0)-1)*IF(OR(C600="L",C600="S",C600="I"),-1,1),"")</f>
        <v/>
      </c>
      <c r="AW600" s="899" t="e">
        <f t="shared" si="39"/>
        <v>#N/A</v>
      </c>
      <c r="AX600" s="899" t="e">
        <f>INDEX(V600:AG600,1,MATCH(Parametres!$B$3,V$1:AG$1,0))*IF(OR(C600="L",C600="S",C600="I"),-1,1)</f>
        <v>#N/A</v>
      </c>
      <c r="AY600" s="487" t="s">
        <v>337</v>
      </c>
      <c r="AZ600" s="487" t="e">
        <f>+VLOOKUP($AJ600,Data_Validation!$A:$E,5,0)</f>
        <v>#N/A</v>
      </c>
    </row>
    <row r="601" spans="36:52" ht="15" customHeight="1">
      <c r="AJ601" s="899">
        <f t="shared" si="40"/>
        <v>0</v>
      </c>
      <c r="AK601" s="899">
        <f t="shared" si="40"/>
        <v>0</v>
      </c>
      <c r="AL601" s="905" t="str">
        <f>IFERROR(INDEX(G601:R601,1,MATCH(Parametres!$B$3,G$1:R$1,0)-1)*IF(OR(F601="L",F601="S",F601="I"),-1,1),"")</f>
        <v/>
      </c>
      <c r="AM601" s="905" t="e">
        <f t="shared" si="37"/>
        <v>#N/A</v>
      </c>
      <c r="AN601" s="905" t="e">
        <f>INDEX(G601:R601,1,MATCH(Parametres!$B$3,G$1:R$1,0))*IF(OR(F601="L",F601="S",F601="I"),-1,1)</f>
        <v>#N/A</v>
      </c>
      <c r="AO601" s="487" t="e">
        <f>+VLOOKUP($AJ601,Data_Validation!$A:$D,1,0)</f>
        <v>#N/A</v>
      </c>
      <c r="AP601" s="487" t="e">
        <f>+VLOOKUP($AJ601,Data_Validation!$A:$D,3,0)</f>
        <v>#N/A</v>
      </c>
      <c r="AQ601" s="487" t="e">
        <f>+VLOOKUP($AJ601,Data_Validation!$A:$D,4,0)</f>
        <v>#N/A</v>
      </c>
      <c r="AR601" s="487" t="s">
        <v>299</v>
      </c>
      <c r="AS601" s="487" t="e">
        <f>+VLOOKUP($AJ601,Data_Validation!$A:$E,5,0)</f>
        <v>#N/A</v>
      </c>
      <c r="AT601" s="904">
        <f t="shared" si="38"/>
        <v>0</v>
      </c>
      <c r="AU601" s="488">
        <f t="shared" si="38"/>
        <v>0</v>
      </c>
      <c r="AV601" s="899" t="str">
        <f>IFERROR(INDEX(V601:AG601,1,MATCH(Parametres!$B$3,V$1:AG$1,0)-1)*IF(OR(C601="L",C601="S",C601="I"),-1,1),"")</f>
        <v/>
      </c>
      <c r="AW601" s="899" t="e">
        <f t="shared" si="39"/>
        <v>#N/A</v>
      </c>
      <c r="AX601" s="899" t="e">
        <f>INDEX(V601:AG601,1,MATCH(Parametres!$B$3,V$1:AG$1,0))*IF(OR(C601="L",C601="S",C601="I"),-1,1)</f>
        <v>#N/A</v>
      </c>
      <c r="AY601" s="487" t="s">
        <v>337</v>
      </c>
      <c r="AZ601" s="487" t="e">
        <f>+VLOOKUP($AJ601,Data_Validation!$A:$E,5,0)</f>
        <v>#N/A</v>
      </c>
    </row>
    <row r="602" spans="36:52" ht="15" customHeight="1">
      <c r="AJ602" s="899">
        <f t="shared" si="40"/>
        <v>0</v>
      </c>
      <c r="AK602" s="899">
        <f t="shared" si="40"/>
        <v>0</v>
      </c>
      <c r="AL602" s="905" t="str">
        <f>IFERROR(INDEX(G602:R602,1,MATCH(Parametres!$B$3,G$1:R$1,0)-1)*IF(OR(F602="L",F602="S",F602="I"),-1,1),"")</f>
        <v/>
      </c>
      <c r="AM602" s="905" t="e">
        <f t="shared" si="37"/>
        <v>#N/A</v>
      </c>
      <c r="AN602" s="905" t="e">
        <f>INDEX(G602:R602,1,MATCH(Parametres!$B$3,G$1:R$1,0))*IF(OR(F602="L",F602="S",F602="I"),-1,1)</f>
        <v>#N/A</v>
      </c>
      <c r="AO602" s="487" t="e">
        <f>+VLOOKUP($AJ602,Data_Validation!$A:$D,1,0)</f>
        <v>#N/A</v>
      </c>
      <c r="AP602" s="487" t="e">
        <f>+VLOOKUP($AJ602,Data_Validation!$A:$D,3,0)</f>
        <v>#N/A</v>
      </c>
      <c r="AQ602" s="487" t="e">
        <f>+VLOOKUP($AJ602,Data_Validation!$A:$D,4,0)</f>
        <v>#N/A</v>
      </c>
      <c r="AR602" s="487" t="s">
        <v>299</v>
      </c>
      <c r="AS602" s="487" t="e">
        <f>+VLOOKUP($AJ602,Data_Validation!$A:$E,5,0)</f>
        <v>#N/A</v>
      </c>
      <c r="AT602" s="904">
        <f t="shared" si="38"/>
        <v>0</v>
      </c>
      <c r="AU602" s="488">
        <f t="shared" si="38"/>
        <v>0</v>
      </c>
      <c r="AV602" s="899" t="str">
        <f>IFERROR(INDEX(V602:AG602,1,MATCH(Parametres!$B$3,V$1:AG$1,0)-1)*IF(OR(C602="L",C602="S",C602="I"),-1,1),"")</f>
        <v/>
      </c>
      <c r="AW602" s="899" t="e">
        <f t="shared" si="39"/>
        <v>#N/A</v>
      </c>
      <c r="AX602" s="899" t="e">
        <f>INDEX(V602:AG602,1,MATCH(Parametres!$B$3,V$1:AG$1,0))*IF(OR(C602="L",C602="S",C602="I"),-1,1)</f>
        <v>#N/A</v>
      </c>
      <c r="AY602" s="487" t="s">
        <v>337</v>
      </c>
      <c r="AZ602" s="487" t="e">
        <f>+VLOOKUP($AJ602,Data_Validation!$A:$E,5,0)</f>
        <v>#N/A</v>
      </c>
    </row>
    <row r="603" spans="36:52" ht="15" customHeight="1">
      <c r="AJ603" s="899">
        <f t="shared" si="40"/>
        <v>0</v>
      </c>
      <c r="AK603" s="899">
        <f t="shared" si="40"/>
        <v>0</v>
      </c>
      <c r="AL603" s="905" t="str">
        <f>IFERROR(INDEX(G603:R603,1,MATCH(Parametres!$B$3,G$1:R$1,0)-1)*IF(OR(F603="L",F603="S",F603="I"),-1,1),"")</f>
        <v/>
      </c>
      <c r="AM603" s="905" t="e">
        <f t="shared" si="37"/>
        <v>#N/A</v>
      </c>
      <c r="AN603" s="905" t="e">
        <f>INDEX(G603:R603,1,MATCH(Parametres!$B$3,G$1:R$1,0))*IF(OR(F603="L",F603="S",F603="I"),-1,1)</f>
        <v>#N/A</v>
      </c>
      <c r="AO603" s="487" t="e">
        <f>+VLOOKUP($AJ603,Data_Validation!$A:$D,1,0)</f>
        <v>#N/A</v>
      </c>
      <c r="AP603" s="487" t="e">
        <f>+VLOOKUP($AJ603,Data_Validation!$A:$D,3,0)</f>
        <v>#N/A</v>
      </c>
      <c r="AQ603" s="487" t="e">
        <f>+VLOOKUP($AJ603,Data_Validation!$A:$D,4,0)</f>
        <v>#N/A</v>
      </c>
      <c r="AR603" s="487" t="s">
        <v>299</v>
      </c>
      <c r="AS603" s="487" t="e">
        <f>+VLOOKUP($AJ603,Data_Validation!$A:$E,5,0)</f>
        <v>#N/A</v>
      </c>
      <c r="AT603" s="904">
        <f t="shared" si="38"/>
        <v>0</v>
      </c>
      <c r="AU603" s="488">
        <f t="shared" si="38"/>
        <v>0</v>
      </c>
      <c r="AV603" s="899" t="str">
        <f>IFERROR(INDEX(V603:AG603,1,MATCH(Parametres!$B$3,V$1:AG$1,0)-1)*IF(OR(C603="L",C603="S",C603="I"),-1,1),"")</f>
        <v/>
      </c>
      <c r="AW603" s="899" t="e">
        <f t="shared" si="39"/>
        <v>#N/A</v>
      </c>
      <c r="AX603" s="899" t="e">
        <f>INDEX(V603:AG603,1,MATCH(Parametres!$B$3,V$1:AG$1,0))*IF(OR(C603="L",C603="S",C603="I"),-1,1)</f>
        <v>#N/A</v>
      </c>
      <c r="AY603" s="487" t="s">
        <v>337</v>
      </c>
      <c r="AZ603" s="487" t="e">
        <f>+VLOOKUP($AJ603,Data_Validation!$A:$E,5,0)</f>
        <v>#N/A</v>
      </c>
    </row>
    <row r="604" spans="36:52" ht="15" customHeight="1">
      <c r="AJ604" s="899">
        <f t="shared" si="40"/>
        <v>0</v>
      </c>
      <c r="AK604" s="899">
        <f t="shared" si="40"/>
        <v>0</v>
      </c>
      <c r="AL604" s="905" t="str">
        <f>IFERROR(INDEX(G604:R604,1,MATCH(Parametres!$B$3,G$1:R$1,0)-1)*IF(OR(F604="L",F604="S",F604="I"),-1,1),"")</f>
        <v/>
      </c>
      <c r="AM604" s="905" t="e">
        <f t="shared" si="37"/>
        <v>#N/A</v>
      </c>
      <c r="AN604" s="905" t="e">
        <f>INDEX(G604:R604,1,MATCH(Parametres!$B$3,G$1:R$1,0))*IF(OR(F604="L",F604="S",F604="I"),-1,1)</f>
        <v>#N/A</v>
      </c>
      <c r="AO604" s="487" t="e">
        <f>+VLOOKUP($AJ604,Data_Validation!$A:$D,1,0)</f>
        <v>#N/A</v>
      </c>
      <c r="AP604" s="487" t="e">
        <f>+VLOOKUP($AJ604,Data_Validation!$A:$D,3,0)</f>
        <v>#N/A</v>
      </c>
      <c r="AQ604" s="487" t="e">
        <f>+VLOOKUP($AJ604,Data_Validation!$A:$D,4,0)</f>
        <v>#N/A</v>
      </c>
      <c r="AR604" s="487" t="s">
        <v>299</v>
      </c>
      <c r="AS604" s="487" t="e">
        <f>+VLOOKUP($AJ604,Data_Validation!$A:$E,5,0)</f>
        <v>#N/A</v>
      </c>
      <c r="AT604" s="904">
        <f t="shared" si="38"/>
        <v>0</v>
      </c>
      <c r="AU604" s="488">
        <f t="shared" si="38"/>
        <v>0</v>
      </c>
      <c r="AV604" s="899" t="str">
        <f>IFERROR(INDEX(V604:AG604,1,MATCH(Parametres!$B$3,V$1:AG$1,0)-1)*IF(OR(C604="L",C604="S",C604="I"),-1,1),"")</f>
        <v/>
      </c>
      <c r="AW604" s="899" t="e">
        <f t="shared" si="39"/>
        <v>#N/A</v>
      </c>
      <c r="AX604" s="899" t="e">
        <f>INDEX(V604:AG604,1,MATCH(Parametres!$B$3,V$1:AG$1,0))*IF(OR(C604="L",C604="S",C604="I"),-1,1)</f>
        <v>#N/A</v>
      </c>
      <c r="AY604" s="487" t="s">
        <v>337</v>
      </c>
      <c r="AZ604" s="487" t="e">
        <f>+VLOOKUP($AJ604,Data_Validation!$A:$E,5,0)</f>
        <v>#N/A</v>
      </c>
    </row>
    <row r="605" spans="36:52" ht="15" customHeight="1">
      <c r="AJ605" s="899">
        <f t="shared" si="40"/>
        <v>0</v>
      </c>
      <c r="AK605" s="899">
        <f t="shared" si="40"/>
        <v>0</v>
      </c>
      <c r="AL605" s="905" t="str">
        <f>IFERROR(INDEX(G605:R605,1,MATCH(Parametres!$B$3,G$1:R$1,0)-1)*IF(OR(F605="L",F605="S",F605="I"),-1,1),"")</f>
        <v/>
      </c>
      <c r="AM605" s="905" t="e">
        <f t="shared" si="37"/>
        <v>#N/A</v>
      </c>
      <c r="AN605" s="905" t="e">
        <f>INDEX(G605:R605,1,MATCH(Parametres!$B$3,G$1:R$1,0))*IF(OR(F605="L",F605="S",F605="I"),-1,1)</f>
        <v>#N/A</v>
      </c>
      <c r="AO605" s="487" t="e">
        <f>+VLOOKUP($AJ605,Data_Validation!$A:$D,1,0)</f>
        <v>#N/A</v>
      </c>
      <c r="AP605" s="487" t="e">
        <f>+VLOOKUP($AJ605,Data_Validation!$A:$D,3,0)</f>
        <v>#N/A</v>
      </c>
      <c r="AQ605" s="487" t="e">
        <f>+VLOOKUP($AJ605,Data_Validation!$A:$D,4,0)</f>
        <v>#N/A</v>
      </c>
      <c r="AR605" s="487" t="s">
        <v>299</v>
      </c>
      <c r="AS605" s="487" t="e">
        <f>+VLOOKUP($AJ605,Data_Validation!$A:$E,5,0)</f>
        <v>#N/A</v>
      </c>
      <c r="AT605" s="904">
        <f t="shared" si="38"/>
        <v>0</v>
      </c>
      <c r="AU605" s="488">
        <f t="shared" si="38"/>
        <v>0</v>
      </c>
      <c r="AV605" s="899" t="str">
        <f>IFERROR(INDEX(V605:AG605,1,MATCH(Parametres!$B$3,V$1:AG$1,0)-1)*IF(OR(C605="L",C605="S",C605="I"),-1,1),"")</f>
        <v/>
      </c>
      <c r="AW605" s="899" t="e">
        <f t="shared" si="39"/>
        <v>#N/A</v>
      </c>
      <c r="AX605" s="899" t="e">
        <f>INDEX(V605:AG605,1,MATCH(Parametres!$B$3,V$1:AG$1,0))*IF(OR(C605="L",C605="S",C605="I"),-1,1)</f>
        <v>#N/A</v>
      </c>
      <c r="AY605" s="487" t="s">
        <v>337</v>
      </c>
      <c r="AZ605" s="487" t="e">
        <f>+VLOOKUP($AJ605,Data_Validation!$A:$E,5,0)</f>
        <v>#N/A</v>
      </c>
    </row>
    <row r="606" spans="36:52" ht="15" customHeight="1">
      <c r="AJ606" s="899">
        <f t="shared" si="40"/>
        <v>0</v>
      </c>
      <c r="AK606" s="899">
        <f t="shared" si="40"/>
        <v>0</v>
      </c>
      <c r="AL606" s="905" t="str">
        <f>IFERROR(INDEX(G606:R606,1,MATCH(Parametres!$B$3,G$1:R$1,0)-1)*IF(OR(F606="L",F606="S",F606="I"),-1,1),"")</f>
        <v/>
      </c>
      <c r="AM606" s="905" t="e">
        <f t="shared" si="37"/>
        <v>#N/A</v>
      </c>
      <c r="AN606" s="905" t="e">
        <f>INDEX(G606:R606,1,MATCH(Parametres!$B$3,G$1:R$1,0))*IF(OR(F606="L",F606="S",F606="I"),-1,1)</f>
        <v>#N/A</v>
      </c>
      <c r="AO606" s="487" t="e">
        <f>+VLOOKUP($AJ606,Data_Validation!$A:$D,1,0)</f>
        <v>#N/A</v>
      </c>
      <c r="AP606" s="487" t="e">
        <f>+VLOOKUP($AJ606,Data_Validation!$A:$D,3,0)</f>
        <v>#N/A</v>
      </c>
      <c r="AQ606" s="487" t="e">
        <f>+VLOOKUP($AJ606,Data_Validation!$A:$D,4,0)</f>
        <v>#N/A</v>
      </c>
      <c r="AR606" s="487" t="s">
        <v>299</v>
      </c>
      <c r="AS606" s="487" t="e">
        <f>+VLOOKUP($AJ606,Data_Validation!$A:$E,5,0)</f>
        <v>#N/A</v>
      </c>
      <c r="AT606" s="904">
        <f t="shared" si="38"/>
        <v>0</v>
      </c>
      <c r="AU606" s="488">
        <f t="shared" si="38"/>
        <v>0</v>
      </c>
      <c r="AV606" s="899" t="str">
        <f>IFERROR(INDEX(V606:AG606,1,MATCH(Parametres!$B$3,V$1:AG$1,0)-1)*IF(OR(C606="L",C606="S",C606="I"),-1,1),"")</f>
        <v/>
      </c>
      <c r="AW606" s="899" t="e">
        <f t="shared" si="39"/>
        <v>#N/A</v>
      </c>
      <c r="AX606" s="899" t="e">
        <f>INDEX(V606:AG606,1,MATCH(Parametres!$B$3,V$1:AG$1,0))*IF(OR(C606="L",C606="S",C606="I"),-1,1)</f>
        <v>#N/A</v>
      </c>
      <c r="AY606" s="487" t="s">
        <v>337</v>
      </c>
      <c r="AZ606" s="487" t="e">
        <f>+VLOOKUP($AJ606,Data_Validation!$A:$E,5,0)</f>
        <v>#N/A</v>
      </c>
    </row>
    <row r="607" spans="36:52" ht="15" customHeight="1">
      <c r="AJ607" s="899">
        <f t="shared" si="40"/>
        <v>0</v>
      </c>
      <c r="AK607" s="899">
        <f t="shared" si="40"/>
        <v>0</v>
      </c>
      <c r="AL607" s="905" t="str">
        <f>IFERROR(INDEX(G607:R607,1,MATCH(Parametres!$B$3,G$1:R$1,0)-1)*IF(OR(F607="L",F607="S",F607="I"),-1,1),"")</f>
        <v/>
      </c>
      <c r="AM607" s="905" t="e">
        <f t="shared" si="37"/>
        <v>#N/A</v>
      </c>
      <c r="AN607" s="905" t="e">
        <f>INDEX(G607:R607,1,MATCH(Parametres!$B$3,G$1:R$1,0))*IF(OR(F607="L",F607="S",F607="I"),-1,1)</f>
        <v>#N/A</v>
      </c>
      <c r="AO607" s="487" t="e">
        <f>+VLOOKUP($AJ607,Data_Validation!$A:$D,1,0)</f>
        <v>#N/A</v>
      </c>
      <c r="AP607" s="487" t="e">
        <f>+VLOOKUP($AJ607,Data_Validation!$A:$D,3,0)</f>
        <v>#N/A</v>
      </c>
      <c r="AQ607" s="487" t="e">
        <f>+VLOOKUP($AJ607,Data_Validation!$A:$D,4,0)</f>
        <v>#N/A</v>
      </c>
      <c r="AR607" s="487" t="s">
        <v>299</v>
      </c>
      <c r="AS607" s="487" t="e">
        <f>+VLOOKUP($AJ607,Data_Validation!$A:$E,5,0)</f>
        <v>#N/A</v>
      </c>
      <c r="AT607" s="904">
        <f t="shared" si="38"/>
        <v>0</v>
      </c>
      <c r="AU607" s="488">
        <f t="shared" si="38"/>
        <v>0</v>
      </c>
      <c r="AV607" s="899" t="str">
        <f>IFERROR(INDEX(V607:AG607,1,MATCH(Parametres!$B$3,V$1:AG$1,0)-1)*IF(OR(C607="L",C607="S",C607="I"),-1,1),"")</f>
        <v/>
      </c>
      <c r="AW607" s="899" t="e">
        <f t="shared" si="39"/>
        <v>#N/A</v>
      </c>
      <c r="AX607" s="899" t="e">
        <f>INDEX(V607:AG607,1,MATCH(Parametres!$B$3,V$1:AG$1,0))*IF(OR(C607="L",C607="S",C607="I"),-1,1)</f>
        <v>#N/A</v>
      </c>
      <c r="AY607" s="487" t="s">
        <v>337</v>
      </c>
      <c r="AZ607" s="487" t="e">
        <f>+VLOOKUP($AJ607,Data_Validation!$A:$E,5,0)</f>
        <v>#N/A</v>
      </c>
    </row>
    <row r="608" spans="36:52" ht="15" customHeight="1">
      <c r="AJ608" s="899">
        <f t="shared" si="40"/>
        <v>0</v>
      </c>
      <c r="AK608" s="899">
        <f t="shared" si="40"/>
        <v>0</v>
      </c>
      <c r="AL608" s="905" t="str">
        <f>IFERROR(INDEX(G608:R608,1,MATCH(Parametres!$B$3,G$1:R$1,0)-1)*IF(OR(F608="L",F608="S",F608="I"),-1,1),"")</f>
        <v/>
      </c>
      <c r="AM608" s="905" t="e">
        <f t="shared" si="37"/>
        <v>#N/A</v>
      </c>
      <c r="AN608" s="905" t="e">
        <f>INDEX(G608:R608,1,MATCH(Parametres!$B$3,G$1:R$1,0))*IF(OR(F608="L",F608="S",F608="I"),-1,1)</f>
        <v>#N/A</v>
      </c>
      <c r="AO608" s="487" t="e">
        <f>+VLOOKUP($AJ608,Data_Validation!$A:$D,1,0)</f>
        <v>#N/A</v>
      </c>
      <c r="AP608" s="487" t="e">
        <f>+VLOOKUP($AJ608,Data_Validation!$A:$D,3,0)</f>
        <v>#N/A</v>
      </c>
      <c r="AQ608" s="487" t="e">
        <f>+VLOOKUP($AJ608,Data_Validation!$A:$D,4,0)</f>
        <v>#N/A</v>
      </c>
      <c r="AR608" s="487" t="s">
        <v>299</v>
      </c>
      <c r="AS608" s="487" t="e">
        <f>+VLOOKUP($AJ608,Data_Validation!$A:$E,5,0)</f>
        <v>#N/A</v>
      </c>
      <c r="AT608" s="904">
        <f t="shared" si="38"/>
        <v>0</v>
      </c>
      <c r="AU608" s="488">
        <f t="shared" si="38"/>
        <v>0</v>
      </c>
      <c r="AV608" s="899" t="str">
        <f>IFERROR(INDEX(V608:AG608,1,MATCH(Parametres!$B$3,V$1:AG$1,0)-1)*IF(OR(C608="L",C608="S",C608="I"),-1,1),"")</f>
        <v/>
      </c>
      <c r="AW608" s="899" t="e">
        <f t="shared" si="39"/>
        <v>#N/A</v>
      </c>
      <c r="AX608" s="899" t="e">
        <f>INDEX(V608:AG608,1,MATCH(Parametres!$B$3,V$1:AG$1,0))*IF(OR(C608="L",C608="S",C608="I"),-1,1)</f>
        <v>#N/A</v>
      </c>
      <c r="AY608" s="487" t="s">
        <v>337</v>
      </c>
      <c r="AZ608" s="487" t="e">
        <f>+VLOOKUP($AJ608,Data_Validation!$A:$E,5,0)</f>
        <v>#N/A</v>
      </c>
    </row>
    <row r="609" spans="36:52" ht="15" customHeight="1">
      <c r="AJ609" s="899">
        <f t="shared" si="40"/>
        <v>0</v>
      </c>
      <c r="AK609" s="899">
        <f t="shared" si="40"/>
        <v>0</v>
      </c>
      <c r="AL609" s="905" t="str">
        <f>IFERROR(INDEX(G609:R609,1,MATCH(Parametres!$B$3,G$1:R$1,0)-1)*IF(OR(F609="L",F609="S",F609="I"),-1,1),"")</f>
        <v/>
      </c>
      <c r="AM609" s="905" t="e">
        <f t="shared" si="37"/>
        <v>#N/A</v>
      </c>
      <c r="AN609" s="905" t="e">
        <f>INDEX(G609:R609,1,MATCH(Parametres!$B$3,G$1:R$1,0))*IF(OR(F609="L",F609="S",F609="I"),-1,1)</f>
        <v>#N/A</v>
      </c>
      <c r="AO609" s="487" t="e">
        <f>+VLOOKUP($AJ609,Data_Validation!$A:$D,1,0)</f>
        <v>#N/A</v>
      </c>
      <c r="AP609" s="487" t="e">
        <f>+VLOOKUP($AJ609,Data_Validation!$A:$D,3,0)</f>
        <v>#N/A</v>
      </c>
      <c r="AQ609" s="487" t="e">
        <f>+VLOOKUP($AJ609,Data_Validation!$A:$D,4,0)</f>
        <v>#N/A</v>
      </c>
      <c r="AR609" s="487" t="s">
        <v>299</v>
      </c>
      <c r="AS609" s="487" t="e">
        <f>+VLOOKUP($AJ609,Data_Validation!$A:$E,5,0)</f>
        <v>#N/A</v>
      </c>
      <c r="AT609" s="904">
        <f t="shared" si="38"/>
        <v>0</v>
      </c>
      <c r="AU609" s="488">
        <f t="shared" si="38"/>
        <v>0</v>
      </c>
      <c r="AV609" s="899" t="str">
        <f>IFERROR(INDEX(V609:AG609,1,MATCH(Parametres!$B$3,V$1:AG$1,0)-1)*IF(OR(C609="L",C609="S",C609="I"),-1,1),"")</f>
        <v/>
      </c>
      <c r="AW609" s="899" t="e">
        <f t="shared" si="39"/>
        <v>#N/A</v>
      </c>
      <c r="AX609" s="899" t="e">
        <f>INDEX(V609:AG609,1,MATCH(Parametres!$B$3,V$1:AG$1,0))*IF(OR(C609="L",C609="S",C609="I"),-1,1)</f>
        <v>#N/A</v>
      </c>
      <c r="AY609" s="487" t="s">
        <v>337</v>
      </c>
      <c r="AZ609" s="487" t="e">
        <f>+VLOOKUP($AJ609,Data_Validation!$A:$E,5,0)</f>
        <v>#N/A</v>
      </c>
    </row>
    <row r="610" spans="36:52" ht="15" customHeight="1">
      <c r="AJ610" s="899">
        <f t="shared" si="40"/>
        <v>0</v>
      </c>
      <c r="AK610" s="899">
        <f t="shared" si="40"/>
        <v>0</v>
      </c>
      <c r="AL610" s="905" t="str">
        <f>IFERROR(INDEX(G610:R610,1,MATCH(Parametres!$B$3,G$1:R$1,0)-1)*IF(OR(F610="L",F610="S",F610="I"),-1,1),"")</f>
        <v/>
      </c>
      <c r="AM610" s="905" t="e">
        <f t="shared" si="37"/>
        <v>#N/A</v>
      </c>
      <c r="AN610" s="905" t="e">
        <f>INDEX(G610:R610,1,MATCH(Parametres!$B$3,G$1:R$1,0))*IF(OR(F610="L",F610="S",F610="I"),-1,1)</f>
        <v>#N/A</v>
      </c>
      <c r="AO610" s="487" t="e">
        <f>+VLOOKUP($AJ610,Data_Validation!$A:$D,1,0)</f>
        <v>#N/A</v>
      </c>
      <c r="AP610" s="487" t="e">
        <f>+VLOOKUP($AJ610,Data_Validation!$A:$D,3,0)</f>
        <v>#N/A</v>
      </c>
      <c r="AQ610" s="487" t="e">
        <f>+VLOOKUP($AJ610,Data_Validation!$A:$D,4,0)</f>
        <v>#N/A</v>
      </c>
      <c r="AR610" s="487" t="s">
        <v>299</v>
      </c>
      <c r="AS610" s="487" t="e">
        <f>+VLOOKUP($AJ610,Data_Validation!$A:$E,5,0)</f>
        <v>#N/A</v>
      </c>
      <c r="AT610" s="904">
        <f t="shared" si="38"/>
        <v>0</v>
      </c>
      <c r="AU610" s="488">
        <f t="shared" si="38"/>
        <v>0</v>
      </c>
      <c r="AV610" s="899" t="str">
        <f>IFERROR(INDEX(V610:AG610,1,MATCH(Parametres!$B$3,V$1:AG$1,0)-1)*IF(OR(C610="L",C610="S",C610="I"),-1,1),"")</f>
        <v/>
      </c>
      <c r="AW610" s="899" t="e">
        <f t="shared" si="39"/>
        <v>#N/A</v>
      </c>
      <c r="AX610" s="899" t="e">
        <f>INDEX(V610:AG610,1,MATCH(Parametres!$B$3,V$1:AG$1,0))*IF(OR(C610="L",C610="S",C610="I"),-1,1)</f>
        <v>#N/A</v>
      </c>
      <c r="AY610" s="487" t="s">
        <v>337</v>
      </c>
      <c r="AZ610" s="487" t="e">
        <f>+VLOOKUP($AJ610,Data_Validation!$A:$E,5,0)</f>
        <v>#N/A</v>
      </c>
    </row>
    <row r="611" spans="36:52" ht="15" customHeight="1">
      <c r="AJ611" s="899">
        <f t="shared" si="40"/>
        <v>0</v>
      </c>
      <c r="AK611" s="899">
        <f t="shared" si="40"/>
        <v>0</v>
      </c>
      <c r="AL611" s="905" t="str">
        <f>IFERROR(INDEX(G611:R611,1,MATCH(Parametres!$B$3,G$1:R$1,0)-1)*IF(OR(F611="L",F611="S",F611="I"),-1,1),"")</f>
        <v/>
      </c>
      <c r="AM611" s="905" t="e">
        <f t="shared" si="37"/>
        <v>#N/A</v>
      </c>
      <c r="AN611" s="905" t="e">
        <f>INDEX(G611:R611,1,MATCH(Parametres!$B$3,G$1:R$1,0))*IF(OR(F611="L",F611="S",F611="I"),-1,1)</f>
        <v>#N/A</v>
      </c>
      <c r="AO611" s="487" t="e">
        <f>+VLOOKUP($AJ611,Data_Validation!$A:$D,1,0)</f>
        <v>#N/A</v>
      </c>
      <c r="AP611" s="487" t="e">
        <f>+VLOOKUP($AJ611,Data_Validation!$A:$D,3,0)</f>
        <v>#N/A</v>
      </c>
      <c r="AQ611" s="487" t="e">
        <f>+VLOOKUP($AJ611,Data_Validation!$A:$D,4,0)</f>
        <v>#N/A</v>
      </c>
      <c r="AR611" s="487" t="s">
        <v>299</v>
      </c>
      <c r="AS611" s="487" t="e">
        <f>+VLOOKUP($AJ611,Data_Validation!$A:$E,5,0)</f>
        <v>#N/A</v>
      </c>
      <c r="AT611" s="904">
        <f t="shared" si="38"/>
        <v>0</v>
      </c>
      <c r="AU611" s="488">
        <f t="shared" si="38"/>
        <v>0</v>
      </c>
      <c r="AV611" s="899" t="str">
        <f>IFERROR(INDEX(V611:AG611,1,MATCH(Parametres!$B$3,V$1:AG$1,0)-1)*IF(OR(C611="L",C611="S",C611="I"),-1,1),"")</f>
        <v/>
      </c>
      <c r="AW611" s="899" t="e">
        <f t="shared" si="39"/>
        <v>#N/A</v>
      </c>
      <c r="AX611" s="899" t="e">
        <f>INDEX(V611:AG611,1,MATCH(Parametres!$B$3,V$1:AG$1,0))*IF(OR(C611="L",C611="S",C611="I"),-1,1)</f>
        <v>#N/A</v>
      </c>
      <c r="AY611" s="487" t="s">
        <v>337</v>
      </c>
      <c r="AZ611" s="487" t="e">
        <f>+VLOOKUP($AJ611,Data_Validation!$A:$E,5,0)</f>
        <v>#N/A</v>
      </c>
    </row>
    <row r="612" spans="36:52" ht="15" customHeight="1">
      <c r="AJ612" s="899">
        <f t="shared" si="40"/>
        <v>0</v>
      </c>
      <c r="AK612" s="899">
        <f t="shared" si="40"/>
        <v>0</v>
      </c>
      <c r="AL612" s="905" t="str">
        <f>IFERROR(INDEX(G612:R612,1,MATCH(Parametres!$B$3,G$1:R$1,0)-1)*IF(OR(F612="L",F612="S",F612="I"),-1,1),"")</f>
        <v/>
      </c>
      <c r="AM612" s="905" t="e">
        <f t="shared" si="37"/>
        <v>#N/A</v>
      </c>
      <c r="AN612" s="905" t="e">
        <f>INDEX(G612:R612,1,MATCH(Parametres!$B$3,G$1:R$1,0))*IF(OR(F612="L",F612="S",F612="I"),-1,1)</f>
        <v>#N/A</v>
      </c>
      <c r="AO612" s="487" t="e">
        <f>+VLOOKUP($AJ612,Data_Validation!$A:$D,1,0)</f>
        <v>#N/A</v>
      </c>
      <c r="AP612" s="487" t="e">
        <f>+VLOOKUP($AJ612,Data_Validation!$A:$D,3,0)</f>
        <v>#N/A</v>
      </c>
      <c r="AQ612" s="487" t="e">
        <f>+VLOOKUP($AJ612,Data_Validation!$A:$D,4,0)</f>
        <v>#N/A</v>
      </c>
      <c r="AR612" s="487" t="s">
        <v>299</v>
      </c>
      <c r="AS612" s="487" t="e">
        <f>+VLOOKUP($AJ612,Data_Validation!$A:$E,5,0)</f>
        <v>#N/A</v>
      </c>
      <c r="AT612" s="904">
        <f t="shared" si="38"/>
        <v>0</v>
      </c>
      <c r="AU612" s="488">
        <f t="shared" si="38"/>
        <v>0</v>
      </c>
      <c r="AV612" s="899" t="str">
        <f>IFERROR(INDEX(V612:AG612,1,MATCH(Parametres!$B$3,V$1:AG$1,0)-1)*IF(OR(C612="L",C612="S",C612="I"),-1,1),"")</f>
        <v/>
      </c>
      <c r="AW612" s="899" t="e">
        <f t="shared" si="39"/>
        <v>#N/A</v>
      </c>
      <c r="AX612" s="899" t="e">
        <f>INDEX(V612:AG612,1,MATCH(Parametres!$B$3,V$1:AG$1,0))*IF(OR(C612="L",C612="S",C612="I"),-1,1)</f>
        <v>#N/A</v>
      </c>
      <c r="AY612" s="487" t="s">
        <v>337</v>
      </c>
      <c r="AZ612" s="487" t="e">
        <f>+VLOOKUP($AJ612,Data_Validation!$A:$E,5,0)</f>
        <v>#N/A</v>
      </c>
    </row>
    <row r="613" spans="36:52" ht="15" customHeight="1">
      <c r="AJ613" s="899">
        <f t="shared" si="40"/>
        <v>0</v>
      </c>
      <c r="AK613" s="899">
        <f t="shared" si="40"/>
        <v>0</v>
      </c>
      <c r="AL613" s="905" t="str">
        <f>IFERROR(INDEX(G613:R613,1,MATCH(Parametres!$B$3,G$1:R$1,0)-1)*IF(OR(F613="L",F613="S",F613="I"),-1,1),"")</f>
        <v/>
      </c>
      <c r="AM613" s="905" t="e">
        <f t="shared" si="37"/>
        <v>#N/A</v>
      </c>
      <c r="AN613" s="905" t="e">
        <f>INDEX(G613:R613,1,MATCH(Parametres!$B$3,G$1:R$1,0))*IF(OR(F613="L",F613="S",F613="I"),-1,1)</f>
        <v>#N/A</v>
      </c>
      <c r="AO613" s="487" t="e">
        <f>+VLOOKUP($AJ613,Data_Validation!$A:$D,1,0)</f>
        <v>#N/A</v>
      </c>
      <c r="AP613" s="487" t="e">
        <f>+VLOOKUP($AJ613,Data_Validation!$A:$D,3,0)</f>
        <v>#N/A</v>
      </c>
      <c r="AQ613" s="487" t="e">
        <f>+VLOOKUP($AJ613,Data_Validation!$A:$D,4,0)</f>
        <v>#N/A</v>
      </c>
      <c r="AR613" s="487" t="s">
        <v>299</v>
      </c>
      <c r="AS613" s="487" t="e">
        <f>+VLOOKUP($AJ613,Data_Validation!$A:$E,5,0)</f>
        <v>#N/A</v>
      </c>
      <c r="AT613" s="904">
        <f t="shared" si="38"/>
        <v>0</v>
      </c>
      <c r="AU613" s="488">
        <f t="shared" si="38"/>
        <v>0</v>
      </c>
      <c r="AV613" s="899" t="str">
        <f>IFERROR(INDEX(V613:AG613,1,MATCH(Parametres!$B$3,V$1:AG$1,0)-1)*IF(OR(C613="L",C613="S",C613="I"),-1,1),"")</f>
        <v/>
      </c>
      <c r="AW613" s="899" t="e">
        <f t="shared" si="39"/>
        <v>#N/A</v>
      </c>
      <c r="AX613" s="899" t="e">
        <f>INDEX(V613:AG613,1,MATCH(Parametres!$B$3,V$1:AG$1,0))*IF(OR(C613="L",C613="S",C613="I"),-1,1)</f>
        <v>#N/A</v>
      </c>
      <c r="AY613" s="487" t="s">
        <v>337</v>
      </c>
      <c r="AZ613" s="487" t="e">
        <f>+VLOOKUP($AJ613,Data_Validation!$A:$E,5,0)</f>
        <v>#N/A</v>
      </c>
    </row>
    <row r="614" spans="36:52" ht="15" customHeight="1">
      <c r="AJ614" s="899">
        <f t="shared" si="40"/>
        <v>0</v>
      </c>
      <c r="AK614" s="899">
        <f t="shared" si="40"/>
        <v>0</v>
      </c>
      <c r="AL614" s="905" t="str">
        <f>IFERROR(INDEX(G614:R614,1,MATCH(Parametres!$B$3,G$1:R$1,0)-1)*IF(OR(F614="L",F614="S",F614="I"),-1,1),"")</f>
        <v/>
      </c>
      <c r="AM614" s="905" t="e">
        <f t="shared" si="37"/>
        <v>#N/A</v>
      </c>
      <c r="AN614" s="905" t="e">
        <f>INDEX(G614:R614,1,MATCH(Parametres!$B$3,G$1:R$1,0))*IF(OR(F614="L",F614="S",F614="I"),-1,1)</f>
        <v>#N/A</v>
      </c>
      <c r="AO614" s="487" t="e">
        <f>+VLOOKUP($AJ614,Data_Validation!$A:$D,1,0)</f>
        <v>#N/A</v>
      </c>
      <c r="AP614" s="487" t="e">
        <f>+VLOOKUP($AJ614,Data_Validation!$A:$D,3,0)</f>
        <v>#N/A</v>
      </c>
      <c r="AQ614" s="487" t="e">
        <f>+VLOOKUP($AJ614,Data_Validation!$A:$D,4,0)</f>
        <v>#N/A</v>
      </c>
      <c r="AR614" s="487" t="s">
        <v>299</v>
      </c>
      <c r="AS614" s="487" t="e">
        <f>+VLOOKUP($AJ614,Data_Validation!$A:$E,5,0)</f>
        <v>#N/A</v>
      </c>
      <c r="AT614" s="904">
        <f t="shared" si="38"/>
        <v>0</v>
      </c>
      <c r="AU614" s="488">
        <f t="shared" si="38"/>
        <v>0</v>
      </c>
      <c r="AV614" s="899" t="str">
        <f>IFERROR(INDEX(V614:AG614,1,MATCH(Parametres!$B$3,V$1:AG$1,0)-1)*IF(OR(C614="L",C614="S",C614="I"),-1,1),"")</f>
        <v/>
      </c>
      <c r="AW614" s="899" t="e">
        <f t="shared" si="39"/>
        <v>#N/A</v>
      </c>
      <c r="AX614" s="899" t="e">
        <f>INDEX(V614:AG614,1,MATCH(Parametres!$B$3,V$1:AG$1,0))*IF(OR(C614="L",C614="S",C614="I"),-1,1)</f>
        <v>#N/A</v>
      </c>
      <c r="AY614" s="487" t="s">
        <v>337</v>
      </c>
      <c r="AZ614" s="487" t="e">
        <f>+VLOOKUP($AJ614,Data_Validation!$A:$E,5,0)</f>
        <v>#N/A</v>
      </c>
    </row>
    <row r="615" spans="36:52" ht="15" customHeight="1">
      <c r="AJ615" s="899">
        <f t="shared" si="40"/>
        <v>0</v>
      </c>
      <c r="AK615" s="899">
        <f t="shared" si="40"/>
        <v>0</v>
      </c>
      <c r="AL615" s="905" t="str">
        <f>IFERROR(INDEX(G615:R615,1,MATCH(Parametres!$B$3,G$1:R$1,0)-1)*IF(OR(F615="L",F615="S",F615="I"),-1,1),"")</f>
        <v/>
      </c>
      <c r="AM615" s="905" t="e">
        <f t="shared" si="37"/>
        <v>#N/A</v>
      </c>
      <c r="AN615" s="905" t="e">
        <f>INDEX(G615:R615,1,MATCH(Parametres!$B$3,G$1:R$1,0))*IF(OR(F615="L",F615="S",F615="I"),-1,1)</f>
        <v>#N/A</v>
      </c>
      <c r="AO615" s="487" t="e">
        <f>+VLOOKUP($AJ615,Data_Validation!$A:$D,1,0)</f>
        <v>#N/A</v>
      </c>
      <c r="AP615" s="487" t="e">
        <f>+VLOOKUP($AJ615,Data_Validation!$A:$D,3,0)</f>
        <v>#N/A</v>
      </c>
      <c r="AQ615" s="487" t="e">
        <f>+VLOOKUP($AJ615,Data_Validation!$A:$D,4,0)</f>
        <v>#N/A</v>
      </c>
      <c r="AR615" s="487" t="s">
        <v>299</v>
      </c>
      <c r="AS615" s="487" t="e">
        <f>+VLOOKUP($AJ615,Data_Validation!$A:$E,5,0)</f>
        <v>#N/A</v>
      </c>
      <c r="AT615" s="904">
        <f t="shared" si="38"/>
        <v>0</v>
      </c>
      <c r="AU615" s="488">
        <f t="shared" si="38"/>
        <v>0</v>
      </c>
      <c r="AV615" s="899" t="str">
        <f>IFERROR(INDEX(V615:AG615,1,MATCH(Parametres!$B$3,V$1:AG$1,0)-1)*IF(OR(C615="L",C615="S",C615="I"),-1,1),"")</f>
        <v/>
      </c>
      <c r="AW615" s="899" t="e">
        <f t="shared" si="39"/>
        <v>#N/A</v>
      </c>
      <c r="AX615" s="899" t="e">
        <f>INDEX(V615:AG615,1,MATCH(Parametres!$B$3,V$1:AG$1,0))*IF(OR(C615="L",C615="S",C615="I"),-1,1)</f>
        <v>#N/A</v>
      </c>
      <c r="AY615" s="487" t="s">
        <v>337</v>
      </c>
      <c r="AZ615" s="487" t="e">
        <f>+VLOOKUP($AJ615,Data_Validation!$A:$E,5,0)</f>
        <v>#N/A</v>
      </c>
    </row>
    <row r="616" spans="36:52" ht="15" customHeight="1">
      <c r="AJ616" s="899">
        <f t="shared" si="40"/>
        <v>0</v>
      </c>
      <c r="AK616" s="899">
        <f t="shared" si="40"/>
        <v>0</v>
      </c>
      <c r="AL616" s="905" t="str">
        <f>IFERROR(INDEX(G616:R616,1,MATCH(Parametres!$B$3,G$1:R$1,0)-1)*IF(OR(F616="L",F616="S",F616="I"),-1,1),"")</f>
        <v/>
      </c>
      <c r="AM616" s="905" t="e">
        <f t="shared" si="37"/>
        <v>#N/A</v>
      </c>
      <c r="AN616" s="905" t="e">
        <f>INDEX(G616:R616,1,MATCH(Parametres!$B$3,G$1:R$1,0))*IF(OR(F616="L",F616="S",F616="I"),-1,1)</f>
        <v>#N/A</v>
      </c>
      <c r="AO616" s="487" t="e">
        <f>+VLOOKUP($AJ616,Data_Validation!$A:$D,1,0)</f>
        <v>#N/A</v>
      </c>
      <c r="AP616" s="487" t="e">
        <f>+VLOOKUP($AJ616,Data_Validation!$A:$D,3,0)</f>
        <v>#N/A</v>
      </c>
      <c r="AQ616" s="487" t="e">
        <f>+VLOOKUP($AJ616,Data_Validation!$A:$D,4,0)</f>
        <v>#N/A</v>
      </c>
      <c r="AR616" s="487" t="s">
        <v>299</v>
      </c>
      <c r="AS616" s="487" t="e">
        <f>+VLOOKUP($AJ616,Data_Validation!$A:$E,5,0)</f>
        <v>#N/A</v>
      </c>
      <c r="AT616" s="904">
        <f t="shared" si="38"/>
        <v>0</v>
      </c>
      <c r="AU616" s="488">
        <f t="shared" si="38"/>
        <v>0</v>
      </c>
      <c r="AV616" s="899" t="str">
        <f>IFERROR(INDEX(V616:AG616,1,MATCH(Parametres!$B$3,V$1:AG$1,0)-1)*IF(OR(C616="L",C616="S",C616="I"),-1,1),"")</f>
        <v/>
      </c>
      <c r="AW616" s="899" t="e">
        <f t="shared" si="39"/>
        <v>#N/A</v>
      </c>
      <c r="AX616" s="899" t="e">
        <f>INDEX(V616:AG616,1,MATCH(Parametres!$B$3,V$1:AG$1,0))*IF(OR(C616="L",C616="S",C616="I"),-1,1)</f>
        <v>#N/A</v>
      </c>
      <c r="AY616" s="487" t="s">
        <v>337</v>
      </c>
      <c r="AZ616" s="487" t="e">
        <f>+VLOOKUP($AJ616,Data_Validation!$A:$E,5,0)</f>
        <v>#N/A</v>
      </c>
    </row>
    <row r="617" spans="36:52" ht="15" customHeight="1">
      <c r="AJ617" s="899">
        <f t="shared" si="40"/>
        <v>0</v>
      </c>
      <c r="AK617" s="899">
        <f t="shared" si="40"/>
        <v>0</v>
      </c>
      <c r="AL617" s="905" t="str">
        <f>IFERROR(INDEX(G617:R617,1,MATCH(Parametres!$B$3,G$1:R$1,0)-1)*IF(OR(F617="L",F617="S",F617="I"),-1,1),"")</f>
        <v/>
      </c>
      <c r="AM617" s="905" t="e">
        <f t="shared" si="37"/>
        <v>#N/A</v>
      </c>
      <c r="AN617" s="905" t="e">
        <f>INDEX(G617:R617,1,MATCH(Parametres!$B$3,G$1:R$1,0))*IF(OR(F617="L",F617="S",F617="I"),-1,1)</f>
        <v>#N/A</v>
      </c>
      <c r="AO617" s="487" t="e">
        <f>+VLOOKUP($AJ617,Data_Validation!$A:$D,1,0)</f>
        <v>#N/A</v>
      </c>
      <c r="AP617" s="487" t="e">
        <f>+VLOOKUP($AJ617,Data_Validation!$A:$D,3,0)</f>
        <v>#N/A</v>
      </c>
      <c r="AQ617" s="487" t="e">
        <f>+VLOOKUP($AJ617,Data_Validation!$A:$D,4,0)</f>
        <v>#N/A</v>
      </c>
      <c r="AR617" s="487" t="s">
        <v>299</v>
      </c>
      <c r="AS617" s="487" t="e">
        <f>+VLOOKUP($AJ617,Data_Validation!$A:$E,5,0)</f>
        <v>#N/A</v>
      </c>
      <c r="AT617" s="904">
        <f t="shared" si="38"/>
        <v>0</v>
      </c>
      <c r="AU617" s="488">
        <f t="shared" si="38"/>
        <v>0</v>
      </c>
      <c r="AV617" s="899" t="str">
        <f>IFERROR(INDEX(V617:AG617,1,MATCH(Parametres!$B$3,V$1:AG$1,0)-1)*IF(OR(C617="L",C617="S",C617="I"),-1,1),"")</f>
        <v/>
      </c>
      <c r="AW617" s="899" t="e">
        <f t="shared" si="39"/>
        <v>#N/A</v>
      </c>
      <c r="AX617" s="899" t="e">
        <f>INDEX(V617:AG617,1,MATCH(Parametres!$B$3,V$1:AG$1,0))*IF(OR(C617="L",C617="S",C617="I"),-1,1)</f>
        <v>#N/A</v>
      </c>
      <c r="AY617" s="487" t="s">
        <v>337</v>
      </c>
      <c r="AZ617" s="487" t="e">
        <f>+VLOOKUP($AJ617,Data_Validation!$A:$E,5,0)</f>
        <v>#N/A</v>
      </c>
    </row>
    <row r="618" spans="36:52" ht="15" customHeight="1">
      <c r="AJ618" s="899">
        <f t="shared" si="40"/>
        <v>0</v>
      </c>
      <c r="AK618" s="899">
        <f t="shared" si="40"/>
        <v>0</v>
      </c>
      <c r="AL618" s="905" t="str">
        <f>IFERROR(INDEX(G618:R618,1,MATCH(Parametres!$B$3,G$1:R$1,0)-1)*IF(OR(F618="L",F618="S",F618="I"),-1,1),"")</f>
        <v/>
      </c>
      <c r="AM618" s="905" t="e">
        <f t="shared" si="37"/>
        <v>#N/A</v>
      </c>
      <c r="AN618" s="905" t="e">
        <f>INDEX(G618:R618,1,MATCH(Parametres!$B$3,G$1:R$1,0))*IF(OR(F618="L",F618="S",F618="I"),-1,1)</f>
        <v>#N/A</v>
      </c>
      <c r="AO618" s="487" t="e">
        <f>+VLOOKUP($AJ618,Data_Validation!$A:$D,1,0)</f>
        <v>#N/A</v>
      </c>
      <c r="AP618" s="487" t="e">
        <f>+VLOOKUP($AJ618,Data_Validation!$A:$D,3,0)</f>
        <v>#N/A</v>
      </c>
      <c r="AQ618" s="487" t="e">
        <f>+VLOOKUP($AJ618,Data_Validation!$A:$D,4,0)</f>
        <v>#N/A</v>
      </c>
      <c r="AR618" s="487" t="s">
        <v>299</v>
      </c>
      <c r="AS618" s="487" t="e">
        <f>+VLOOKUP($AJ618,Data_Validation!$A:$E,5,0)</f>
        <v>#N/A</v>
      </c>
      <c r="AT618" s="904">
        <f t="shared" si="38"/>
        <v>0</v>
      </c>
      <c r="AU618" s="488">
        <f t="shared" si="38"/>
        <v>0</v>
      </c>
      <c r="AV618" s="899" t="str">
        <f>IFERROR(INDEX(V618:AG618,1,MATCH(Parametres!$B$3,V$1:AG$1,0)-1)*IF(OR(C618="L",C618="S",C618="I"),-1,1),"")</f>
        <v/>
      </c>
      <c r="AW618" s="899" t="e">
        <f t="shared" si="39"/>
        <v>#N/A</v>
      </c>
      <c r="AX618" s="899" t="e">
        <f>INDEX(V618:AG618,1,MATCH(Parametres!$B$3,V$1:AG$1,0))*IF(OR(C618="L",C618="S",C618="I"),-1,1)</f>
        <v>#N/A</v>
      </c>
      <c r="AY618" s="487" t="s">
        <v>337</v>
      </c>
      <c r="AZ618" s="487" t="e">
        <f>+VLOOKUP($AJ618,Data_Validation!$A:$E,5,0)</f>
        <v>#N/A</v>
      </c>
    </row>
    <row r="619" spans="36:52" ht="15" customHeight="1">
      <c r="AJ619" s="899">
        <f t="shared" si="40"/>
        <v>0</v>
      </c>
      <c r="AK619" s="899">
        <f t="shared" si="40"/>
        <v>0</v>
      </c>
      <c r="AL619" s="905" t="str">
        <f>IFERROR(INDEX(G619:R619,1,MATCH(Parametres!$B$3,G$1:R$1,0)-1)*IF(OR(F619="L",F619="S",F619="I"),-1,1),"")</f>
        <v/>
      </c>
      <c r="AM619" s="905" t="e">
        <f t="shared" si="37"/>
        <v>#N/A</v>
      </c>
      <c r="AN619" s="905" t="e">
        <f>INDEX(G619:R619,1,MATCH(Parametres!$B$3,G$1:R$1,0))*IF(OR(F619="L",F619="S",F619="I"),-1,1)</f>
        <v>#N/A</v>
      </c>
      <c r="AO619" s="487" t="e">
        <f>+VLOOKUP($AJ619,Data_Validation!$A:$D,1,0)</f>
        <v>#N/A</v>
      </c>
      <c r="AP619" s="487" t="e">
        <f>+VLOOKUP($AJ619,Data_Validation!$A:$D,3,0)</f>
        <v>#N/A</v>
      </c>
      <c r="AQ619" s="487" t="e">
        <f>+VLOOKUP($AJ619,Data_Validation!$A:$D,4,0)</f>
        <v>#N/A</v>
      </c>
      <c r="AR619" s="487" t="s">
        <v>299</v>
      </c>
      <c r="AS619" s="487" t="e">
        <f>+VLOOKUP($AJ619,Data_Validation!$A:$E,5,0)</f>
        <v>#N/A</v>
      </c>
      <c r="AT619" s="904">
        <f t="shared" si="38"/>
        <v>0</v>
      </c>
      <c r="AU619" s="488">
        <f t="shared" si="38"/>
        <v>0</v>
      </c>
      <c r="AV619" s="899" t="str">
        <f>IFERROR(INDEX(V619:AG619,1,MATCH(Parametres!$B$3,V$1:AG$1,0)-1)*IF(OR(C619="L",C619="S",C619="I"),-1,1),"")</f>
        <v/>
      </c>
      <c r="AW619" s="899" t="e">
        <f t="shared" si="39"/>
        <v>#N/A</v>
      </c>
      <c r="AX619" s="899" t="e">
        <f>INDEX(V619:AG619,1,MATCH(Parametres!$B$3,V$1:AG$1,0))*IF(OR(C619="L",C619="S",C619="I"),-1,1)</f>
        <v>#N/A</v>
      </c>
      <c r="AY619" s="487" t="s">
        <v>337</v>
      </c>
      <c r="AZ619" s="487" t="e">
        <f>+VLOOKUP($AJ619,Data_Validation!$A:$E,5,0)</f>
        <v>#N/A</v>
      </c>
    </row>
    <row r="620" spans="36:52" ht="15" customHeight="1">
      <c r="AJ620" s="899">
        <f t="shared" si="40"/>
        <v>0</v>
      </c>
      <c r="AK620" s="899">
        <f t="shared" si="40"/>
        <v>0</v>
      </c>
      <c r="AL620" s="905" t="str">
        <f>IFERROR(INDEX(G620:R620,1,MATCH(Parametres!$B$3,G$1:R$1,0)-1)*IF(OR(F620="L",F620="S",F620="I"),-1,1),"")</f>
        <v/>
      </c>
      <c r="AM620" s="905" t="e">
        <f t="shared" si="37"/>
        <v>#N/A</v>
      </c>
      <c r="AN620" s="905" t="e">
        <f>INDEX(G620:R620,1,MATCH(Parametres!$B$3,G$1:R$1,0))*IF(OR(F620="L",F620="S",F620="I"),-1,1)</f>
        <v>#N/A</v>
      </c>
      <c r="AO620" s="487" t="e">
        <f>+VLOOKUP($AJ620,Data_Validation!$A:$D,1,0)</f>
        <v>#N/A</v>
      </c>
      <c r="AP620" s="487" t="e">
        <f>+VLOOKUP($AJ620,Data_Validation!$A:$D,3,0)</f>
        <v>#N/A</v>
      </c>
      <c r="AQ620" s="487" t="e">
        <f>+VLOOKUP($AJ620,Data_Validation!$A:$D,4,0)</f>
        <v>#N/A</v>
      </c>
      <c r="AR620" s="487" t="s">
        <v>299</v>
      </c>
      <c r="AS620" s="487" t="e">
        <f>+VLOOKUP($AJ620,Data_Validation!$A:$E,5,0)</f>
        <v>#N/A</v>
      </c>
      <c r="AT620" s="904">
        <f t="shared" si="38"/>
        <v>0</v>
      </c>
      <c r="AU620" s="488">
        <f t="shared" si="38"/>
        <v>0</v>
      </c>
      <c r="AV620" s="899" t="str">
        <f>IFERROR(INDEX(V620:AG620,1,MATCH(Parametres!$B$3,V$1:AG$1,0)-1)*IF(OR(C620="L",C620="S",C620="I"),-1,1),"")</f>
        <v/>
      </c>
      <c r="AW620" s="899" t="e">
        <f t="shared" si="39"/>
        <v>#N/A</v>
      </c>
      <c r="AX620" s="899" t="e">
        <f>INDEX(V620:AG620,1,MATCH(Parametres!$B$3,V$1:AG$1,0))*IF(OR(C620="L",C620="S",C620="I"),-1,1)</f>
        <v>#N/A</v>
      </c>
      <c r="AY620" s="487" t="s">
        <v>337</v>
      </c>
      <c r="AZ620" s="487" t="e">
        <f>+VLOOKUP($AJ620,Data_Validation!$A:$E,5,0)</f>
        <v>#N/A</v>
      </c>
    </row>
    <row r="621" spans="36:52" ht="15" customHeight="1">
      <c r="AJ621" s="899">
        <f t="shared" si="40"/>
        <v>0</v>
      </c>
      <c r="AK621" s="899">
        <f t="shared" si="40"/>
        <v>0</v>
      </c>
      <c r="AL621" s="905" t="str">
        <f>IFERROR(INDEX(G621:R621,1,MATCH(Parametres!$B$3,G$1:R$1,0)-1)*IF(OR(F621="L",F621="S",F621="I"),-1,1),"")</f>
        <v/>
      </c>
      <c r="AM621" s="905" t="e">
        <f t="shared" si="37"/>
        <v>#N/A</v>
      </c>
      <c r="AN621" s="905" t="e">
        <f>INDEX(G621:R621,1,MATCH(Parametres!$B$3,G$1:R$1,0))*IF(OR(F621="L",F621="S",F621="I"),-1,1)</f>
        <v>#N/A</v>
      </c>
      <c r="AO621" s="487" t="e">
        <f>+VLOOKUP($AJ621,Data_Validation!$A:$D,1,0)</f>
        <v>#N/A</v>
      </c>
      <c r="AP621" s="487" t="e">
        <f>+VLOOKUP($AJ621,Data_Validation!$A:$D,3,0)</f>
        <v>#N/A</v>
      </c>
      <c r="AQ621" s="487" t="e">
        <f>+VLOOKUP($AJ621,Data_Validation!$A:$D,4,0)</f>
        <v>#N/A</v>
      </c>
      <c r="AR621" s="487" t="s">
        <v>299</v>
      </c>
      <c r="AS621" s="487" t="e">
        <f>+VLOOKUP($AJ621,Data_Validation!$A:$E,5,0)</f>
        <v>#N/A</v>
      </c>
      <c r="AT621" s="904">
        <f t="shared" si="38"/>
        <v>0</v>
      </c>
      <c r="AU621" s="488">
        <f t="shared" si="38"/>
        <v>0</v>
      </c>
      <c r="AV621" s="899" t="str">
        <f>IFERROR(INDEX(V621:AG621,1,MATCH(Parametres!$B$3,V$1:AG$1,0)-1)*IF(OR(C621="L",C621="S",C621="I"),-1,1),"")</f>
        <v/>
      </c>
      <c r="AW621" s="899" t="e">
        <f t="shared" si="39"/>
        <v>#N/A</v>
      </c>
      <c r="AX621" s="899" t="e">
        <f>INDEX(V621:AG621,1,MATCH(Parametres!$B$3,V$1:AG$1,0))*IF(OR(C621="L",C621="S",C621="I"),-1,1)</f>
        <v>#N/A</v>
      </c>
      <c r="AY621" s="487" t="s">
        <v>337</v>
      </c>
      <c r="AZ621" s="487" t="e">
        <f>+VLOOKUP($AJ621,Data_Validation!$A:$E,5,0)</f>
        <v>#N/A</v>
      </c>
    </row>
    <row r="622" spans="36:52" ht="15" customHeight="1">
      <c r="AJ622" s="899">
        <f t="shared" si="40"/>
        <v>0</v>
      </c>
      <c r="AK622" s="899">
        <f t="shared" si="40"/>
        <v>0</v>
      </c>
      <c r="AL622" s="905" t="str">
        <f>IFERROR(INDEX(G622:R622,1,MATCH(Parametres!$B$3,G$1:R$1,0)-1)*IF(OR(F622="L",F622="S",F622="I"),-1,1),"")</f>
        <v/>
      </c>
      <c r="AM622" s="905" t="e">
        <f t="shared" si="37"/>
        <v>#N/A</v>
      </c>
      <c r="AN622" s="905" t="e">
        <f>INDEX(G622:R622,1,MATCH(Parametres!$B$3,G$1:R$1,0))*IF(OR(F622="L",F622="S",F622="I"),-1,1)</f>
        <v>#N/A</v>
      </c>
      <c r="AO622" s="487" t="e">
        <f>+VLOOKUP($AJ622,Data_Validation!$A:$D,1,0)</f>
        <v>#N/A</v>
      </c>
      <c r="AP622" s="487" t="e">
        <f>+VLOOKUP($AJ622,Data_Validation!$A:$D,3,0)</f>
        <v>#N/A</v>
      </c>
      <c r="AQ622" s="487" t="e">
        <f>+VLOOKUP($AJ622,Data_Validation!$A:$D,4,0)</f>
        <v>#N/A</v>
      </c>
      <c r="AR622" s="487" t="s">
        <v>299</v>
      </c>
      <c r="AS622" s="487" t="e">
        <f>+VLOOKUP($AJ622,Data_Validation!$A:$E,5,0)</f>
        <v>#N/A</v>
      </c>
      <c r="AT622" s="904">
        <f t="shared" si="38"/>
        <v>0</v>
      </c>
      <c r="AU622" s="488">
        <f t="shared" si="38"/>
        <v>0</v>
      </c>
      <c r="AV622" s="899" t="str">
        <f>IFERROR(INDEX(V622:AG622,1,MATCH(Parametres!$B$3,V$1:AG$1,0)-1)*IF(OR(C622="L",C622="S",C622="I"),-1,1),"")</f>
        <v/>
      </c>
      <c r="AW622" s="899" t="e">
        <f t="shared" si="39"/>
        <v>#N/A</v>
      </c>
      <c r="AX622" s="899" t="e">
        <f>INDEX(V622:AG622,1,MATCH(Parametres!$B$3,V$1:AG$1,0))*IF(OR(C622="L",C622="S",C622="I"),-1,1)</f>
        <v>#N/A</v>
      </c>
      <c r="AY622" s="487" t="s">
        <v>337</v>
      </c>
      <c r="AZ622" s="487" t="e">
        <f>+VLOOKUP($AJ622,Data_Validation!$A:$E,5,0)</f>
        <v>#N/A</v>
      </c>
    </row>
    <row r="623" spans="36:52" ht="15" customHeight="1">
      <c r="AJ623" s="899">
        <f t="shared" si="40"/>
        <v>0</v>
      </c>
      <c r="AK623" s="899">
        <f t="shared" si="40"/>
        <v>0</v>
      </c>
      <c r="AL623" s="905" t="str">
        <f>IFERROR(INDEX(G623:R623,1,MATCH(Parametres!$B$3,G$1:R$1,0)-1)*IF(OR(F623="L",F623="S",F623="I"),-1,1),"")</f>
        <v/>
      </c>
      <c r="AM623" s="905" t="e">
        <f t="shared" si="37"/>
        <v>#N/A</v>
      </c>
      <c r="AN623" s="905" t="e">
        <f>INDEX(G623:R623,1,MATCH(Parametres!$B$3,G$1:R$1,0))*IF(OR(F623="L",F623="S",F623="I"),-1,1)</f>
        <v>#N/A</v>
      </c>
      <c r="AO623" s="487" t="e">
        <f>+VLOOKUP($AJ623,Data_Validation!$A:$D,1,0)</f>
        <v>#N/A</v>
      </c>
      <c r="AP623" s="487" t="e">
        <f>+VLOOKUP($AJ623,Data_Validation!$A:$D,3,0)</f>
        <v>#N/A</v>
      </c>
      <c r="AQ623" s="487" t="e">
        <f>+VLOOKUP($AJ623,Data_Validation!$A:$D,4,0)</f>
        <v>#N/A</v>
      </c>
      <c r="AR623" s="487" t="s">
        <v>299</v>
      </c>
      <c r="AS623" s="487" t="e">
        <f>+VLOOKUP($AJ623,Data_Validation!$A:$E,5,0)</f>
        <v>#N/A</v>
      </c>
      <c r="AT623" s="904">
        <f t="shared" si="38"/>
        <v>0</v>
      </c>
      <c r="AU623" s="488">
        <f t="shared" si="38"/>
        <v>0</v>
      </c>
      <c r="AV623" s="899" t="str">
        <f>IFERROR(INDEX(V623:AG623,1,MATCH(Parametres!$B$3,V$1:AG$1,0)-1)*IF(OR(C623="L",C623="S",C623="I"),-1,1),"")</f>
        <v/>
      </c>
      <c r="AW623" s="899" t="e">
        <f t="shared" si="39"/>
        <v>#N/A</v>
      </c>
      <c r="AX623" s="899" t="e">
        <f>INDEX(V623:AG623,1,MATCH(Parametres!$B$3,V$1:AG$1,0))*IF(OR(C623="L",C623="S",C623="I"),-1,1)</f>
        <v>#N/A</v>
      </c>
      <c r="AY623" s="487" t="s">
        <v>337</v>
      </c>
      <c r="AZ623" s="487" t="e">
        <f>+VLOOKUP($AJ623,Data_Validation!$A:$E,5,0)</f>
        <v>#N/A</v>
      </c>
    </row>
    <row r="624" spans="36:52" ht="15" customHeight="1">
      <c r="AJ624" s="899">
        <f t="shared" si="40"/>
        <v>0</v>
      </c>
      <c r="AK624" s="899">
        <f t="shared" si="40"/>
        <v>0</v>
      </c>
      <c r="AL624" s="905" t="str">
        <f>IFERROR(INDEX(G624:R624,1,MATCH(Parametres!$B$3,G$1:R$1,0)-1)*IF(OR(F624="L",F624="S",F624="I"),-1,1),"")</f>
        <v/>
      </c>
      <c r="AM624" s="905" t="e">
        <f t="shared" si="37"/>
        <v>#N/A</v>
      </c>
      <c r="AN624" s="905" t="e">
        <f>INDEX(G624:R624,1,MATCH(Parametres!$B$3,G$1:R$1,0))*IF(OR(F624="L",F624="S",F624="I"),-1,1)</f>
        <v>#N/A</v>
      </c>
      <c r="AO624" s="487" t="e">
        <f>+VLOOKUP($AJ624,Data_Validation!$A:$D,1,0)</f>
        <v>#N/A</v>
      </c>
      <c r="AP624" s="487" t="e">
        <f>+VLOOKUP($AJ624,Data_Validation!$A:$D,3,0)</f>
        <v>#N/A</v>
      </c>
      <c r="AQ624" s="487" t="e">
        <f>+VLOOKUP($AJ624,Data_Validation!$A:$D,4,0)</f>
        <v>#N/A</v>
      </c>
      <c r="AR624" s="487" t="s">
        <v>299</v>
      </c>
      <c r="AS624" s="487" t="e">
        <f>+VLOOKUP($AJ624,Data_Validation!$A:$E,5,0)</f>
        <v>#N/A</v>
      </c>
      <c r="AT624" s="904">
        <f t="shared" si="38"/>
        <v>0</v>
      </c>
      <c r="AU624" s="488">
        <f t="shared" si="38"/>
        <v>0</v>
      </c>
      <c r="AV624" s="899" t="str">
        <f>IFERROR(INDEX(V624:AG624,1,MATCH(Parametres!$B$3,V$1:AG$1,0)-1)*IF(OR(C624="L",C624="S",C624="I"),-1,1),"")</f>
        <v/>
      </c>
      <c r="AW624" s="899" t="e">
        <f t="shared" si="39"/>
        <v>#N/A</v>
      </c>
      <c r="AX624" s="899" t="e">
        <f>INDEX(V624:AG624,1,MATCH(Parametres!$B$3,V$1:AG$1,0))*IF(OR(C624="L",C624="S",C624="I"),-1,1)</f>
        <v>#N/A</v>
      </c>
      <c r="AY624" s="487" t="s">
        <v>337</v>
      </c>
      <c r="AZ624" s="487" t="e">
        <f>+VLOOKUP($AJ624,Data_Validation!$A:$E,5,0)</f>
        <v>#N/A</v>
      </c>
    </row>
    <row r="625" spans="36:52" ht="15" customHeight="1">
      <c r="AJ625" s="899">
        <f t="shared" si="40"/>
        <v>0</v>
      </c>
      <c r="AK625" s="899">
        <f t="shared" si="40"/>
        <v>0</v>
      </c>
      <c r="AL625" s="905" t="str">
        <f>IFERROR(INDEX(G625:R625,1,MATCH(Parametres!$B$3,G$1:R$1,0)-1)*IF(OR(F625="L",F625="S",F625="I"),-1,1),"")</f>
        <v/>
      </c>
      <c r="AM625" s="905" t="e">
        <f t="shared" si="37"/>
        <v>#N/A</v>
      </c>
      <c r="AN625" s="905" t="e">
        <f>INDEX(G625:R625,1,MATCH(Parametres!$B$3,G$1:R$1,0))*IF(OR(F625="L",F625="S",F625="I"),-1,1)</f>
        <v>#N/A</v>
      </c>
      <c r="AO625" s="487" t="e">
        <f>+VLOOKUP($AJ625,Data_Validation!$A:$D,1,0)</f>
        <v>#N/A</v>
      </c>
      <c r="AP625" s="487" t="e">
        <f>+VLOOKUP($AJ625,Data_Validation!$A:$D,3,0)</f>
        <v>#N/A</v>
      </c>
      <c r="AQ625" s="487" t="e">
        <f>+VLOOKUP($AJ625,Data_Validation!$A:$D,4,0)</f>
        <v>#N/A</v>
      </c>
      <c r="AR625" s="487" t="s">
        <v>299</v>
      </c>
      <c r="AS625" s="487" t="e">
        <f>+VLOOKUP($AJ625,Data_Validation!$A:$E,5,0)</f>
        <v>#N/A</v>
      </c>
      <c r="AT625" s="904">
        <f t="shared" si="38"/>
        <v>0</v>
      </c>
      <c r="AU625" s="488">
        <f t="shared" si="38"/>
        <v>0</v>
      </c>
      <c r="AV625" s="899" t="str">
        <f>IFERROR(INDEX(V625:AG625,1,MATCH(Parametres!$B$3,V$1:AG$1,0)-1)*IF(OR(C625="L",C625="S",C625="I"),-1,1),"")</f>
        <v/>
      </c>
      <c r="AW625" s="899" t="e">
        <f t="shared" si="39"/>
        <v>#N/A</v>
      </c>
      <c r="AX625" s="899" t="e">
        <f>INDEX(V625:AG625,1,MATCH(Parametres!$B$3,V$1:AG$1,0))*IF(OR(C625="L",C625="S",C625="I"),-1,1)</f>
        <v>#N/A</v>
      </c>
      <c r="AY625" s="487" t="s">
        <v>337</v>
      </c>
      <c r="AZ625" s="487" t="e">
        <f>+VLOOKUP($AJ625,Data_Validation!$A:$E,5,0)</f>
        <v>#N/A</v>
      </c>
    </row>
    <row r="626" spans="36:52" ht="15" customHeight="1">
      <c r="AJ626" s="899">
        <f t="shared" si="40"/>
        <v>0</v>
      </c>
      <c r="AK626" s="899">
        <f t="shared" si="40"/>
        <v>0</v>
      </c>
      <c r="AL626" s="905" t="str">
        <f>IFERROR(INDEX(G626:R626,1,MATCH(Parametres!$B$3,G$1:R$1,0)-1)*IF(OR(F626="L",F626="S",F626="I"),-1,1),"")</f>
        <v/>
      </c>
      <c r="AM626" s="905" t="e">
        <f t="shared" si="37"/>
        <v>#N/A</v>
      </c>
      <c r="AN626" s="905" t="e">
        <f>INDEX(G626:R626,1,MATCH(Parametres!$B$3,G$1:R$1,0))*IF(OR(F626="L",F626="S",F626="I"),-1,1)</f>
        <v>#N/A</v>
      </c>
      <c r="AO626" s="487" t="e">
        <f>+VLOOKUP($AJ626,Data_Validation!$A:$D,1,0)</f>
        <v>#N/A</v>
      </c>
      <c r="AP626" s="487" t="e">
        <f>+VLOOKUP($AJ626,Data_Validation!$A:$D,3,0)</f>
        <v>#N/A</v>
      </c>
      <c r="AQ626" s="487" t="e">
        <f>+VLOOKUP($AJ626,Data_Validation!$A:$D,4,0)</f>
        <v>#N/A</v>
      </c>
      <c r="AR626" s="487" t="s">
        <v>299</v>
      </c>
      <c r="AS626" s="487" t="e">
        <f>+VLOOKUP($AJ626,Data_Validation!$A:$E,5,0)</f>
        <v>#N/A</v>
      </c>
      <c r="AT626" s="904">
        <f t="shared" si="38"/>
        <v>0</v>
      </c>
      <c r="AU626" s="488">
        <f t="shared" si="38"/>
        <v>0</v>
      </c>
      <c r="AV626" s="899" t="str">
        <f>IFERROR(INDEX(V626:AG626,1,MATCH(Parametres!$B$3,V$1:AG$1,0)-1)*IF(OR(C626="L",C626="S",C626="I"),-1,1),"")</f>
        <v/>
      </c>
      <c r="AW626" s="899" t="e">
        <f t="shared" si="39"/>
        <v>#N/A</v>
      </c>
      <c r="AX626" s="899" t="e">
        <f>INDEX(V626:AG626,1,MATCH(Parametres!$B$3,V$1:AG$1,0))*IF(OR(C626="L",C626="S",C626="I"),-1,1)</f>
        <v>#N/A</v>
      </c>
      <c r="AY626" s="487" t="s">
        <v>337</v>
      </c>
      <c r="AZ626" s="487" t="e">
        <f>+VLOOKUP($AJ626,Data_Validation!$A:$E,5,0)</f>
        <v>#N/A</v>
      </c>
    </row>
    <row r="627" spans="36:52" ht="15" customHeight="1">
      <c r="AJ627" s="899">
        <f t="shared" si="40"/>
        <v>0</v>
      </c>
      <c r="AK627" s="899">
        <f t="shared" si="40"/>
        <v>0</v>
      </c>
      <c r="AL627" s="905" t="str">
        <f>IFERROR(INDEX(G627:R627,1,MATCH(Parametres!$B$3,G$1:R$1,0)-1)*IF(OR(F627="L",F627="S",F627="I"),-1,1),"")</f>
        <v/>
      </c>
      <c r="AM627" s="905" t="e">
        <f t="shared" si="37"/>
        <v>#N/A</v>
      </c>
      <c r="AN627" s="905" t="e">
        <f>INDEX(G627:R627,1,MATCH(Parametres!$B$3,G$1:R$1,0))*IF(OR(F627="L",F627="S",F627="I"),-1,1)</f>
        <v>#N/A</v>
      </c>
      <c r="AO627" s="487" t="e">
        <f>+VLOOKUP($AJ627,Data_Validation!$A:$D,1,0)</f>
        <v>#N/A</v>
      </c>
      <c r="AP627" s="487" t="e">
        <f>+VLOOKUP($AJ627,Data_Validation!$A:$D,3,0)</f>
        <v>#N/A</v>
      </c>
      <c r="AQ627" s="487" t="e">
        <f>+VLOOKUP($AJ627,Data_Validation!$A:$D,4,0)</f>
        <v>#N/A</v>
      </c>
      <c r="AR627" s="487" t="s">
        <v>299</v>
      </c>
      <c r="AS627" s="487" t="e">
        <f>+VLOOKUP($AJ627,Data_Validation!$A:$E,5,0)</f>
        <v>#N/A</v>
      </c>
      <c r="AT627" s="904">
        <f t="shared" si="38"/>
        <v>0</v>
      </c>
      <c r="AU627" s="488">
        <f t="shared" si="38"/>
        <v>0</v>
      </c>
      <c r="AV627" s="899" t="str">
        <f>IFERROR(INDEX(V627:AG627,1,MATCH(Parametres!$B$3,V$1:AG$1,0)-1)*IF(OR(C627="L",C627="S",C627="I"),-1,1),"")</f>
        <v/>
      </c>
      <c r="AW627" s="899" t="e">
        <f t="shared" si="39"/>
        <v>#N/A</v>
      </c>
      <c r="AX627" s="899" t="e">
        <f>INDEX(V627:AG627,1,MATCH(Parametres!$B$3,V$1:AG$1,0))*IF(OR(C627="L",C627="S",C627="I"),-1,1)</f>
        <v>#N/A</v>
      </c>
      <c r="AY627" s="487" t="s">
        <v>337</v>
      </c>
      <c r="AZ627" s="487" t="e">
        <f>+VLOOKUP($AJ627,Data_Validation!$A:$E,5,0)</f>
        <v>#N/A</v>
      </c>
    </row>
    <row r="628" spans="36:52" ht="15" customHeight="1">
      <c r="AJ628" s="899">
        <f t="shared" si="40"/>
        <v>0</v>
      </c>
      <c r="AK628" s="899">
        <f t="shared" si="40"/>
        <v>0</v>
      </c>
      <c r="AL628" s="905" t="str">
        <f>IFERROR(INDEX(G628:R628,1,MATCH(Parametres!$B$3,G$1:R$1,0)-1)*IF(OR(F628="L",F628="S",F628="I"),-1,1),"")</f>
        <v/>
      </c>
      <c r="AM628" s="905" t="e">
        <f t="shared" si="37"/>
        <v>#N/A</v>
      </c>
      <c r="AN628" s="905" t="e">
        <f>INDEX(G628:R628,1,MATCH(Parametres!$B$3,G$1:R$1,0))*IF(OR(F628="L",F628="S",F628="I"),-1,1)</f>
        <v>#N/A</v>
      </c>
      <c r="AO628" s="487" t="e">
        <f>+VLOOKUP($AJ628,Data_Validation!$A:$D,1,0)</f>
        <v>#N/A</v>
      </c>
      <c r="AP628" s="487" t="e">
        <f>+VLOOKUP($AJ628,Data_Validation!$A:$D,3,0)</f>
        <v>#N/A</v>
      </c>
      <c r="AQ628" s="487" t="e">
        <f>+VLOOKUP($AJ628,Data_Validation!$A:$D,4,0)</f>
        <v>#N/A</v>
      </c>
      <c r="AR628" s="487" t="s">
        <v>299</v>
      </c>
      <c r="AS628" s="487" t="e">
        <f>+VLOOKUP($AJ628,Data_Validation!$A:$E,5,0)</f>
        <v>#N/A</v>
      </c>
      <c r="AT628" s="904">
        <f t="shared" si="38"/>
        <v>0</v>
      </c>
      <c r="AU628" s="488">
        <f t="shared" si="38"/>
        <v>0</v>
      </c>
      <c r="AV628" s="899" t="str">
        <f>IFERROR(INDEX(V628:AG628,1,MATCH(Parametres!$B$3,V$1:AG$1,0)-1)*IF(OR(C628="L",C628="S",C628="I"),-1,1),"")</f>
        <v/>
      </c>
      <c r="AW628" s="899" t="e">
        <f t="shared" si="39"/>
        <v>#N/A</v>
      </c>
      <c r="AX628" s="899" t="e">
        <f>INDEX(V628:AG628,1,MATCH(Parametres!$B$3,V$1:AG$1,0))*IF(OR(C628="L",C628="S",C628="I"),-1,1)</f>
        <v>#N/A</v>
      </c>
      <c r="AY628" s="487" t="s">
        <v>337</v>
      </c>
      <c r="AZ628" s="487" t="e">
        <f>+VLOOKUP($AJ628,Data_Validation!$A:$E,5,0)</f>
        <v>#N/A</v>
      </c>
    </row>
    <row r="629" spans="36:52" ht="15" customHeight="1">
      <c r="AJ629" s="899">
        <f t="shared" si="40"/>
        <v>0</v>
      </c>
      <c r="AK629" s="899">
        <f t="shared" si="40"/>
        <v>0</v>
      </c>
      <c r="AL629" s="905" t="str">
        <f>IFERROR(INDEX(G629:R629,1,MATCH(Parametres!$B$3,G$1:R$1,0)-1)*IF(OR(F629="L",F629="S",F629="I"),-1,1),"")</f>
        <v/>
      </c>
      <c r="AM629" s="905" t="e">
        <f t="shared" si="37"/>
        <v>#N/A</v>
      </c>
      <c r="AN629" s="905" t="e">
        <f>INDEX(G629:R629,1,MATCH(Parametres!$B$3,G$1:R$1,0))*IF(OR(F629="L",F629="S",F629="I"),-1,1)</f>
        <v>#N/A</v>
      </c>
      <c r="AO629" s="487" t="e">
        <f>+VLOOKUP($AJ629,Data_Validation!$A:$D,1,0)</f>
        <v>#N/A</v>
      </c>
      <c r="AP629" s="487" t="e">
        <f>+VLOOKUP($AJ629,Data_Validation!$A:$D,3,0)</f>
        <v>#N/A</v>
      </c>
      <c r="AQ629" s="487" t="e">
        <f>+VLOOKUP($AJ629,Data_Validation!$A:$D,4,0)</f>
        <v>#N/A</v>
      </c>
      <c r="AR629" s="487" t="s">
        <v>299</v>
      </c>
      <c r="AS629" s="487" t="e">
        <f>+VLOOKUP($AJ629,Data_Validation!$A:$E,5,0)</f>
        <v>#N/A</v>
      </c>
      <c r="AT629" s="904">
        <f t="shared" si="38"/>
        <v>0</v>
      </c>
      <c r="AU629" s="488">
        <f t="shared" si="38"/>
        <v>0</v>
      </c>
      <c r="AV629" s="899" t="str">
        <f>IFERROR(INDEX(V629:AG629,1,MATCH(Parametres!$B$3,V$1:AG$1,0)-1)*IF(OR(C629="L",C629="S",C629="I"),-1,1),"")</f>
        <v/>
      </c>
      <c r="AW629" s="899" t="e">
        <f t="shared" si="39"/>
        <v>#N/A</v>
      </c>
      <c r="AX629" s="899" t="e">
        <f>INDEX(V629:AG629,1,MATCH(Parametres!$B$3,V$1:AG$1,0))*IF(OR(C629="L",C629="S",C629="I"),-1,1)</f>
        <v>#N/A</v>
      </c>
      <c r="AY629" s="487" t="s">
        <v>337</v>
      </c>
      <c r="AZ629" s="487" t="e">
        <f>+VLOOKUP($AJ629,Data_Validation!$A:$E,5,0)</f>
        <v>#N/A</v>
      </c>
    </row>
    <row r="630" spans="36:52" ht="15" customHeight="1">
      <c r="AJ630" s="899">
        <f t="shared" si="40"/>
        <v>0</v>
      </c>
      <c r="AK630" s="899">
        <f t="shared" si="40"/>
        <v>0</v>
      </c>
      <c r="AL630" s="905" t="str">
        <f>IFERROR(INDEX(G630:R630,1,MATCH(Parametres!$B$3,G$1:R$1,0)-1)*IF(OR(F630="L",F630="S",F630="I"),-1,1),"")</f>
        <v/>
      </c>
      <c r="AM630" s="905" t="e">
        <f t="shared" si="37"/>
        <v>#N/A</v>
      </c>
      <c r="AN630" s="905" t="e">
        <f>INDEX(G630:R630,1,MATCH(Parametres!$B$3,G$1:R$1,0))*IF(OR(F630="L",F630="S",F630="I"),-1,1)</f>
        <v>#N/A</v>
      </c>
      <c r="AO630" s="487" t="e">
        <f>+VLOOKUP($AJ630,Data_Validation!$A:$D,1,0)</f>
        <v>#N/A</v>
      </c>
      <c r="AP630" s="487" t="e">
        <f>+VLOOKUP($AJ630,Data_Validation!$A:$D,3,0)</f>
        <v>#N/A</v>
      </c>
      <c r="AQ630" s="487" t="e">
        <f>+VLOOKUP($AJ630,Data_Validation!$A:$D,4,0)</f>
        <v>#N/A</v>
      </c>
      <c r="AR630" s="487" t="s">
        <v>299</v>
      </c>
      <c r="AS630" s="487" t="e">
        <f>+VLOOKUP($AJ630,Data_Validation!$A:$E,5,0)</f>
        <v>#N/A</v>
      </c>
      <c r="AT630" s="904">
        <f t="shared" si="38"/>
        <v>0</v>
      </c>
      <c r="AU630" s="488">
        <f t="shared" si="38"/>
        <v>0</v>
      </c>
      <c r="AV630" s="899" t="str">
        <f>IFERROR(INDEX(V630:AG630,1,MATCH(Parametres!$B$3,V$1:AG$1,0)-1)*IF(OR(C630="L",C630="S",C630="I"),-1,1),"")</f>
        <v/>
      </c>
      <c r="AW630" s="899" t="e">
        <f t="shared" si="39"/>
        <v>#N/A</v>
      </c>
      <c r="AX630" s="899" t="e">
        <f>INDEX(V630:AG630,1,MATCH(Parametres!$B$3,V$1:AG$1,0))*IF(OR(C630="L",C630="S",C630="I"),-1,1)</f>
        <v>#N/A</v>
      </c>
      <c r="AY630" s="487" t="s">
        <v>337</v>
      </c>
      <c r="AZ630" s="487" t="e">
        <f>+VLOOKUP($AJ630,Data_Validation!$A:$E,5,0)</f>
        <v>#N/A</v>
      </c>
    </row>
    <row r="631" spans="36:52" ht="15" customHeight="1">
      <c r="AJ631" s="899">
        <f t="shared" si="40"/>
        <v>0</v>
      </c>
      <c r="AK631" s="899">
        <f t="shared" si="40"/>
        <v>0</v>
      </c>
      <c r="AL631" s="905" t="str">
        <f>IFERROR(INDEX(G631:R631,1,MATCH(Parametres!$B$3,G$1:R$1,0)-1)*IF(OR(F631="L",F631="S",F631="I"),-1,1),"")</f>
        <v/>
      </c>
      <c r="AM631" s="905" t="e">
        <f t="shared" si="37"/>
        <v>#N/A</v>
      </c>
      <c r="AN631" s="905" t="e">
        <f>INDEX(G631:R631,1,MATCH(Parametres!$B$3,G$1:R$1,0))*IF(OR(F631="L",F631="S",F631="I"),-1,1)</f>
        <v>#N/A</v>
      </c>
      <c r="AO631" s="487" t="e">
        <f>+VLOOKUP($AJ631,Data_Validation!$A:$D,1,0)</f>
        <v>#N/A</v>
      </c>
      <c r="AP631" s="487" t="e">
        <f>+VLOOKUP($AJ631,Data_Validation!$A:$D,3,0)</f>
        <v>#N/A</v>
      </c>
      <c r="AQ631" s="487" t="e">
        <f>+VLOOKUP($AJ631,Data_Validation!$A:$D,4,0)</f>
        <v>#N/A</v>
      </c>
      <c r="AR631" s="487" t="s">
        <v>299</v>
      </c>
      <c r="AS631" s="487" t="e">
        <f>+VLOOKUP($AJ631,Data_Validation!$A:$E,5,0)</f>
        <v>#N/A</v>
      </c>
      <c r="AT631" s="904">
        <f t="shared" si="38"/>
        <v>0</v>
      </c>
      <c r="AU631" s="488">
        <f t="shared" si="38"/>
        <v>0</v>
      </c>
      <c r="AV631" s="899" t="str">
        <f>IFERROR(INDEX(V631:AG631,1,MATCH(Parametres!$B$3,V$1:AG$1,0)-1)*IF(OR(C631="L",C631="S",C631="I"),-1,1),"")</f>
        <v/>
      </c>
      <c r="AW631" s="899" t="e">
        <f t="shared" si="39"/>
        <v>#N/A</v>
      </c>
      <c r="AX631" s="899" t="e">
        <f>INDEX(V631:AG631,1,MATCH(Parametres!$B$3,V$1:AG$1,0))*IF(OR(C631="L",C631="S",C631="I"),-1,1)</f>
        <v>#N/A</v>
      </c>
      <c r="AY631" s="487" t="s">
        <v>337</v>
      </c>
      <c r="AZ631" s="487" t="e">
        <f>+VLOOKUP($AJ631,Data_Validation!$A:$E,5,0)</f>
        <v>#N/A</v>
      </c>
    </row>
    <row r="632" spans="36:52" ht="15" customHeight="1">
      <c r="AJ632" s="899">
        <f t="shared" si="40"/>
        <v>0</v>
      </c>
      <c r="AK632" s="899">
        <f t="shared" si="40"/>
        <v>0</v>
      </c>
      <c r="AL632" s="905" t="str">
        <f>IFERROR(INDEX(G632:R632,1,MATCH(Parametres!$B$3,G$1:R$1,0)-1)*IF(OR(F632="L",F632="S",F632="I"),-1,1),"")</f>
        <v/>
      </c>
      <c r="AM632" s="905" t="e">
        <f t="shared" si="37"/>
        <v>#N/A</v>
      </c>
      <c r="AN632" s="905" t="e">
        <f>INDEX(G632:R632,1,MATCH(Parametres!$B$3,G$1:R$1,0))*IF(OR(F632="L",F632="S",F632="I"),-1,1)</f>
        <v>#N/A</v>
      </c>
      <c r="AO632" s="487" t="e">
        <f>+VLOOKUP($AJ632,Data_Validation!$A:$D,1,0)</f>
        <v>#N/A</v>
      </c>
      <c r="AP632" s="487" t="e">
        <f>+VLOOKUP($AJ632,Data_Validation!$A:$D,3,0)</f>
        <v>#N/A</v>
      </c>
      <c r="AQ632" s="487" t="e">
        <f>+VLOOKUP($AJ632,Data_Validation!$A:$D,4,0)</f>
        <v>#N/A</v>
      </c>
      <c r="AR632" s="487" t="s">
        <v>299</v>
      </c>
      <c r="AS632" s="487" t="e">
        <f>+VLOOKUP($AJ632,Data_Validation!$A:$E,5,0)</f>
        <v>#N/A</v>
      </c>
      <c r="AT632" s="904">
        <f t="shared" si="38"/>
        <v>0</v>
      </c>
      <c r="AU632" s="488">
        <f t="shared" si="38"/>
        <v>0</v>
      </c>
      <c r="AV632" s="899" t="str">
        <f>IFERROR(INDEX(V632:AG632,1,MATCH(Parametres!$B$3,V$1:AG$1,0)-1)*IF(OR(C632="L",C632="S",C632="I"),-1,1),"")</f>
        <v/>
      </c>
      <c r="AW632" s="899" t="e">
        <f t="shared" si="39"/>
        <v>#N/A</v>
      </c>
      <c r="AX632" s="899" t="e">
        <f>INDEX(V632:AG632,1,MATCH(Parametres!$B$3,V$1:AG$1,0))*IF(OR(C632="L",C632="S",C632="I"),-1,1)</f>
        <v>#N/A</v>
      </c>
      <c r="AY632" s="487" t="s">
        <v>337</v>
      </c>
      <c r="AZ632" s="487" t="e">
        <f>+VLOOKUP($AJ632,Data_Validation!$A:$E,5,0)</f>
        <v>#N/A</v>
      </c>
    </row>
    <row r="633" spans="36:52" ht="15" customHeight="1">
      <c r="AJ633" s="899">
        <f t="shared" si="40"/>
        <v>0</v>
      </c>
      <c r="AK633" s="899">
        <f t="shared" si="40"/>
        <v>0</v>
      </c>
      <c r="AL633" s="905" t="str">
        <f>IFERROR(INDEX(G633:R633,1,MATCH(Parametres!$B$3,G$1:R$1,0)-1)*IF(OR(F633="L",F633="S",F633="I"),-1,1),"")</f>
        <v/>
      </c>
      <c r="AM633" s="905" t="e">
        <f t="shared" si="37"/>
        <v>#N/A</v>
      </c>
      <c r="AN633" s="905" t="e">
        <f>INDEX(G633:R633,1,MATCH(Parametres!$B$3,G$1:R$1,0))*IF(OR(F633="L",F633="S",F633="I"),-1,1)</f>
        <v>#N/A</v>
      </c>
      <c r="AO633" s="487" t="e">
        <f>+VLOOKUP($AJ633,Data_Validation!$A:$D,1,0)</f>
        <v>#N/A</v>
      </c>
      <c r="AP633" s="487" t="e">
        <f>+VLOOKUP($AJ633,Data_Validation!$A:$D,3,0)</f>
        <v>#N/A</v>
      </c>
      <c r="AQ633" s="487" t="e">
        <f>+VLOOKUP($AJ633,Data_Validation!$A:$D,4,0)</f>
        <v>#N/A</v>
      </c>
      <c r="AR633" s="487" t="s">
        <v>299</v>
      </c>
      <c r="AS633" s="487" t="e">
        <f>+VLOOKUP($AJ633,Data_Validation!$A:$E,5,0)</f>
        <v>#N/A</v>
      </c>
      <c r="AT633" s="904">
        <f t="shared" si="38"/>
        <v>0</v>
      </c>
      <c r="AU633" s="488">
        <f t="shared" si="38"/>
        <v>0</v>
      </c>
      <c r="AV633" s="899" t="str">
        <f>IFERROR(INDEX(V633:AG633,1,MATCH(Parametres!$B$3,V$1:AG$1,0)-1)*IF(OR(C633="L",C633="S",C633="I"),-1,1),"")</f>
        <v/>
      </c>
      <c r="AW633" s="899" t="e">
        <f t="shared" si="39"/>
        <v>#N/A</v>
      </c>
      <c r="AX633" s="899" t="e">
        <f>INDEX(V633:AG633,1,MATCH(Parametres!$B$3,V$1:AG$1,0))*IF(OR(C633="L",C633="S",C633="I"),-1,1)</f>
        <v>#N/A</v>
      </c>
      <c r="AY633" s="487" t="s">
        <v>337</v>
      </c>
      <c r="AZ633" s="487" t="e">
        <f>+VLOOKUP($AJ633,Data_Validation!$A:$E,5,0)</f>
        <v>#N/A</v>
      </c>
    </row>
    <row r="634" spans="36:52" ht="15" customHeight="1">
      <c r="AJ634" s="899">
        <f t="shared" si="40"/>
        <v>0</v>
      </c>
      <c r="AK634" s="899">
        <f t="shared" si="40"/>
        <v>0</v>
      </c>
      <c r="AL634" s="905" t="str">
        <f>IFERROR(INDEX(G634:R634,1,MATCH(Parametres!$B$3,G$1:R$1,0)-1)*IF(OR(F634="L",F634="S",F634="I"),-1,1),"")</f>
        <v/>
      </c>
      <c r="AM634" s="905" t="e">
        <f t="shared" si="37"/>
        <v>#N/A</v>
      </c>
      <c r="AN634" s="905" t="e">
        <f>INDEX(G634:R634,1,MATCH(Parametres!$B$3,G$1:R$1,0))*IF(OR(F634="L",F634="S",F634="I"),-1,1)</f>
        <v>#N/A</v>
      </c>
      <c r="AO634" s="487" t="e">
        <f>+VLOOKUP($AJ634,Data_Validation!$A:$D,1,0)</f>
        <v>#N/A</v>
      </c>
      <c r="AP634" s="487" t="e">
        <f>+VLOOKUP($AJ634,Data_Validation!$A:$D,3,0)</f>
        <v>#N/A</v>
      </c>
      <c r="AQ634" s="487" t="e">
        <f>+VLOOKUP($AJ634,Data_Validation!$A:$D,4,0)</f>
        <v>#N/A</v>
      </c>
      <c r="AR634" s="487" t="s">
        <v>299</v>
      </c>
      <c r="AS634" s="487" t="e">
        <f>+VLOOKUP($AJ634,Data_Validation!$A:$E,5,0)</f>
        <v>#N/A</v>
      </c>
      <c r="AT634" s="904">
        <f t="shared" si="38"/>
        <v>0</v>
      </c>
      <c r="AU634" s="488">
        <f t="shared" si="38"/>
        <v>0</v>
      </c>
      <c r="AV634" s="899" t="str">
        <f>IFERROR(INDEX(V634:AG634,1,MATCH(Parametres!$B$3,V$1:AG$1,0)-1)*IF(OR(C634="L",C634="S",C634="I"),-1,1),"")</f>
        <v/>
      </c>
      <c r="AW634" s="899" t="e">
        <f t="shared" si="39"/>
        <v>#N/A</v>
      </c>
      <c r="AX634" s="899" t="e">
        <f>INDEX(V634:AG634,1,MATCH(Parametres!$B$3,V$1:AG$1,0))*IF(OR(C634="L",C634="S",C634="I"),-1,1)</f>
        <v>#N/A</v>
      </c>
      <c r="AY634" s="487" t="s">
        <v>337</v>
      </c>
      <c r="AZ634" s="487" t="e">
        <f>+VLOOKUP($AJ634,Data_Validation!$A:$E,5,0)</f>
        <v>#N/A</v>
      </c>
    </row>
    <row r="635" spans="36:52" ht="15" customHeight="1">
      <c r="AJ635" s="899">
        <f t="shared" si="40"/>
        <v>0</v>
      </c>
      <c r="AK635" s="899">
        <f t="shared" si="40"/>
        <v>0</v>
      </c>
      <c r="AL635" s="905" t="str">
        <f>IFERROR(INDEX(G635:R635,1,MATCH(Parametres!$B$3,G$1:R$1,0)-1)*IF(OR(F635="L",F635="S",F635="I"),-1,1),"")</f>
        <v/>
      </c>
      <c r="AM635" s="905" t="e">
        <f t="shared" si="37"/>
        <v>#N/A</v>
      </c>
      <c r="AN635" s="905" t="e">
        <f>INDEX(G635:R635,1,MATCH(Parametres!$B$3,G$1:R$1,0))*IF(OR(F635="L",F635="S",F635="I"),-1,1)</f>
        <v>#N/A</v>
      </c>
      <c r="AO635" s="487" t="e">
        <f>+VLOOKUP($AJ635,Data_Validation!$A:$D,1,0)</f>
        <v>#N/A</v>
      </c>
      <c r="AP635" s="487" t="e">
        <f>+VLOOKUP($AJ635,Data_Validation!$A:$D,3,0)</f>
        <v>#N/A</v>
      </c>
      <c r="AQ635" s="487" t="e">
        <f>+VLOOKUP($AJ635,Data_Validation!$A:$D,4,0)</f>
        <v>#N/A</v>
      </c>
      <c r="AR635" s="487" t="s">
        <v>299</v>
      </c>
      <c r="AS635" s="487" t="e">
        <f>+VLOOKUP($AJ635,Data_Validation!$A:$E,5,0)</f>
        <v>#N/A</v>
      </c>
      <c r="AT635" s="904">
        <f t="shared" si="38"/>
        <v>0</v>
      </c>
      <c r="AU635" s="488">
        <f t="shared" si="38"/>
        <v>0</v>
      </c>
      <c r="AV635" s="899" t="str">
        <f>IFERROR(INDEX(V635:AG635,1,MATCH(Parametres!$B$3,V$1:AG$1,0)-1)*IF(OR(C635="L",C635="S",C635="I"),-1,1),"")</f>
        <v/>
      </c>
      <c r="AW635" s="899" t="e">
        <f t="shared" si="39"/>
        <v>#N/A</v>
      </c>
      <c r="AX635" s="899" t="e">
        <f>INDEX(V635:AG635,1,MATCH(Parametres!$B$3,V$1:AG$1,0))*IF(OR(C635="L",C635="S",C635="I"),-1,1)</f>
        <v>#N/A</v>
      </c>
      <c r="AY635" s="487" t="s">
        <v>337</v>
      </c>
      <c r="AZ635" s="487" t="e">
        <f>+VLOOKUP($AJ635,Data_Validation!$A:$E,5,0)</f>
        <v>#N/A</v>
      </c>
    </row>
    <row r="636" spans="36:52" ht="15" customHeight="1">
      <c r="AJ636" s="899">
        <f t="shared" si="40"/>
        <v>0</v>
      </c>
      <c r="AK636" s="899">
        <f t="shared" si="40"/>
        <v>0</v>
      </c>
      <c r="AL636" s="905" t="str">
        <f>IFERROR(INDEX(G636:R636,1,MATCH(Parametres!$B$3,G$1:R$1,0)-1)*IF(OR(F636="L",F636="S",F636="I"),-1,1),"")</f>
        <v/>
      </c>
      <c r="AM636" s="905" t="e">
        <f t="shared" si="37"/>
        <v>#N/A</v>
      </c>
      <c r="AN636" s="905" t="e">
        <f>INDEX(G636:R636,1,MATCH(Parametres!$B$3,G$1:R$1,0))*IF(OR(F636="L",F636="S",F636="I"),-1,1)</f>
        <v>#N/A</v>
      </c>
      <c r="AO636" s="487" t="e">
        <f>+VLOOKUP($AJ636,Data_Validation!$A:$D,1,0)</f>
        <v>#N/A</v>
      </c>
      <c r="AP636" s="487" t="e">
        <f>+VLOOKUP($AJ636,Data_Validation!$A:$D,3,0)</f>
        <v>#N/A</v>
      </c>
      <c r="AQ636" s="487" t="e">
        <f>+VLOOKUP($AJ636,Data_Validation!$A:$D,4,0)</f>
        <v>#N/A</v>
      </c>
      <c r="AR636" s="487" t="s">
        <v>299</v>
      </c>
      <c r="AS636" s="487" t="e">
        <f>+VLOOKUP($AJ636,Data_Validation!$A:$E,5,0)</f>
        <v>#N/A</v>
      </c>
      <c r="AT636" s="904">
        <f t="shared" si="38"/>
        <v>0</v>
      </c>
      <c r="AU636" s="488">
        <f t="shared" si="38"/>
        <v>0</v>
      </c>
      <c r="AV636" s="899" t="str">
        <f>IFERROR(INDEX(V636:AG636,1,MATCH(Parametres!$B$3,V$1:AG$1,0)-1)*IF(OR(C636="L",C636="S",C636="I"),-1,1),"")</f>
        <v/>
      </c>
      <c r="AW636" s="899" t="e">
        <f t="shared" si="39"/>
        <v>#N/A</v>
      </c>
      <c r="AX636" s="899" t="e">
        <f>INDEX(V636:AG636,1,MATCH(Parametres!$B$3,V$1:AG$1,0))*IF(OR(C636="L",C636="S",C636="I"),-1,1)</f>
        <v>#N/A</v>
      </c>
      <c r="AY636" s="487" t="s">
        <v>337</v>
      </c>
      <c r="AZ636" s="487" t="e">
        <f>+VLOOKUP($AJ636,Data_Validation!$A:$E,5,0)</f>
        <v>#N/A</v>
      </c>
    </row>
    <row r="637" spans="36:52" ht="15" customHeight="1">
      <c r="AJ637" s="899">
        <f t="shared" si="40"/>
        <v>0</v>
      </c>
      <c r="AK637" s="899">
        <f t="shared" si="40"/>
        <v>0</v>
      </c>
      <c r="AL637" s="905" t="str">
        <f>IFERROR(INDEX(G637:R637,1,MATCH(Parametres!$B$3,G$1:R$1,0)-1)*IF(OR(F637="L",F637="S",F637="I"),-1,1),"")</f>
        <v/>
      </c>
      <c r="AM637" s="905" t="e">
        <f t="shared" si="37"/>
        <v>#N/A</v>
      </c>
      <c r="AN637" s="905" t="e">
        <f>INDEX(G637:R637,1,MATCH(Parametres!$B$3,G$1:R$1,0))*IF(OR(F637="L",F637="S",F637="I"),-1,1)</f>
        <v>#N/A</v>
      </c>
      <c r="AO637" s="487" t="e">
        <f>+VLOOKUP($AJ637,Data_Validation!$A:$D,1,0)</f>
        <v>#N/A</v>
      </c>
      <c r="AP637" s="487" t="e">
        <f>+VLOOKUP($AJ637,Data_Validation!$A:$D,3,0)</f>
        <v>#N/A</v>
      </c>
      <c r="AQ637" s="487" t="e">
        <f>+VLOOKUP($AJ637,Data_Validation!$A:$D,4,0)</f>
        <v>#N/A</v>
      </c>
      <c r="AR637" s="487" t="s">
        <v>299</v>
      </c>
      <c r="AS637" s="487" t="e">
        <f>+VLOOKUP($AJ637,Data_Validation!$A:$E,5,0)</f>
        <v>#N/A</v>
      </c>
      <c r="AT637" s="904">
        <f t="shared" si="38"/>
        <v>0</v>
      </c>
      <c r="AU637" s="488">
        <f t="shared" si="38"/>
        <v>0</v>
      </c>
      <c r="AV637" s="899" t="str">
        <f>IFERROR(INDEX(V637:AG637,1,MATCH(Parametres!$B$3,V$1:AG$1,0)-1)*IF(OR(C637="L",C637="S",C637="I"),-1,1),"")</f>
        <v/>
      </c>
      <c r="AW637" s="899" t="e">
        <f t="shared" si="39"/>
        <v>#N/A</v>
      </c>
      <c r="AX637" s="899" t="e">
        <f>INDEX(V637:AG637,1,MATCH(Parametres!$B$3,V$1:AG$1,0))*IF(OR(C637="L",C637="S",C637="I"),-1,1)</f>
        <v>#N/A</v>
      </c>
      <c r="AY637" s="487" t="s">
        <v>337</v>
      </c>
      <c r="AZ637" s="487" t="e">
        <f>+VLOOKUP($AJ637,Data_Validation!$A:$E,5,0)</f>
        <v>#N/A</v>
      </c>
    </row>
    <row r="638" spans="36:52" ht="15" customHeight="1">
      <c r="AJ638" s="899">
        <f t="shared" si="40"/>
        <v>0</v>
      </c>
      <c r="AK638" s="899">
        <f t="shared" si="40"/>
        <v>0</v>
      </c>
      <c r="AL638" s="905" t="str">
        <f>IFERROR(INDEX(G638:R638,1,MATCH(Parametres!$B$3,G$1:R$1,0)-1)*IF(OR(F638="L",F638="S",F638="I"),-1,1),"")</f>
        <v/>
      </c>
      <c r="AM638" s="905" t="e">
        <f t="shared" si="37"/>
        <v>#N/A</v>
      </c>
      <c r="AN638" s="905" t="e">
        <f>INDEX(G638:R638,1,MATCH(Parametres!$B$3,G$1:R$1,0))*IF(OR(F638="L",F638="S",F638="I"),-1,1)</f>
        <v>#N/A</v>
      </c>
      <c r="AO638" s="487" t="e">
        <f>+VLOOKUP($AJ638,Data_Validation!$A:$D,1,0)</f>
        <v>#N/A</v>
      </c>
      <c r="AP638" s="487" t="e">
        <f>+VLOOKUP($AJ638,Data_Validation!$A:$D,3,0)</f>
        <v>#N/A</v>
      </c>
      <c r="AQ638" s="487" t="e">
        <f>+VLOOKUP($AJ638,Data_Validation!$A:$D,4,0)</f>
        <v>#N/A</v>
      </c>
      <c r="AR638" s="487" t="s">
        <v>299</v>
      </c>
      <c r="AS638" s="487" t="e">
        <f>+VLOOKUP($AJ638,Data_Validation!$A:$E,5,0)</f>
        <v>#N/A</v>
      </c>
      <c r="AT638" s="904">
        <f t="shared" si="38"/>
        <v>0</v>
      </c>
      <c r="AU638" s="488">
        <f t="shared" si="38"/>
        <v>0</v>
      </c>
      <c r="AV638" s="899" t="str">
        <f>IFERROR(INDEX(V638:AG638,1,MATCH(Parametres!$B$3,V$1:AG$1,0)-1)*IF(OR(C638="L",C638="S",C638="I"),-1,1),"")</f>
        <v/>
      </c>
      <c r="AW638" s="899" t="e">
        <f t="shared" si="39"/>
        <v>#N/A</v>
      </c>
      <c r="AX638" s="899" t="e">
        <f>INDEX(V638:AG638,1,MATCH(Parametres!$B$3,V$1:AG$1,0))*IF(OR(C638="L",C638="S",C638="I"),-1,1)</f>
        <v>#N/A</v>
      </c>
      <c r="AY638" s="487" t="s">
        <v>337</v>
      </c>
      <c r="AZ638" s="487" t="e">
        <f>+VLOOKUP($AJ638,Data_Validation!$A:$E,5,0)</f>
        <v>#N/A</v>
      </c>
    </row>
    <row r="639" spans="36:52" ht="15" customHeight="1">
      <c r="AJ639" s="899">
        <f t="shared" si="40"/>
        <v>0</v>
      </c>
      <c r="AK639" s="899">
        <f t="shared" si="40"/>
        <v>0</v>
      </c>
      <c r="AL639" s="905" t="str">
        <f>IFERROR(INDEX(G639:R639,1,MATCH(Parametres!$B$3,G$1:R$1,0)-1)*IF(OR(F639="L",F639="S",F639="I"),-1,1),"")</f>
        <v/>
      </c>
      <c r="AM639" s="905" t="e">
        <f t="shared" si="37"/>
        <v>#N/A</v>
      </c>
      <c r="AN639" s="905" t="e">
        <f>INDEX(G639:R639,1,MATCH(Parametres!$B$3,G$1:R$1,0))*IF(OR(F639="L",F639="S",F639="I"),-1,1)</f>
        <v>#N/A</v>
      </c>
      <c r="AO639" s="487" t="e">
        <f>+VLOOKUP($AJ639,Data_Validation!$A:$D,1,0)</f>
        <v>#N/A</v>
      </c>
      <c r="AP639" s="487" t="e">
        <f>+VLOOKUP($AJ639,Data_Validation!$A:$D,3,0)</f>
        <v>#N/A</v>
      </c>
      <c r="AQ639" s="487" t="e">
        <f>+VLOOKUP($AJ639,Data_Validation!$A:$D,4,0)</f>
        <v>#N/A</v>
      </c>
      <c r="AR639" s="487" t="s">
        <v>299</v>
      </c>
      <c r="AS639" s="487" t="e">
        <f>+VLOOKUP($AJ639,Data_Validation!$A:$E,5,0)</f>
        <v>#N/A</v>
      </c>
      <c r="AT639" s="904">
        <f t="shared" si="38"/>
        <v>0</v>
      </c>
      <c r="AU639" s="488">
        <f t="shared" si="38"/>
        <v>0</v>
      </c>
      <c r="AV639" s="899" t="str">
        <f>IFERROR(INDEX(V639:AG639,1,MATCH(Parametres!$B$3,V$1:AG$1,0)-1)*IF(OR(C639="L",C639="S",C639="I"),-1,1),"")</f>
        <v/>
      </c>
      <c r="AW639" s="899" t="e">
        <f t="shared" si="39"/>
        <v>#N/A</v>
      </c>
      <c r="AX639" s="899" t="e">
        <f>INDEX(V639:AG639,1,MATCH(Parametres!$B$3,V$1:AG$1,0))*IF(OR(C639="L",C639="S",C639="I"),-1,1)</f>
        <v>#N/A</v>
      </c>
      <c r="AY639" s="487" t="s">
        <v>337</v>
      </c>
      <c r="AZ639" s="487" t="e">
        <f>+VLOOKUP($AJ639,Data_Validation!$A:$E,5,0)</f>
        <v>#N/A</v>
      </c>
    </row>
    <row r="640" spans="36:52" ht="15" customHeight="1">
      <c r="AJ640" s="899">
        <f t="shared" si="40"/>
        <v>0</v>
      </c>
      <c r="AK640" s="899">
        <f t="shared" si="40"/>
        <v>0</v>
      </c>
      <c r="AL640" s="905" t="str">
        <f>IFERROR(INDEX(G640:R640,1,MATCH(Parametres!$B$3,G$1:R$1,0)-1)*IF(OR(F640="L",F640="S",F640="I"),-1,1),"")</f>
        <v/>
      </c>
      <c r="AM640" s="905" t="e">
        <f t="shared" si="37"/>
        <v>#N/A</v>
      </c>
      <c r="AN640" s="905" t="e">
        <f>INDEX(G640:R640,1,MATCH(Parametres!$B$3,G$1:R$1,0))*IF(OR(F640="L",F640="S",F640="I"),-1,1)</f>
        <v>#N/A</v>
      </c>
      <c r="AO640" s="487" t="e">
        <f>+VLOOKUP($AJ640,Data_Validation!$A:$D,1,0)</f>
        <v>#N/A</v>
      </c>
      <c r="AP640" s="487" t="e">
        <f>+VLOOKUP($AJ640,Data_Validation!$A:$D,3,0)</f>
        <v>#N/A</v>
      </c>
      <c r="AQ640" s="487" t="e">
        <f>+VLOOKUP($AJ640,Data_Validation!$A:$D,4,0)</f>
        <v>#N/A</v>
      </c>
      <c r="AR640" s="487" t="s">
        <v>299</v>
      </c>
      <c r="AS640" s="487" t="e">
        <f>+VLOOKUP($AJ640,Data_Validation!$A:$E,5,0)</f>
        <v>#N/A</v>
      </c>
      <c r="AT640" s="904">
        <f t="shared" si="38"/>
        <v>0</v>
      </c>
      <c r="AU640" s="488">
        <f t="shared" si="38"/>
        <v>0</v>
      </c>
      <c r="AV640" s="899" t="str">
        <f>IFERROR(INDEX(V640:AG640,1,MATCH(Parametres!$B$3,V$1:AG$1,0)-1)*IF(OR(C640="L",C640="S",C640="I"),-1,1),"")</f>
        <v/>
      </c>
      <c r="AW640" s="899" t="e">
        <f t="shared" si="39"/>
        <v>#N/A</v>
      </c>
      <c r="AX640" s="899" t="e">
        <f>INDEX(V640:AG640,1,MATCH(Parametres!$B$3,V$1:AG$1,0))*IF(OR(C640="L",C640="S",C640="I"),-1,1)</f>
        <v>#N/A</v>
      </c>
      <c r="AY640" s="487" t="s">
        <v>337</v>
      </c>
      <c r="AZ640" s="487" t="e">
        <f>+VLOOKUP($AJ640,Data_Validation!$A:$E,5,0)</f>
        <v>#N/A</v>
      </c>
    </row>
    <row r="641" spans="36:52" ht="15" customHeight="1">
      <c r="AJ641" s="899">
        <f t="shared" si="40"/>
        <v>0</v>
      </c>
      <c r="AK641" s="899">
        <f t="shared" si="40"/>
        <v>0</v>
      </c>
      <c r="AL641" s="905" t="str">
        <f>IFERROR(INDEX(G641:R641,1,MATCH(Parametres!$B$3,G$1:R$1,0)-1)*IF(OR(F641="L",F641="S",F641="I"),-1,1),"")</f>
        <v/>
      </c>
      <c r="AM641" s="905" t="e">
        <f t="shared" si="37"/>
        <v>#N/A</v>
      </c>
      <c r="AN641" s="905" t="e">
        <f>INDEX(G641:R641,1,MATCH(Parametres!$B$3,G$1:R$1,0))*IF(OR(F641="L",F641="S",F641="I"),-1,1)</f>
        <v>#N/A</v>
      </c>
      <c r="AO641" s="487" t="e">
        <f>+VLOOKUP($AJ641,Data_Validation!$A:$D,1,0)</f>
        <v>#N/A</v>
      </c>
      <c r="AP641" s="487" t="e">
        <f>+VLOOKUP($AJ641,Data_Validation!$A:$D,3,0)</f>
        <v>#N/A</v>
      </c>
      <c r="AQ641" s="487" t="e">
        <f>+VLOOKUP($AJ641,Data_Validation!$A:$D,4,0)</f>
        <v>#N/A</v>
      </c>
      <c r="AR641" s="487" t="s">
        <v>299</v>
      </c>
      <c r="AS641" s="487" t="e">
        <f>+VLOOKUP($AJ641,Data_Validation!$A:$E,5,0)</f>
        <v>#N/A</v>
      </c>
      <c r="AT641" s="904">
        <f t="shared" si="38"/>
        <v>0</v>
      </c>
      <c r="AU641" s="488">
        <f t="shared" si="38"/>
        <v>0</v>
      </c>
      <c r="AV641" s="899" t="str">
        <f>IFERROR(INDEX(V641:AG641,1,MATCH(Parametres!$B$3,V$1:AG$1,0)-1)*IF(OR(C641="L",C641="S",C641="I"),-1,1),"")</f>
        <v/>
      </c>
      <c r="AW641" s="899" t="e">
        <f t="shared" si="39"/>
        <v>#N/A</v>
      </c>
      <c r="AX641" s="899" t="e">
        <f>INDEX(V641:AG641,1,MATCH(Parametres!$B$3,V$1:AG$1,0))*IF(OR(C641="L",C641="S",C641="I"),-1,1)</f>
        <v>#N/A</v>
      </c>
      <c r="AY641" s="487" t="s">
        <v>337</v>
      </c>
      <c r="AZ641" s="487" t="e">
        <f>+VLOOKUP($AJ641,Data_Validation!$A:$E,5,0)</f>
        <v>#N/A</v>
      </c>
    </row>
    <row r="642" spans="36:52" ht="15" customHeight="1">
      <c r="AJ642" s="899">
        <f t="shared" si="40"/>
        <v>0</v>
      </c>
      <c r="AK642" s="899">
        <f t="shared" si="40"/>
        <v>0</v>
      </c>
      <c r="AL642" s="905" t="str">
        <f>IFERROR(INDEX(G642:R642,1,MATCH(Parametres!$B$3,G$1:R$1,0)-1)*IF(OR(F642="L",F642="S",F642="I"),-1,1),"")</f>
        <v/>
      </c>
      <c r="AM642" s="905" t="e">
        <f t="shared" si="37"/>
        <v>#N/A</v>
      </c>
      <c r="AN642" s="905" t="e">
        <f>INDEX(G642:R642,1,MATCH(Parametres!$B$3,G$1:R$1,0))*IF(OR(F642="L",F642="S",F642="I"),-1,1)</f>
        <v>#N/A</v>
      </c>
      <c r="AO642" s="487" t="e">
        <f>+VLOOKUP($AJ642,Data_Validation!$A:$D,1,0)</f>
        <v>#N/A</v>
      </c>
      <c r="AP642" s="487" t="e">
        <f>+VLOOKUP($AJ642,Data_Validation!$A:$D,3,0)</f>
        <v>#N/A</v>
      </c>
      <c r="AQ642" s="487" t="e">
        <f>+VLOOKUP($AJ642,Data_Validation!$A:$D,4,0)</f>
        <v>#N/A</v>
      </c>
      <c r="AR642" s="487" t="s">
        <v>299</v>
      </c>
      <c r="AS642" s="487" t="e">
        <f>+VLOOKUP($AJ642,Data_Validation!$A:$E,5,0)</f>
        <v>#N/A</v>
      </c>
      <c r="AT642" s="904">
        <f t="shared" si="38"/>
        <v>0</v>
      </c>
      <c r="AU642" s="488">
        <f t="shared" si="38"/>
        <v>0</v>
      </c>
      <c r="AV642" s="899" t="str">
        <f>IFERROR(INDEX(V642:AG642,1,MATCH(Parametres!$B$3,V$1:AG$1,0)-1)*IF(OR(C642="L",C642="S",C642="I"),-1,1),"")</f>
        <v/>
      </c>
      <c r="AW642" s="899" t="e">
        <f t="shared" si="39"/>
        <v>#N/A</v>
      </c>
      <c r="AX642" s="899" t="e">
        <f>INDEX(V642:AG642,1,MATCH(Parametres!$B$3,V$1:AG$1,0))*IF(OR(C642="L",C642="S",C642="I"),-1,1)</f>
        <v>#N/A</v>
      </c>
      <c r="AY642" s="487" t="s">
        <v>337</v>
      </c>
      <c r="AZ642" s="487" t="e">
        <f>+VLOOKUP($AJ642,Data_Validation!$A:$E,5,0)</f>
        <v>#N/A</v>
      </c>
    </row>
    <row r="643" spans="36:52" ht="15" customHeight="1">
      <c r="AJ643" s="899">
        <f t="shared" si="40"/>
        <v>0</v>
      </c>
      <c r="AK643" s="899">
        <f t="shared" si="40"/>
        <v>0</v>
      </c>
      <c r="AL643" s="905" t="str">
        <f>IFERROR(INDEX(G643:R643,1,MATCH(Parametres!$B$3,G$1:R$1,0)-1)*IF(OR(F643="L",F643="S",F643="I"),-1,1),"")</f>
        <v/>
      </c>
      <c r="AM643" s="905" t="e">
        <f t="shared" si="37"/>
        <v>#N/A</v>
      </c>
      <c r="AN643" s="905" t="e">
        <f>INDEX(G643:R643,1,MATCH(Parametres!$B$3,G$1:R$1,0))*IF(OR(F643="L",F643="S",F643="I"),-1,1)</f>
        <v>#N/A</v>
      </c>
      <c r="AO643" s="487" t="e">
        <f>+VLOOKUP($AJ643,Data_Validation!$A:$D,1,0)</f>
        <v>#N/A</v>
      </c>
      <c r="AP643" s="487" t="e">
        <f>+VLOOKUP($AJ643,Data_Validation!$A:$D,3,0)</f>
        <v>#N/A</v>
      </c>
      <c r="AQ643" s="487" t="e">
        <f>+VLOOKUP($AJ643,Data_Validation!$A:$D,4,0)</f>
        <v>#N/A</v>
      </c>
      <c r="AR643" s="487" t="s">
        <v>299</v>
      </c>
      <c r="AS643" s="487" t="e">
        <f>+VLOOKUP($AJ643,Data_Validation!$A:$E,5,0)</f>
        <v>#N/A</v>
      </c>
      <c r="AT643" s="904">
        <f t="shared" si="38"/>
        <v>0</v>
      </c>
      <c r="AU643" s="488">
        <f t="shared" si="38"/>
        <v>0</v>
      </c>
      <c r="AV643" s="899" t="str">
        <f>IFERROR(INDEX(V643:AG643,1,MATCH(Parametres!$B$3,V$1:AG$1,0)-1)*IF(OR(C643="L",C643="S",C643="I"),-1,1),"")</f>
        <v/>
      </c>
      <c r="AW643" s="899" t="e">
        <f t="shared" si="39"/>
        <v>#N/A</v>
      </c>
      <c r="AX643" s="899" t="e">
        <f>INDEX(V643:AG643,1,MATCH(Parametres!$B$3,V$1:AG$1,0))*IF(OR(C643="L",C643="S",C643="I"),-1,1)</f>
        <v>#N/A</v>
      </c>
      <c r="AY643" s="487" t="s">
        <v>337</v>
      </c>
      <c r="AZ643" s="487" t="e">
        <f>+VLOOKUP($AJ643,Data_Validation!$A:$E,5,0)</f>
        <v>#N/A</v>
      </c>
    </row>
    <row r="644" spans="36:52" ht="15" customHeight="1">
      <c r="AJ644" s="899">
        <f t="shared" si="40"/>
        <v>0</v>
      </c>
      <c r="AK644" s="899">
        <f t="shared" si="40"/>
        <v>0</v>
      </c>
      <c r="AL644" s="905" t="str">
        <f>IFERROR(INDEX(G644:R644,1,MATCH(Parametres!$B$3,G$1:R$1,0)-1)*IF(OR(F644="L",F644="S",F644="I"),-1,1),"")</f>
        <v/>
      </c>
      <c r="AM644" s="905" t="e">
        <f t="shared" ref="AM644:AM707" si="41">AN644-AL644</f>
        <v>#N/A</v>
      </c>
      <c r="AN644" s="905" t="e">
        <f>INDEX(G644:R644,1,MATCH(Parametres!$B$3,G$1:R$1,0))*IF(OR(F644="L",F644="S",F644="I"),-1,1)</f>
        <v>#N/A</v>
      </c>
      <c r="AO644" s="487" t="e">
        <f>+VLOOKUP($AJ644,Data_Validation!$A:$D,1,0)</f>
        <v>#N/A</v>
      </c>
      <c r="AP644" s="487" t="e">
        <f>+VLOOKUP($AJ644,Data_Validation!$A:$D,3,0)</f>
        <v>#N/A</v>
      </c>
      <c r="AQ644" s="487" t="e">
        <f>+VLOOKUP($AJ644,Data_Validation!$A:$D,4,0)</f>
        <v>#N/A</v>
      </c>
      <c r="AR644" s="487" t="s">
        <v>299</v>
      </c>
      <c r="AS644" s="487" t="e">
        <f>+VLOOKUP($AJ644,Data_Validation!$A:$E,5,0)</f>
        <v>#N/A</v>
      </c>
      <c r="AT644" s="904">
        <f t="shared" ref="AT644:AU707" si="42">C644</f>
        <v>0</v>
      </c>
      <c r="AU644" s="488">
        <f t="shared" si="42"/>
        <v>0</v>
      </c>
      <c r="AV644" s="899" t="str">
        <f>IFERROR(INDEX(V644:AG644,1,MATCH(Parametres!$B$3,V$1:AG$1,0)-1)*IF(OR(C644="L",C644="S",C644="I"),-1,1),"")</f>
        <v/>
      </c>
      <c r="AW644" s="899" t="e">
        <f t="shared" ref="AW644:AW707" si="43">AX644-AV644</f>
        <v>#N/A</v>
      </c>
      <c r="AX644" s="899" t="e">
        <f>INDEX(V644:AG644,1,MATCH(Parametres!$B$3,V$1:AG$1,0))*IF(OR(C644="L",C644="S",C644="I"),-1,1)</f>
        <v>#N/A</v>
      </c>
      <c r="AY644" s="487" t="s">
        <v>337</v>
      </c>
      <c r="AZ644" s="487" t="e">
        <f>+VLOOKUP($AJ644,Data_Validation!$A:$E,5,0)</f>
        <v>#N/A</v>
      </c>
    </row>
    <row r="645" spans="36:52" ht="15" customHeight="1">
      <c r="AJ645" s="899">
        <f t="shared" si="40"/>
        <v>0</v>
      </c>
      <c r="AK645" s="899">
        <f t="shared" si="40"/>
        <v>0</v>
      </c>
      <c r="AL645" s="905" t="str">
        <f>IFERROR(INDEX(G645:R645,1,MATCH(Parametres!$B$3,G$1:R$1,0)-1)*IF(OR(F645="L",F645="S",F645="I"),-1,1),"")</f>
        <v/>
      </c>
      <c r="AM645" s="905" t="e">
        <f t="shared" si="41"/>
        <v>#N/A</v>
      </c>
      <c r="AN645" s="905" t="e">
        <f>INDEX(G645:R645,1,MATCH(Parametres!$B$3,G$1:R$1,0))*IF(OR(F645="L",F645="S",F645="I"),-1,1)</f>
        <v>#N/A</v>
      </c>
      <c r="AO645" s="487" t="e">
        <f>+VLOOKUP($AJ645,Data_Validation!$A:$D,1,0)</f>
        <v>#N/A</v>
      </c>
      <c r="AP645" s="487" t="e">
        <f>+VLOOKUP($AJ645,Data_Validation!$A:$D,3,0)</f>
        <v>#N/A</v>
      </c>
      <c r="AQ645" s="487" t="e">
        <f>+VLOOKUP($AJ645,Data_Validation!$A:$D,4,0)</f>
        <v>#N/A</v>
      </c>
      <c r="AR645" s="487" t="s">
        <v>299</v>
      </c>
      <c r="AS645" s="487" t="e">
        <f>+VLOOKUP($AJ645,Data_Validation!$A:$E,5,0)</f>
        <v>#N/A</v>
      </c>
      <c r="AT645" s="904">
        <f t="shared" si="42"/>
        <v>0</v>
      </c>
      <c r="AU645" s="488">
        <f t="shared" si="42"/>
        <v>0</v>
      </c>
      <c r="AV645" s="899" t="str">
        <f>IFERROR(INDEX(V645:AG645,1,MATCH(Parametres!$B$3,V$1:AG$1,0)-1)*IF(OR(C645="L",C645="S",C645="I"),-1,1),"")</f>
        <v/>
      </c>
      <c r="AW645" s="899" t="e">
        <f t="shared" si="43"/>
        <v>#N/A</v>
      </c>
      <c r="AX645" s="899" t="e">
        <f>INDEX(V645:AG645,1,MATCH(Parametres!$B$3,V$1:AG$1,0))*IF(OR(C645="L",C645="S",C645="I"),-1,1)</f>
        <v>#N/A</v>
      </c>
      <c r="AY645" s="487" t="s">
        <v>337</v>
      </c>
      <c r="AZ645" s="487" t="e">
        <f>+VLOOKUP($AJ645,Data_Validation!$A:$E,5,0)</f>
        <v>#N/A</v>
      </c>
    </row>
    <row r="646" spans="36:52" ht="15" customHeight="1">
      <c r="AJ646" s="899">
        <f t="shared" si="40"/>
        <v>0</v>
      </c>
      <c r="AK646" s="899">
        <f t="shared" si="40"/>
        <v>0</v>
      </c>
      <c r="AL646" s="905" t="str">
        <f>IFERROR(INDEX(G646:R646,1,MATCH(Parametres!$B$3,G$1:R$1,0)-1)*IF(OR(F646="L",F646="S",F646="I"),-1,1),"")</f>
        <v/>
      </c>
      <c r="AM646" s="905" t="e">
        <f t="shared" si="41"/>
        <v>#N/A</v>
      </c>
      <c r="AN646" s="905" t="e">
        <f>INDEX(G646:R646,1,MATCH(Parametres!$B$3,G$1:R$1,0))*IF(OR(F646="L",F646="S",F646="I"),-1,1)</f>
        <v>#N/A</v>
      </c>
      <c r="AO646" s="487" t="e">
        <f>+VLOOKUP($AJ646,Data_Validation!$A:$D,1,0)</f>
        <v>#N/A</v>
      </c>
      <c r="AP646" s="487" t="e">
        <f>+VLOOKUP($AJ646,Data_Validation!$A:$D,3,0)</f>
        <v>#N/A</v>
      </c>
      <c r="AQ646" s="487" t="e">
        <f>+VLOOKUP($AJ646,Data_Validation!$A:$D,4,0)</f>
        <v>#N/A</v>
      </c>
      <c r="AR646" s="487" t="s">
        <v>299</v>
      </c>
      <c r="AS646" s="487" t="e">
        <f>+VLOOKUP($AJ646,Data_Validation!$A:$E,5,0)</f>
        <v>#N/A</v>
      </c>
      <c r="AT646" s="904">
        <f t="shared" si="42"/>
        <v>0</v>
      </c>
      <c r="AU646" s="488">
        <f t="shared" si="42"/>
        <v>0</v>
      </c>
      <c r="AV646" s="899" t="str">
        <f>IFERROR(INDEX(V646:AG646,1,MATCH(Parametres!$B$3,V$1:AG$1,0)-1)*IF(OR(C646="L",C646="S",C646="I"),-1,1),"")</f>
        <v/>
      </c>
      <c r="AW646" s="899" t="e">
        <f t="shared" si="43"/>
        <v>#N/A</v>
      </c>
      <c r="AX646" s="899" t="e">
        <f>INDEX(V646:AG646,1,MATCH(Parametres!$B$3,V$1:AG$1,0))*IF(OR(C646="L",C646="S",C646="I"),-1,1)</f>
        <v>#N/A</v>
      </c>
      <c r="AY646" s="487" t="s">
        <v>337</v>
      </c>
      <c r="AZ646" s="487" t="e">
        <f>+VLOOKUP($AJ646,Data_Validation!$A:$E,5,0)</f>
        <v>#N/A</v>
      </c>
    </row>
    <row r="647" spans="36:52" ht="15" customHeight="1">
      <c r="AJ647" s="899">
        <f t="shared" si="40"/>
        <v>0</v>
      </c>
      <c r="AK647" s="899">
        <f t="shared" si="40"/>
        <v>0</v>
      </c>
      <c r="AL647" s="905" t="str">
        <f>IFERROR(INDEX(G647:R647,1,MATCH(Parametres!$B$3,G$1:R$1,0)-1)*IF(OR(F647="L",F647="S",F647="I"),-1,1),"")</f>
        <v/>
      </c>
      <c r="AM647" s="905" t="e">
        <f t="shared" si="41"/>
        <v>#N/A</v>
      </c>
      <c r="AN647" s="905" t="e">
        <f>INDEX(G647:R647,1,MATCH(Parametres!$B$3,G$1:R$1,0))*IF(OR(F647="L",F647="S",F647="I"),-1,1)</f>
        <v>#N/A</v>
      </c>
      <c r="AO647" s="487" t="e">
        <f>+VLOOKUP($AJ647,Data_Validation!$A:$D,1,0)</f>
        <v>#N/A</v>
      </c>
      <c r="AP647" s="487" t="e">
        <f>+VLOOKUP($AJ647,Data_Validation!$A:$D,3,0)</f>
        <v>#N/A</v>
      </c>
      <c r="AQ647" s="487" t="e">
        <f>+VLOOKUP($AJ647,Data_Validation!$A:$D,4,0)</f>
        <v>#N/A</v>
      </c>
      <c r="AR647" s="487" t="s">
        <v>299</v>
      </c>
      <c r="AS647" s="487" t="e">
        <f>+VLOOKUP($AJ647,Data_Validation!$A:$E,5,0)</f>
        <v>#N/A</v>
      </c>
      <c r="AT647" s="904">
        <f t="shared" si="42"/>
        <v>0</v>
      </c>
      <c r="AU647" s="488">
        <f t="shared" si="42"/>
        <v>0</v>
      </c>
      <c r="AV647" s="899" t="str">
        <f>IFERROR(INDEX(V647:AG647,1,MATCH(Parametres!$B$3,V$1:AG$1,0)-1)*IF(OR(C647="L",C647="S",C647="I"),-1,1),"")</f>
        <v/>
      </c>
      <c r="AW647" s="899" t="e">
        <f t="shared" si="43"/>
        <v>#N/A</v>
      </c>
      <c r="AX647" s="899" t="e">
        <f>INDEX(V647:AG647,1,MATCH(Parametres!$B$3,V$1:AG$1,0))*IF(OR(C647="L",C647="S",C647="I"),-1,1)</f>
        <v>#N/A</v>
      </c>
      <c r="AY647" s="487" t="s">
        <v>337</v>
      </c>
      <c r="AZ647" s="487" t="e">
        <f>+VLOOKUP($AJ647,Data_Validation!$A:$E,5,0)</f>
        <v>#N/A</v>
      </c>
    </row>
    <row r="648" spans="36:52" ht="15" customHeight="1">
      <c r="AJ648" s="899">
        <f t="shared" si="40"/>
        <v>0</v>
      </c>
      <c r="AK648" s="899">
        <f t="shared" si="40"/>
        <v>0</v>
      </c>
      <c r="AL648" s="905" t="str">
        <f>IFERROR(INDEX(G648:R648,1,MATCH(Parametres!$B$3,G$1:R$1,0)-1)*IF(OR(F648="L",F648="S",F648="I"),-1,1),"")</f>
        <v/>
      </c>
      <c r="AM648" s="905" t="e">
        <f t="shared" si="41"/>
        <v>#N/A</v>
      </c>
      <c r="AN648" s="905" t="e">
        <f>INDEX(G648:R648,1,MATCH(Parametres!$B$3,G$1:R$1,0))*IF(OR(F648="L",F648="S",F648="I"),-1,1)</f>
        <v>#N/A</v>
      </c>
      <c r="AO648" s="487" t="e">
        <f>+VLOOKUP($AJ648,Data_Validation!$A:$D,1,0)</f>
        <v>#N/A</v>
      </c>
      <c r="AP648" s="487" t="e">
        <f>+VLOOKUP($AJ648,Data_Validation!$A:$D,3,0)</f>
        <v>#N/A</v>
      </c>
      <c r="AQ648" s="487" t="e">
        <f>+VLOOKUP($AJ648,Data_Validation!$A:$D,4,0)</f>
        <v>#N/A</v>
      </c>
      <c r="AR648" s="487" t="s">
        <v>299</v>
      </c>
      <c r="AS648" s="487" t="e">
        <f>+VLOOKUP($AJ648,Data_Validation!$A:$E,5,0)</f>
        <v>#N/A</v>
      </c>
      <c r="AT648" s="904">
        <f t="shared" si="42"/>
        <v>0</v>
      </c>
      <c r="AU648" s="488">
        <f t="shared" si="42"/>
        <v>0</v>
      </c>
      <c r="AV648" s="899" t="str">
        <f>IFERROR(INDEX(V648:AG648,1,MATCH(Parametres!$B$3,V$1:AG$1,0)-1)*IF(OR(C648="L",C648="S",C648="I"),-1,1),"")</f>
        <v/>
      </c>
      <c r="AW648" s="899" t="e">
        <f t="shared" si="43"/>
        <v>#N/A</v>
      </c>
      <c r="AX648" s="899" t="e">
        <f>INDEX(V648:AG648,1,MATCH(Parametres!$B$3,V$1:AG$1,0))*IF(OR(C648="L",C648="S",C648="I"),-1,1)</f>
        <v>#N/A</v>
      </c>
      <c r="AY648" s="487" t="s">
        <v>337</v>
      </c>
      <c r="AZ648" s="487" t="e">
        <f>+VLOOKUP($AJ648,Data_Validation!$A:$E,5,0)</f>
        <v>#N/A</v>
      </c>
    </row>
    <row r="649" spans="36:52" ht="15" customHeight="1">
      <c r="AJ649" s="899">
        <f t="shared" si="40"/>
        <v>0</v>
      </c>
      <c r="AK649" s="899">
        <f t="shared" si="40"/>
        <v>0</v>
      </c>
      <c r="AL649" s="905" t="str">
        <f>IFERROR(INDEX(G649:R649,1,MATCH(Parametres!$B$3,G$1:R$1,0)-1)*IF(OR(F649="L",F649="S",F649="I"),-1,1),"")</f>
        <v/>
      </c>
      <c r="AM649" s="905" t="e">
        <f t="shared" si="41"/>
        <v>#N/A</v>
      </c>
      <c r="AN649" s="905" t="e">
        <f>INDEX(G649:R649,1,MATCH(Parametres!$B$3,G$1:R$1,0))*IF(OR(F649="L",F649="S",F649="I"),-1,1)</f>
        <v>#N/A</v>
      </c>
      <c r="AO649" s="487" t="e">
        <f>+VLOOKUP($AJ649,Data_Validation!$A:$D,1,0)</f>
        <v>#N/A</v>
      </c>
      <c r="AP649" s="487" t="e">
        <f>+VLOOKUP($AJ649,Data_Validation!$A:$D,3,0)</f>
        <v>#N/A</v>
      </c>
      <c r="AQ649" s="487" t="e">
        <f>+VLOOKUP($AJ649,Data_Validation!$A:$D,4,0)</f>
        <v>#N/A</v>
      </c>
      <c r="AR649" s="487" t="s">
        <v>299</v>
      </c>
      <c r="AS649" s="487" t="e">
        <f>+VLOOKUP($AJ649,Data_Validation!$A:$E,5,0)</f>
        <v>#N/A</v>
      </c>
      <c r="AT649" s="904">
        <f t="shared" si="42"/>
        <v>0</v>
      </c>
      <c r="AU649" s="488">
        <f t="shared" si="42"/>
        <v>0</v>
      </c>
      <c r="AV649" s="899" t="str">
        <f>IFERROR(INDEX(V649:AG649,1,MATCH(Parametres!$B$3,V$1:AG$1,0)-1)*IF(OR(C649="L",C649="S",C649="I"),-1,1),"")</f>
        <v/>
      </c>
      <c r="AW649" s="899" t="e">
        <f t="shared" si="43"/>
        <v>#N/A</v>
      </c>
      <c r="AX649" s="899" t="e">
        <f>INDEX(V649:AG649,1,MATCH(Parametres!$B$3,V$1:AG$1,0))*IF(OR(C649="L",C649="S",C649="I"),-1,1)</f>
        <v>#N/A</v>
      </c>
      <c r="AY649" s="487" t="s">
        <v>337</v>
      </c>
      <c r="AZ649" s="487" t="e">
        <f>+VLOOKUP($AJ649,Data_Validation!$A:$E,5,0)</f>
        <v>#N/A</v>
      </c>
    </row>
    <row r="650" spans="36:52" ht="15" customHeight="1">
      <c r="AJ650" s="899">
        <f t="shared" si="40"/>
        <v>0</v>
      </c>
      <c r="AK650" s="899">
        <f t="shared" si="40"/>
        <v>0</v>
      </c>
      <c r="AL650" s="905" t="str">
        <f>IFERROR(INDEX(G650:R650,1,MATCH(Parametres!$B$3,G$1:R$1,0)-1)*IF(OR(F650="L",F650="S",F650="I"),-1,1),"")</f>
        <v/>
      </c>
      <c r="AM650" s="905" t="e">
        <f t="shared" si="41"/>
        <v>#N/A</v>
      </c>
      <c r="AN650" s="905" t="e">
        <f>INDEX(G650:R650,1,MATCH(Parametres!$B$3,G$1:R$1,0))*IF(OR(F650="L",F650="S",F650="I"),-1,1)</f>
        <v>#N/A</v>
      </c>
      <c r="AO650" s="487" t="e">
        <f>+VLOOKUP($AJ650,Data_Validation!$A:$D,1,0)</f>
        <v>#N/A</v>
      </c>
      <c r="AP650" s="487" t="e">
        <f>+VLOOKUP($AJ650,Data_Validation!$A:$D,3,0)</f>
        <v>#N/A</v>
      </c>
      <c r="AQ650" s="487" t="e">
        <f>+VLOOKUP($AJ650,Data_Validation!$A:$D,4,0)</f>
        <v>#N/A</v>
      </c>
      <c r="AR650" s="487" t="s">
        <v>299</v>
      </c>
      <c r="AS650" s="487" t="e">
        <f>+VLOOKUP($AJ650,Data_Validation!$A:$E,5,0)</f>
        <v>#N/A</v>
      </c>
      <c r="AT650" s="904">
        <f t="shared" si="42"/>
        <v>0</v>
      </c>
      <c r="AU650" s="488">
        <f t="shared" si="42"/>
        <v>0</v>
      </c>
      <c r="AV650" s="899" t="str">
        <f>IFERROR(INDEX(V650:AG650,1,MATCH(Parametres!$B$3,V$1:AG$1,0)-1)*IF(OR(C650="L",C650="S",C650="I"),-1,1),"")</f>
        <v/>
      </c>
      <c r="AW650" s="899" t="e">
        <f t="shared" si="43"/>
        <v>#N/A</v>
      </c>
      <c r="AX650" s="899" t="e">
        <f>INDEX(V650:AG650,1,MATCH(Parametres!$B$3,V$1:AG$1,0))*IF(OR(C650="L",C650="S",C650="I"),-1,1)</f>
        <v>#N/A</v>
      </c>
      <c r="AY650" s="487" t="s">
        <v>337</v>
      </c>
      <c r="AZ650" s="487" t="e">
        <f>+VLOOKUP($AJ650,Data_Validation!$A:$E,5,0)</f>
        <v>#N/A</v>
      </c>
    </row>
    <row r="651" spans="36:52" ht="15" customHeight="1">
      <c r="AJ651" s="899">
        <f t="shared" si="40"/>
        <v>0</v>
      </c>
      <c r="AK651" s="899">
        <f t="shared" si="40"/>
        <v>0</v>
      </c>
      <c r="AL651" s="905" t="str">
        <f>IFERROR(INDEX(G651:R651,1,MATCH(Parametres!$B$3,G$1:R$1,0)-1)*IF(OR(F651="L",F651="S",F651="I"),-1,1),"")</f>
        <v/>
      </c>
      <c r="AM651" s="905" t="e">
        <f t="shared" si="41"/>
        <v>#N/A</v>
      </c>
      <c r="AN651" s="905" t="e">
        <f>INDEX(G651:R651,1,MATCH(Parametres!$B$3,G$1:R$1,0))*IF(OR(F651="L",F651="S",F651="I"),-1,1)</f>
        <v>#N/A</v>
      </c>
      <c r="AO651" s="487" t="e">
        <f>+VLOOKUP($AJ651,Data_Validation!$A:$D,1,0)</f>
        <v>#N/A</v>
      </c>
      <c r="AP651" s="487" t="e">
        <f>+VLOOKUP($AJ651,Data_Validation!$A:$D,3,0)</f>
        <v>#N/A</v>
      </c>
      <c r="AQ651" s="487" t="e">
        <f>+VLOOKUP($AJ651,Data_Validation!$A:$D,4,0)</f>
        <v>#N/A</v>
      </c>
      <c r="AR651" s="487" t="s">
        <v>299</v>
      </c>
      <c r="AS651" s="487" t="e">
        <f>+VLOOKUP($AJ651,Data_Validation!$A:$E,5,0)</f>
        <v>#N/A</v>
      </c>
      <c r="AT651" s="904">
        <f t="shared" si="42"/>
        <v>0</v>
      </c>
      <c r="AU651" s="488">
        <f t="shared" si="42"/>
        <v>0</v>
      </c>
      <c r="AV651" s="899" t="str">
        <f>IFERROR(INDEX(V651:AG651,1,MATCH(Parametres!$B$3,V$1:AG$1,0)-1)*IF(OR(C651="L",C651="S",C651="I"),-1,1),"")</f>
        <v/>
      </c>
      <c r="AW651" s="899" t="e">
        <f t="shared" si="43"/>
        <v>#N/A</v>
      </c>
      <c r="AX651" s="899" t="e">
        <f>INDEX(V651:AG651,1,MATCH(Parametres!$B$3,V$1:AG$1,0))*IF(OR(C651="L",C651="S",C651="I"),-1,1)</f>
        <v>#N/A</v>
      </c>
      <c r="AY651" s="487" t="s">
        <v>337</v>
      </c>
      <c r="AZ651" s="487" t="e">
        <f>+VLOOKUP($AJ651,Data_Validation!$A:$E,5,0)</f>
        <v>#N/A</v>
      </c>
    </row>
    <row r="652" spans="36:52" ht="15" customHeight="1">
      <c r="AJ652" s="899">
        <f t="shared" si="40"/>
        <v>0</v>
      </c>
      <c r="AK652" s="899">
        <f t="shared" si="40"/>
        <v>0</v>
      </c>
      <c r="AL652" s="905" t="str">
        <f>IFERROR(INDEX(G652:R652,1,MATCH(Parametres!$B$3,G$1:R$1,0)-1)*IF(OR(F652="L",F652="S",F652="I"),-1,1),"")</f>
        <v/>
      </c>
      <c r="AM652" s="905" t="e">
        <f t="shared" si="41"/>
        <v>#N/A</v>
      </c>
      <c r="AN652" s="905" t="e">
        <f>INDEX(G652:R652,1,MATCH(Parametres!$B$3,G$1:R$1,0))*IF(OR(F652="L",F652="S",F652="I"),-1,1)</f>
        <v>#N/A</v>
      </c>
      <c r="AO652" s="487" t="e">
        <f>+VLOOKUP($AJ652,Data_Validation!$A:$D,1,0)</f>
        <v>#N/A</v>
      </c>
      <c r="AP652" s="487" t="e">
        <f>+VLOOKUP($AJ652,Data_Validation!$A:$D,3,0)</f>
        <v>#N/A</v>
      </c>
      <c r="AQ652" s="487" t="e">
        <f>+VLOOKUP($AJ652,Data_Validation!$A:$D,4,0)</f>
        <v>#N/A</v>
      </c>
      <c r="AR652" s="487" t="s">
        <v>299</v>
      </c>
      <c r="AS652" s="487" t="e">
        <f>+VLOOKUP($AJ652,Data_Validation!$A:$E,5,0)</f>
        <v>#N/A</v>
      </c>
      <c r="AT652" s="904">
        <f t="shared" si="42"/>
        <v>0</v>
      </c>
      <c r="AU652" s="488">
        <f t="shared" si="42"/>
        <v>0</v>
      </c>
      <c r="AV652" s="899" t="str">
        <f>IFERROR(INDEX(V652:AG652,1,MATCH(Parametres!$B$3,V$1:AG$1,0)-1)*IF(OR(C652="L",C652="S",C652="I"),-1,1),"")</f>
        <v/>
      </c>
      <c r="AW652" s="899" t="e">
        <f t="shared" si="43"/>
        <v>#N/A</v>
      </c>
      <c r="AX652" s="899" t="e">
        <f>INDEX(V652:AG652,1,MATCH(Parametres!$B$3,V$1:AG$1,0))*IF(OR(C652="L",C652="S",C652="I"),-1,1)</f>
        <v>#N/A</v>
      </c>
      <c r="AY652" s="487" t="s">
        <v>337</v>
      </c>
      <c r="AZ652" s="487" t="e">
        <f>+VLOOKUP($AJ652,Data_Validation!$A:$E,5,0)</f>
        <v>#N/A</v>
      </c>
    </row>
    <row r="653" spans="36:52" ht="15" customHeight="1">
      <c r="AJ653" s="899">
        <f t="shared" si="40"/>
        <v>0</v>
      </c>
      <c r="AK653" s="899">
        <f t="shared" si="40"/>
        <v>0</v>
      </c>
      <c r="AL653" s="905" t="str">
        <f>IFERROR(INDEX(G653:R653,1,MATCH(Parametres!$B$3,G$1:R$1,0)-1)*IF(OR(F653="L",F653="S",F653="I"),-1,1),"")</f>
        <v/>
      </c>
      <c r="AM653" s="905" t="e">
        <f t="shared" si="41"/>
        <v>#N/A</v>
      </c>
      <c r="AN653" s="905" t="e">
        <f>INDEX(G653:R653,1,MATCH(Parametres!$B$3,G$1:R$1,0))*IF(OR(F653="L",F653="S",F653="I"),-1,1)</f>
        <v>#N/A</v>
      </c>
      <c r="AO653" s="487" t="e">
        <f>+VLOOKUP($AJ653,Data_Validation!$A:$D,1,0)</f>
        <v>#N/A</v>
      </c>
      <c r="AP653" s="487" t="e">
        <f>+VLOOKUP($AJ653,Data_Validation!$A:$D,3,0)</f>
        <v>#N/A</v>
      </c>
      <c r="AQ653" s="487" t="e">
        <f>+VLOOKUP($AJ653,Data_Validation!$A:$D,4,0)</f>
        <v>#N/A</v>
      </c>
      <c r="AR653" s="487" t="s">
        <v>299</v>
      </c>
      <c r="AS653" s="487" t="e">
        <f>+VLOOKUP($AJ653,Data_Validation!$A:$E,5,0)</f>
        <v>#N/A</v>
      </c>
      <c r="AT653" s="904">
        <f t="shared" si="42"/>
        <v>0</v>
      </c>
      <c r="AU653" s="488">
        <f t="shared" si="42"/>
        <v>0</v>
      </c>
      <c r="AV653" s="899" t="str">
        <f>IFERROR(INDEX(V653:AG653,1,MATCH(Parametres!$B$3,V$1:AG$1,0)-1)*IF(OR(C653="L",C653="S",C653="I"),-1,1),"")</f>
        <v/>
      </c>
      <c r="AW653" s="899" t="e">
        <f t="shared" si="43"/>
        <v>#N/A</v>
      </c>
      <c r="AX653" s="899" t="e">
        <f>INDEX(V653:AG653,1,MATCH(Parametres!$B$3,V$1:AG$1,0))*IF(OR(C653="L",C653="S",C653="I"),-1,1)</f>
        <v>#N/A</v>
      </c>
      <c r="AY653" s="487" t="s">
        <v>337</v>
      </c>
      <c r="AZ653" s="487" t="e">
        <f>+VLOOKUP($AJ653,Data_Validation!$A:$E,5,0)</f>
        <v>#N/A</v>
      </c>
    </row>
    <row r="654" spans="36:52" ht="15" customHeight="1">
      <c r="AJ654" s="899">
        <f t="shared" si="40"/>
        <v>0</v>
      </c>
      <c r="AK654" s="899">
        <f t="shared" si="40"/>
        <v>0</v>
      </c>
      <c r="AL654" s="905" t="str">
        <f>IFERROR(INDEX(G654:R654,1,MATCH(Parametres!$B$3,G$1:R$1,0)-1)*IF(OR(F654="L",F654="S",F654="I"),-1,1),"")</f>
        <v/>
      </c>
      <c r="AM654" s="905" t="e">
        <f t="shared" si="41"/>
        <v>#N/A</v>
      </c>
      <c r="AN654" s="905" t="e">
        <f>INDEX(G654:R654,1,MATCH(Parametres!$B$3,G$1:R$1,0))*IF(OR(F654="L",F654="S",F654="I"),-1,1)</f>
        <v>#N/A</v>
      </c>
      <c r="AO654" s="487" t="e">
        <f>+VLOOKUP($AJ654,Data_Validation!$A:$D,1,0)</f>
        <v>#N/A</v>
      </c>
      <c r="AP654" s="487" t="e">
        <f>+VLOOKUP($AJ654,Data_Validation!$A:$D,3,0)</f>
        <v>#N/A</v>
      </c>
      <c r="AQ654" s="487" t="e">
        <f>+VLOOKUP($AJ654,Data_Validation!$A:$D,4,0)</f>
        <v>#N/A</v>
      </c>
      <c r="AR654" s="487" t="s">
        <v>299</v>
      </c>
      <c r="AS654" s="487" t="e">
        <f>+VLOOKUP($AJ654,Data_Validation!$A:$E,5,0)</f>
        <v>#N/A</v>
      </c>
      <c r="AT654" s="904">
        <f t="shared" si="42"/>
        <v>0</v>
      </c>
      <c r="AU654" s="488">
        <f t="shared" si="42"/>
        <v>0</v>
      </c>
      <c r="AV654" s="899" t="str">
        <f>IFERROR(INDEX(V654:AG654,1,MATCH(Parametres!$B$3,V$1:AG$1,0)-1)*IF(OR(C654="L",C654="S",C654="I"),-1,1),"")</f>
        <v/>
      </c>
      <c r="AW654" s="899" t="e">
        <f t="shared" si="43"/>
        <v>#N/A</v>
      </c>
      <c r="AX654" s="899" t="e">
        <f>INDEX(V654:AG654,1,MATCH(Parametres!$B$3,V$1:AG$1,0))*IF(OR(C654="L",C654="S",C654="I"),-1,1)</f>
        <v>#N/A</v>
      </c>
      <c r="AY654" s="487" t="s">
        <v>337</v>
      </c>
      <c r="AZ654" s="487" t="e">
        <f>+VLOOKUP($AJ654,Data_Validation!$A:$E,5,0)</f>
        <v>#N/A</v>
      </c>
    </row>
    <row r="655" spans="36:52" ht="15" customHeight="1">
      <c r="AJ655" s="899">
        <f t="shared" si="40"/>
        <v>0</v>
      </c>
      <c r="AK655" s="899">
        <f t="shared" si="40"/>
        <v>0</v>
      </c>
      <c r="AL655" s="905" t="str">
        <f>IFERROR(INDEX(G655:R655,1,MATCH(Parametres!$B$3,G$1:R$1,0)-1)*IF(OR(F655="L",F655="S",F655="I"),-1,1),"")</f>
        <v/>
      </c>
      <c r="AM655" s="905" t="e">
        <f t="shared" si="41"/>
        <v>#N/A</v>
      </c>
      <c r="AN655" s="905" t="e">
        <f>INDEX(G655:R655,1,MATCH(Parametres!$B$3,G$1:R$1,0))*IF(OR(F655="L",F655="S",F655="I"),-1,1)</f>
        <v>#N/A</v>
      </c>
      <c r="AO655" s="487" t="e">
        <f>+VLOOKUP($AJ655,Data_Validation!$A:$D,1,0)</f>
        <v>#N/A</v>
      </c>
      <c r="AP655" s="487" t="e">
        <f>+VLOOKUP($AJ655,Data_Validation!$A:$D,3,0)</f>
        <v>#N/A</v>
      </c>
      <c r="AQ655" s="487" t="e">
        <f>+VLOOKUP($AJ655,Data_Validation!$A:$D,4,0)</f>
        <v>#N/A</v>
      </c>
      <c r="AR655" s="487" t="s">
        <v>299</v>
      </c>
      <c r="AS655" s="487" t="e">
        <f>+VLOOKUP($AJ655,Data_Validation!$A:$E,5,0)</f>
        <v>#N/A</v>
      </c>
      <c r="AT655" s="904">
        <f t="shared" si="42"/>
        <v>0</v>
      </c>
      <c r="AU655" s="488">
        <f t="shared" si="42"/>
        <v>0</v>
      </c>
      <c r="AV655" s="899" t="str">
        <f>IFERROR(INDEX(V655:AG655,1,MATCH(Parametres!$B$3,V$1:AG$1,0)-1)*IF(OR(C655="L",C655="S",C655="I"),-1,1),"")</f>
        <v/>
      </c>
      <c r="AW655" s="899" t="e">
        <f t="shared" si="43"/>
        <v>#N/A</v>
      </c>
      <c r="AX655" s="899" t="e">
        <f>INDEX(V655:AG655,1,MATCH(Parametres!$B$3,V$1:AG$1,0))*IF(OR(C655="L",C655="S",C655="I"),-1,1)</f>
        <v>#N/A</v>
      </c>
      <c r="AY655" s="487" t="s">
        <v>337</v>
      </c>
      <c r="AZ655" s="487" t="e">
        <f>+VLOOKUP($AJ655,Data_Validation!$A:$E,5,0)</f>
        <v>#N/A</v>
      </c>
    </row>
    <row r="656" spans="36:52" ht="15" customHeight="1">
      <c r="AJ656" s="899">
        <f t="shared" si="40"/>
        <v>0</v>
      </c>
      <c r="AK656" s="899">
        <f t="shared" si="40"/>
        <v>0</v>
      </c>
      <c r="AL656" s="905" t="str">
        <f>IFERROR(INDEX(G656:R656,1,MATCH(Parametres!$B$3,G$1:R$1,0)-1)*IF(OR(F656="L",F656="S",F656="I"),-1,1),"")</f>
        <v/>
      </c>
      <c r="AM656" s="905" t="e">
        <f t="shared" si="41"/>
        <v>#N/A</v>
      </c>
      <c r="AN656" s="905" t="e">
        <f>INDEX(G656:R656,1,MATCH(Parametres!$B$3,G$1:R$1,0))*IF(OR(F656="L",F656="S",F656="I"),-1,1)</f>
        <v>#N/A</v>
      </c>
      <c r="AO656" s="487" t="e">
        <f>+VLOOKUP($AJ656,Data_Validation!$A:$D,1,0)</f>
        <v>#N/A</v>
      </c>
      <c r="AP656" s="487" t="e">
        <f>+VLOOKUP($AJ656,Data_Validation!$A:$D,3,0)</f>
        <v>#N/A</v>
      </c>
      <c r="AQ656" s="487" t="e">
        <f>+VLOOKUP($AJ656,Data_Validation!$A:$D,4,0)</f>
        <v>#N/A</v>
      </c>
      <c r="AR656" s="487" t="s">
        <v>299</v>
      </c>
      <c r="AS656" s="487" t="e">
        <f>+VLOOKUP($AJ656,Data_Validation!$A:$E,5,0)</f>
        <v>#N/A</v>
      </c>
      <c r="AT656" s="904">
        <f t="shared" si="42"/>
        <v>0</v>
      </c>
      <c r="AU656" s="488">
        <f t="shared" si="42"/>
        <v>0</v>
      </c>
      <c r="AV656" s="899" t="str">
        <f>IFERROR(INDEX(V656:AG656,1,MATCH(Parametres!$B$3,V$1:AG$1,0)-1)*IF(OR(C656="L",C656="S",C656="I"),-1,1),"")</f>
        <v/>
      </c>
      <c r="AW656" s="899" t="e">
        <f t="shared" si="43"/>
        <v>#N/A</v>
      </c>
      <c r="AX656" s="899" t="e">
        <f>INDEX(V656:AG656,1,MATCH(Parametres!$B$3,V$1:AG$1,0))*IF(OR(C656="L",C656="S",C656="I"),-1,1)</f>
        <v>#N/A</v>
      </c>
      <c r="AY656" s="487" t="s">
        <v>337</v>
      </c>
      <c r="AZ656" s="487" t="e">
        <f>+VLOOKUP($AJ656,Data_Validation!$A:$E,5,0)</f>
        <v>#N/A</v>
      </c>
    </row>
    <row r="657" spans="36:52" ht="15" customHeight="1">
      <c r="AJ657" s="899">
        <f t="shared" si="40"/>
        <v>0</v>
      </c>
      <c r="AK657" s="899">
        <f t="shared" si="40"/>
        <v>0</v>
      </c>
      <c r="AL657" s="905" t="str">
        <f>IFERROR(INDEX(G657:R657,1,MATCH(Parametres!$B$3,G$1:R$1,0)-1)*IF(OR(F657="L",F657="S",F657="I"),-1,1),"")</f>
        <v/>
      </c>
      <c r="AM657" s="905" t="e">
        <f t="shared" si="41"/>
        <v>#N/A</v>
      </c>
      <c r="AN657" s="905" t="e">
        <f>INDEX(G657:R657,1,MATCH(Parametres!$B$3,G$1:R$1,0))*IF(OR(F657="L",F657="S",F657="I"),-1,1)</f>
        <v>#N/A</v>
      </c>
      <c r="AO657" s="487" t="e">
        <f>+VLOOKUP($AJ657,Data_Validation!$A:$D,1,0)</f>
        <v>#N/A</v>
      </c>
      <c r="AP657" s="487" t="e">
        <f>+VLOOKUP($AJ657,Data_Validation!$A:$D,3,0)</f>
        <v>#N/A</v>
      </c>
      <c r="AQ657" s="487" t="e">
        <f>+VLOOKUP($AJ657,Data_Validation!$A:$D,4,0)</f>
        <v>#N/A</v>
      </c>
      <c r="AR657" s="487" t="s">
        <v>299</v>
      </c>
      <c r="AS657" s="487" t="e">
        <f>+VLOOKUP($AJ657,Data_Validation!$A:$E,5,0)</f>
        <v>#N/A</v>
      </c>
      <c r="AT657" s="904">
        <f t="shared" si="42"/>
        <v>0</v>
      </c>
      <c r="AU657" s="488">
        <f t="shared" si="42"/>
        <v>0</v>
      </c>
      <c r="AV657" s="899" t="str">
        <f>IFERROR(INDEX(V657:AG657,1,MATCH(Parametres!$B$3,V$1:AG$1,0)-1)*IF(OR(C657="L",C657="S",C657="I"),-1,1),"")</f>
        <v/>
      </c>
      <c r="AW657" s="899" t="e">
        <f t="shared" si="43"/>
        <v>#N/A</v>
      </c>
      <c r="AX657" s="899" t="e">
        <f>INDEX(V657:AG657,1,MATCH(Parametres!$B$3,V$1:AG$1,0))*IF(OR(C657="L",C657="S",C657="I"),-1,1)</f>
        <v>#N/A</v>
      </c>
      <c r="AY657" s="487" t="s">
        <v>337</v>
      </c>
      <c r="AZ657" s="487" t="e">
        <f>+VLOOKUP($AJ657,Data_Validation!$A:$E,5,0)</f>
        <v>#N/A</v>
      </c>
    </row>
    <row r="658" spans="36:52" ht="15" customHeight="1">
      <c r="AJ658" s="899">
        <f t="shared" si="40"/>
        <v>0</v>
      </c>
      <c r="AK658" s="899">
        <f t="shared" si="40"/>
        <v>0</v>
      </c>
      <c r="AL658" s="905" t="str">
        <f>IFERROR(INDEX(G658:R658,1,MATCH(Parametres!$B$3,G$1:R$1,0)-1)*IF(OR(F658="L",F658="S",F658="I"),-1,1),"")</f>
        <v/>
      </c>
      <c r="AM658" s="905" t="e">
        <f t="shared" si="41"/>
        <v>#N/A</v>
      </c>
      <c r="AN658" s="905" t="e">
        <f>INDEX(G658:R658,1,MATCH(Parametres!$B$3,G$1:R$1,0))*IF(OR(F658="L",F658="S",F658="I"),-1,1)</f>
        <v>#N/A</v>
      </c>
      <c r="AO658" s="487" t="e">
        <f>+VLOOKUP($AJ658,Data_Validation!$A:$D,1,0)</f>
        <v>#N/A</v>
      </c>
      <c r="AP658" s="487" t="e">
        <f>+VLOOKUP($AJ658,Data_Validation!$A:$D,3,0)</f>
        <v>#N/A</v>
      </c>
      <c r="AQ658" s="487" t="e">
        <f>+VLOOKUP($AJ658,Data_Validation!$A:$D,4,0)</f>
        <v>#N/A</v>
      </c>
      <c r="AR658" s="487" t="s">
        <v>299</v>
      </c>
      <c r="AS658" s="487" t="e">
        <f>+VLOOKUP($AJ658,Data_Validation!$A:$E,5,0)</f>
        <v>#N/A</v>
      </c>
      <c r="AT658" s="904">
        <f t="shared" si="42"/>
        <v>0</v>
      </c>
      <c r="AU658" s="488">
        <f t="shared" si="42"/>
        <v>0</v>
      </c>
      <c r="AV658" s="899" t="str">
        <f>IFERROR(INDEX(V658:AG658,1,MATCH(Parametres!$B$3,V$1:AG$1,0)-1)*IF(OR(C658="L",C658="S",C658="I"),-1,1),"")</f>
        <v/>
      </c>
      <c r="AW658" s="899" t="e">
        <f t="shared" si="43"/>
        <v>#N/A</v>
      </c>
      <c r="AX658" s="899" t="e">
        <f>INDEX(V658:AG658,1,MATCH(Parametres!$B$3,V$1:AG$1,0))*IF(OR(C658="L",C658="S",C658="I"),-1,1)</f>
        <v>#N/A</v>
      </c>
      <c r="AY658" s="487" t="s">
        <v>337</v>
      </c>
      <c r="AZ658" s="487" t="e">
        <f>+VLOOKUP($AJ658,Data_Validation!$A:$E,5,0)</f>
        <v>#N/A</v>
      </c>
    </row>
    <row r="659" spans="36:52" ht="15" customHeight="1">
      <c r="AJ659" s="899">
        <f t="shared" si="40"/>
        <v>0</v>
      </c>
      <c r="AK659" s="899">
        <f t="shared" si="40"/>
        <v>0</v>
      </c>
      <c r="AL659" s="905" t="str">
        <f>IFERROR(INDEX(G659:R659,1,MATCH(Parametres!$B$3,G$1:R$1,0)-1)*IF(OR(F659="L",F659="S",F659="I"),-1,1),"")</f>
        <v/>
      </c>
      <c r="AM659" s="905" t="e">
        <f t="shared" si="41"/>
        <v>#N/A</v>
      </c>
      <c r="AN659" s="905" t="e">
        <f>INDEX(G659:R659,1,MATCH(Parametres!$B$3,G$1:R$1,0))*IF(OR(F659="L",F659="S",F659="I"),-1,1)</f>
        <v>#N/A</v>
      </c>
      <c r="AO659" s="487" t="e">
        <f>+VLOOKUP($AJ659,Data_Validation!$A:$D,1,0)</f>
        <v>#N/A</v>
      </c>
      <c r="AP659" s="487" t="e">
        <f>+VLOOKUP($AJ659,Data_Validation!$A:$D,3,0)</f>
        <v>#N/A</v>
      </c>
      <c r="AQ659" s="487" t="e">
        <f>+VLOOKUP($AJ659,Data_Validation!$A:$D,4,0)</f>
        <v>#N/A</v>
      </c>
      <c r="AR659" s="487" t="s">
        <v>299</v>
      </c>
      <c r="AS659" s="487" t="e">
        <f>+VLOOKUP($AJ659,Data_Validation!$A:$E,5,0)</f>
        <v>#N/A</v>
      </c>
      <c r="AT659" s="904">
        <f t="shared" si="42"/>
        <v>0</v>
      </c>
      <c r="AU659" s="488">
        <f t="shared" si="42"/>
        <v>0</v>
      </c>
      <c r="AV659" s="899" t="str">
        <f>IFERROR(INDEX(V659:AG659,1,MATCH(Parametres!$B$3,V$1:AG$1,0)-1)*IF(OR(C659="L",C659="S",C659="I"),-1,1),"")</f>
        <v/>
      </c>
      <c r="AW659" s="899" t="e">
        <f t="shared" si="43"/>
        <v>#N/A</v>
      </c>
      <c r="AX659" s="899" t="e">
        <f>INDEX(V659:AG659,1,MATCH(Parametres!$B$3,V$1:AG$1,0))*IF(OR(C659="L",C659="S",C659="I"),-1,1)</f>
        <v>#N/A</v>
      </c>
      <c r="AY659" s="487" t="s">
        <v>337</v>
      </c>
      <c r="AZ659" s="487" t="e">
        <f>+VLOOKUP($AJ659,Data_Validation!$A:$E,5,0)</f>
        <v>#N/A</v>
      </c>
    </row>
    <row r="660" spans="36:52" ht="15" customHeight="1">
      <c r="AJ660" s="899">
        <f t="shared" ref="AJ660:AK723" si="44">C660</f>
        <v>0</v>
      </c>
      <c r="AK660" s="899">
        <f t="shared" si="44"/>
        <v>0</v>
      </c>
      <c r="AL660" s="905" t="str">
        <f>IFERROR(INDEX(G660:R660,1,MATCH(Parametres!$B$3,G$1:R$1,0)-1)*IF(OR(F660="L",F660="S",F660="I"),-1,1),"")</f>
        <v/>
      </c>
      <c r="AM660" s="905" t="e">
        <f t="shared" si="41"/>
        <v>#N/A</v>
      </c>
      <c r="AN660" s="905" t="e">
        <f>INDEX(G660:R660,1,MATCH(Parametres!$B$3,G$1:R$1,0))*IF(OR(F660="L",F660="S",F660="I"),-1,1)</f>
        <v>#N/A</v>
      </c>
      <c r="AO660" s="487" t="e">
        <f>+VLOOKUP($AJ660,Data_Validation!$A:$D,1,0)</f>
        <v>#N/A</v>
      </c>
      <c r="AP660" s="487" t="e">
        <f>+VLOOKUP($AJ660,Data_Validation!$A:$D,3,0)</f>
        <v>#N/A</v>
      </c>
      <c r="AQ660" s="487" t="e">
        <f>+VLOOKUP($AJ660,Data_Validation!$A:$D,4,0)</f>
        <v>#N/A</v>
      </c>
      <c r="AR660" s="487" t="s">
        <v>299</v>
      </c>
      <c r="AS660" s="487" t="e">
        <f>+VLOOKUP($AJ660,Data_Validation!$A:$E,5,0)</f>
        <v>#N/A</v>
      </c>
      <c r="AT660" s="904">
        <f t="shared" si="42"/>
        <v>0</v>
      </c>
      <c r="AU660" s="488">
        <f t="shared" si="42"/>
        <v>0</v>
      </c>
      <c r="AV660" s="899" t="str">
        <f>IFERROR(INDEX(V660:AG660,1,MATCH(Parametres!$B$3,V$1:AG$1,0)-1)*IF(OR(C660="L",C660="S",C660="I"),-1,1),"")</f>
        <v/>
      </c>
      <c r="AW660" s="899" t="e">
        <f t="shared" si="43"/>
        <v>#N/A</v>
      </c>
      <c r="AX660" s="899" t="e">
        <f>INDEX(V660:AG660,1,MATCH(Parametres!$B$3,V$1:AG$1,0))*IF(OR(C660="L",C660="S",C660="I"),-1,1)</f>
        <v>#N/A</v>
      </c>
      <c r="AY660" s="487" t="s">
        <v>337</v>
      </c>
      <c r="AZ660" s="487" t="e">
        <f>+VLOOKUP($AJ660,Data_Validation!$A:$E,5,0)</f>
        <v>#N/A</v>
      </c>
    </row>
    <row r="661" spans="36:52" ht="15" customHeight="1">
      <c r="AJ661" s="899">
        <f t="shared" si="44"/>
        <v>0</v>
      </c>
      <c r="AK661" s="899">
        <f t="shared" si="44"/>
        <v>0</v>
      </c>
      <c r="AL661" s="905" t="str">
        <f>IFERROR(INDEX(G661:R661,1,MATCH(Parametres!$B$3,G$1:R$1,0)-1)*IF(OR(F661="L",F661="S",F661="I"),-1,1),"")</f>
        <v/>
      </c>
      <c r="AM661" s="905" t="e">
        <f t="shared" si="41"/>
        <v>#N/A</v>
      </c>
      <c r="AN661" s="905" t="e">
        <f>INDEX(G661:R661,1,MATCH(Parametres!$B$3,G$1:R$1,0))*IF(OR(F661="L",F661="S",F661="I"),-1,1)</f>
        <v>#N/A</v>
      </c>
      <c r="AO661" s="487" t="e">
        <f>+VLOOKUP($AJ661,Data_Validation!$A:$D,1,0)</f>
        <v>#N/A</v>
      </c>
      <c r="AP661" s="487" t="e">
        <f>+VLOOKUP($AJ661,Data_Validation!$A:$D,3,0)</f>
        <v>#N/A</v>
      </c>
      <c r="AQ661" s="487" t="e">
        <f>+VLOOKUP($AJ661,Data_Validation!$A:$D,4,0)</f>
        <v>#N/A</v>
      </c>
      <c r="AR661" s="487" t="s">
        <v>299</v>
      </c>
      <c r="AS661" s="487" t="e">
        <f>+VLOOKUP($AJ661,Data_Validation!$A:$E,5,0)</f>
        <v>#N/A</v>
      </c>
      <c r="AT661" s="904">
        <f t="shared" si="42"/>
        <v>0</v>
      </c>
      <c r="AU661" s="488">
        <f t="shared" si="42"/>
        <v>0</v>
      </c>
      <c r="AV661" s="899" t="str">
        <f>IFERROR(INDEX(V661:AG661,1,MATCH(Parametres!$B$3,V$1:AG$1,0)-1)*IF(OR(C661="L",C661="S",C661="I"),-1,1),"")</f>
        <v/>
      </c>
      <c r="AW661" s="899" t="e">
        <f t="shared" si="43"/>
        <v>#N/A</v>
      </c>
      <c r="AX661" s="899" t="e">
        <f>INDEX(V661:AG661,1,MATCH(Parametres!$B$3,V$1:AG$1,0))*IF(OR(C661="L",C661="S",C661="I"),-1,1)</f>
        <v>#N/A</v>
      </c>
      <c r="AY661" s="487" t="s">
        <v>337</v>
      </c>
      <c r="AZ661" s="487" t="e">
        <f>+VLOOKUP($AJ661,Data_Validation!$A:$E,5,0)</f>
        <v>#N/A</v>
      </c>
    </row>
    <row r="662" spans="36:52" ht="15" customHeight="1">
      <c r="AJ662" s="899">
        <f t="shared" si="44"/>
        <v>0</v>
      </c>
      <c r="AK662" s="899">
        <f t="shared" si="44"/>
        <v>0</v>
      </c>
      <c r="AL662" s="905" t="str">
        <f>IFERROR(INDEX(G662:R662,1,MATCH(Parametres!$B$3,G$1:R$1,0)-1)*IF(OR(F662="L",F662="S",F662="I"),-1,1),"")</f>
        <v/>
      </c>
      <c r="AM662" s="905" t="e">
        <f t="shared" si="41"/>
        <v>#N/A</v>
      </c>
      <c r="AN662" s="905" t="e">
        <f>INDEX(G662:R662,1,MATCH(Parametres!$B$3,G$1:R$1,0))*IF(OR(F662="L",F662="S",F662="I"),-1,1)</f>
        <v>#N/A</v>
      </c>
      <c r="AO662" s="487" t="e">
        <f>+VLOOKUP($AJ662,Data_Validation!$A:$D,1,0)</f>
        <v>#N/A</v>
      </c>
      <c r="AP662" s="487" t="e">
        <f>+VLOOKUP($AJ662,Data_Validation!$A:$D,3,0)</f>
        <v>#N/A</v>
      </c>
      <c r="AQ662" s="487" t="e">
        <f>+VLOOKUP($AJ662,Data_Validation!$A:$D,4,0)</f>
        <v>#N/A</v>
      </c>
      <c r="AR662" s="487" t="s">
        <v>299</v>
      </c>
      <c r="AS662" s="487" t="e">
        <f>+VLOOKUP($AJ662,Data_Validation!$A:$E,5,0)</f>
        <v>#N/A</v>
      </c>
      <c r="AT662" s="904">
        <f t="shared" si="42"/>
        <v>0</v>
      </c>
      <c r="AU662" s="488">
        <f t="shared" si="42"/>
        <v>0</v>
      </c>
      <c r="AV662" s="899" t="str">
        <f>IFERROR(INDEX(V662:AG662,1,MATCH(Parametres!$B$3,V$1:AG$1,0)-1)*IF(OR(C662="L",C662="S",C662="I"),-1,1),"")</f>
        <v/>
      </c>
      <c r="AW662" s="899" t="e">
        <f t="shared" si="43"/>
        <v>#N/A</v>
      </c>
      <c r="AX662" s="899" t="e">
        <f>INDEX(V662:AG662,1,MATCH(Parametres!$B$3,V$1:AG$1,0))*IF(OR(C662="L",C662="S",C662="I"),-1,1)</f>
        <v>#N/A</v>
      </c>
      <c r="AY662" s="487" t="s">
        <v>337</v>
      </c>
      <c r="AZ662" s="487" t="e">
        <f>+VLOOKUP($AJ662,Data_Validation!$A:$E,5,0)</f>
        <v>#N/A</v>
      </c>
    </row>
    <row r="663" spans="36:52" ht="15" customHeight="1">
      <c r="AJ663" s="899">
        <f t="shared" si="44"/>
        <v>0</v>
      </c>
      <c r="AK663" s="899">
        <f t="shared" si="44"/>
        <v>0</v>
      </c>
      <c r="AL663" s="905" t="str">
        <f>IFERROR(INDEX(G663:R663,1,MATCH(Parametres!$B$3,G$1:R$1,0)-1)*IF(OR(F663="L",F663="S",F663="I"),-1,1),"")</f>
        <v/>
      </c>
      <c r="AM663" s="905" t="e">
        <f t="shared" si="41"/>
        <v>#N/A</v>
      </c>
      <c r="AN663" s="905" t="e">
        <f>INDEX(G663:R663,1,MATCH(Parametres!$B$3,G$1:R$1,0))*IF(OR(F663="L",F663="S",F663="I"),-1,1)</f>
        <v>#N/A</v>
      </c>
      <c r="AO663" s="487" t="e">
        <f>+VLOOKUP($AJ663,Data_Validation!$A:$D,1,0)</f>
        <v>#N/A</v>
      </c>
      <c r="AP663" s="487" t="e">
        <f>+VLOOKUP($AJ663,Data_Validation!$A:$D,3,0)</f>
        <v>#N/A</v>
      </c>
      <c r="AQ663" s="487" t="e">
        <f>+VLOOKUP($AJ663,Data_Validation!$A:$D,4,0)</f>
        <v>#N/A</v>
      </c>
      <c r="AR663" s="487" t="s">
        <v>299</v>
      </c>
      <c r="AS663" s="487" t="e">
        <f>+VLOOKUP($AJ663,Data_Validation!$A:$E,5,0)</f>
        <v>#N/A</v>
      </c>
      <c r="AT663" s="904">
        <f t="shared" si="42"/>
        <v>0</v>
      </c>
      <c r="AU663" s="488">
        <f t="shared" si="42"/>
        <v>0</v>
      </c>
      <c r="AV663" s="899" t="str">
        <f>IFERROR(INDEX(V663:AG663,1,MATCH(Parametres!$B$3,V$1:AG$1,0)-1)*IF(OR(C663="L",C663="S",C663="I"),-1,1),"")</f>
        <v/>
      </c>
      <c r="AW663" s="899" t="e">
        <f t="shared" si="43"/>
        <v>#N/A</v>
      </c>
      <c r="AX663" s="899" t="e">
        <f>INDEX(V663:AG663,1,MATCH(Parametres!$B$3,V$1:AG$1,0))*IF(OR(C663="L",C663="S",C663="I"),-1,1)</f>
        <v>#N/A</v>
      </c>
      <c r="AY663" s="487" t="s">
        <v>337</v>
      </c>
      <c r="AZ663" s="487" t="e">
        <f>+VLOOKUP($AJ663,Data_Validation!$A:$E,5,0)</f>
        <v>#N/A</v>
      </c>
    </row>
    <row r="664" spans="36:52" ht="15" customHeight="1">
      <c r="AJ664" s="899">
        <f t="shared" si="44"/>
        <v>0</v>
      </c>
      <c r="AK664" s="899">
        <f t="shared" si="44"/>
        <v>0</v>
      </c>
      <c r="AL664" s="905" t="str">
        <f>IFERROR(INDEX(G664:R664,1,MATCH(Parametres!$B$3,G$1:R$1,0)-1)*IF(OR(F664="L",F664="S",F664="I"),-1,1),"")</f>
        <v/>
      </c>
      <c r="AM664" s="905" t="e">
        <f t="shared" si="41"/>
        <v>#N/A</v>
      </c>
      <c r="AN664" s="905" t="e">
        <f>INDEX(G664:R664,1,MATCH(Parametres!$B$3,G$1:R$1,0))*IF(OR(F664="L",F664="S",F664="I"),-1,1)</f>
        <v>#N/A</v>
      </c>
      <c r="AO664" s="487" t="e">
        <f>+VLOOKUP($AJ664,Data_Validation!$A:$D,1,0)</f>
        <v>#N/A</v>
      </c>
      <c r="AP664" s="487" t="e">
        <f>+VLOOKUP($AJ664,Data_Validation!$A:$D,3,0)</f>
        <v>#N/A</v>
      </c>
      <c r="AQ664" s="487" t="e">
        <f>+VLOOKUP($AJ664,Data_Validation!$A:$D,4,0)</f>
        <v>#N/A</v>
      </c>
      <c r="AR664" s="487" t="s">
        <v>299</v>
      </c>
      <c r="AS664" s="487" t="e">
        <f>+VLOOKUP($AJ664,Data_Validation!$A:$E,5,0)</f>
        <v>#N/A</v>
      </c>
      <c r="AT664" s="904">
        <f t="shared" si="42"/>
        <v>0</v>
      </c>
      <c r="AU664" s="488">
        <f t="shared" si="42"/>
        <v>0</v>
      </c>
      <c r="AV664" s="899" t="str">
        <f>IFERROR(INDEX(V664:AG664,1,MATCH(Parametres!$B$3,V$1:AG$1,0)-1)*IF(OR(C664="L",C664="S",C664="I"),-1,1),"")</f>
        <v/>
      </c>
      <c r="AW664" s="899" t="e">
        <f t="shared" si="43"/>
        <v>#N/A</v>
      </c>
      <c r="AX664" s="899" t="e">
        <f>INDEX(V664:AG664,1,MATCH(Parametres!$B$3,V$1:AG$1,0))*IF(OR(C664="L",C664="S",C664="I"),-1,1)</f>
        <v>#N/A</v>
      </c>
      <c r="AY664" s="487" t="s">
        <v>337</v>
      </c>
      <c r="AZ664" s="487" t="e">
        <f>+VLOOKUP($AJ664,Data_Validation!$A:$E,5,0)</f>
        <v>#N/A</v>
      </c>
    </row>
    <row r="665" spans="36:52" ht="15" customHeight="1">
      <c r="AJ665" s="899">
        <f t="shared" si="44"/>
        <v>0</v>
      </c>
      <c r="AK665" s="899">
        <f t="shared" si="44"/>
        <v>0</v>
      </c>
      <c r="AL665" s="905" t="str">
        <f>IFERROR(INDEX(G665:R665,1,MATCH(Parametres!$B$3,G$1:R$1,0)-1)*IF(OR(F665="L",F665="S",F665="I"),-1,1),"")</f>
        <v/>
      </c>
      <c r="AM665" s="905" t="e">
        <f t="shared" si="41"/>
        <v>#N/A</v>
      </c>
      <c r="AN665" s="905" t="e">
        <f>INDEX(G665:R665,1,MATCH(Parametres!$B$3,G$1:R$1,0))*IF(OR(F665="L",F665="S",F665="I"),-1,1)</f>
        <v>#N/A</v>
      </c>
      <c r="AO665" s="487" t="e">
        <f>+VLOOKUP($AJ665,Data_Validation!$A:$D,1,0)</f>
        <v>#N/A</v>
      </c>
      <c r="AP665" s="487" t="e">
        <f>+VLOOKUP($AJ665,Data_Validation!$A:$D,3,0)</f>
        <v>#N/A</v>
      </c>
      <c r="AQ665" s="487" t="e">
        <f>+VLOOKUP($AJ665,Data_Validation!$A:$D,4,0)</f>
        <v>#N/A</v>
      </c>
      <c r="AR665" s="487" t="s">
        <v>299</v>
      </c>
      <c r="AS665" s="487" t="e">
        <f>+VLOOKUP($AJ665,Data_Validation!$A:$E,5,0)</f>
        <v>#N/A</v>
      </c>
      <c r="AT665" s="904">
        <f t="shared" si="42"/>
        <v>0</v>
      </c>
      <c r="AU665" s="488">
        <f t="shared" si="42"/>
        <v>0</v>
      </c>
      <c r="AV665" s="899" t="str">
        <f>IFERROR(INDEX(V665:AG665,1,MATCH(Parametres!$B$3,V$1:AG$1,0)-1)*IF(OR(C665="L",C665="S",C665="I"),-1,1),"")</f>
        <v/>
      </c>
      <c r="AW665" s="899" t="e">
        <f t="shared" si="43"/>
        <v>#N/A</v>
      </c>
      <c r="AX665" s="899" t="e">
        <f>INDEX(V665:AG665,1,MATCH(Parametres!$B$3,V$1:AG$1,0))*IF(OR(C665="L",C665="S",C665="I"),-1,1)</f>
        <v>#N/A</v>
      </c>
      <c r="AY665" s="487" t="s">
        <v>337</v>
      </c>
      <c r="AZ665" s="487" t="e">
        <f>+VLOOKUP($AJ665,Data_Validation!$A:$E,5,0)</f>
        <v>#N/A</v>
      </c>
    </row>
    <row r="666" spans="36:52" ht="15" customHeight="1">
      <c r="AJ666" s="899">
        <f t="shared" si="44"/>
        <v>0</v>
      </c>
      <c r="AK666" s="899">
        <f t="shared" si="44"/>
        <v>0</v>
      </c>
      <c r="AL666" s="905" t="str">
        <f>IFERROR(INDEX(G666:R666,1,MATCH(Parametres!$B$3,G$1:R$1,0)-1)*IF(OR(F666="L",F666="S",F666="I"),-1,1),"")</f>
        <v/>
      </c>
      <c r="AM666" s="905" t="e">
        <f t="shared" si="41"/>
        <v>#N/A</v>
      </c>
      <c r="AN666" s="905" t="e">
        <f>INDEX(G666:R666,1,MATCH(Parametres!$B$3,G$1:R$1,0))*IF(OR(F666="L",F666="S",F666="I"),-1,1)</f>
        <v>#N/A</v>
      </c>
      <c r="AO666" s="487" t="e">
        <f>+VLOOKUP($AJ666,Data_Validation!$A:$D,1,0)</f>
        <v>#N/A</v>
      </c>
      <c r="AP666" s="487" t="e">
        <f>+VLOOKUP($AJ666,Data_Validation!$A:$D,3,0)</f>
        <v>#N/A</v>
      </c>
      <c r="AQ666" s="487" t="e">
        <f>+VLOOKUP($AJ666,Data_Validation!$A:$D,4,0)</f>
        <v>#N/A</v>
      </c>
      <c r="AR666" s="487" t="s">
        <v>299</v>
      </c>
      <c r="AS666" s="487" t="e">
        <f>+VLOOKUP($AJ666,Data_Validation!$A:$E,5,0)</f>
        <v>#N/A</v>
      </c>
      <c r="AT666" s="904">
        <f t="shared" si="42"/>
        <v>0</v>
      </c>
      <c r="AU666" s="488">
        <f t="shared" si="42"/>
        <v>0</v>
      </c>
      <c r="AV666" s="899" t="str">
        <f>IFERROR(INDEX(V666:AG666,1,MATCH(Parametres!$B$3,V$1:AG$1,0)-1)*IF(OR(C666="L",C666="S",C666="I"),-1,1),"")</f>
        <v/>
      </c>
      <c r="AW666" s="899" t="e">
        <f t="shared" si="43"/>
        <v>#N/A</v>
      </c>
      <c r="AX666" s="899" t="e">
        <f>INDEX(V666:AG666,1,MATCH(Parametres!$B$3,V$1:AG$1,0))*IF(OR(C666="L",C666="S",C666="I"),-1,1)</f>
        <v>#N/A</v>
      </c>
      <c r="AY666" s="487" t="s">
        <v>337</v>
      </c>
      <c r="AZ666" s="487" t="e">
        <f>+VLOOKUP($AJ666,Data_Validation!$A:$E,5,0)</f>
        <v>#N/A</v>
      </c>
    </row>
    <row r="667" spans="36:52" ht="15" customHeight="1">
      <c r="AJ667" s="899">
        <f t="shared" si="44"/>
        <v>0</v>
      </c>
      <c r="AK667" s="899">
        <f t="shared" si="44"/>
        <v>0</v>
      </c>
      <c r="AL667" s="905" t="str">
        <f>IFERROR(INDEX(G667:R667,1,MATCH(Parametres!$B$3,G$1:R$1,0)-1)*IF(OR(F667="L",F667="S",F667="I"),-1,1),"")</f>
        <v/>
      </c>
      <c r="AM667" s="905" t="e">
        <f t="shared" si="41"/>
        <v>#N/A</v>
      </c>
      <c r="AN667" s="905" t="e">
        <f>INDEX(G667:R667,1,MATCH(Parametres!$B$3,G$1:R$1,0))*IF(OR(F667="L",F667="S",F667="I"),-1,1)</f>
        <v>#N/A</v>
      </c>
      <c r="AO667" s="487" t="e">
        <f>+VLOOKUP($AJ667,Data_Validation!$A:$D,1,0)</f>
        <v>#N/A</v>
      </c>
      <c r="AP667" s="487" t="e">
        <f>+VLOOKUP($AJ667,Data_Validation!$A:$D,3,0)</f>
        <v>#N/A</v>
      </c>
      <c r="AQ667" s="487" t="e">
        <f>+VLOOKUP($AJ667,Data_Validation!$A:$D,4,0)</f>
        <v>#N/A</v>
      </c>
      <c r="AR667" s="487" t="s">
        <v>299</v>
      </c>
      <c r="AS667" s="487" t="e">
        <f>+VLOOKUP($AJ667,Data_Validation!$A:$E,5,0)</f>
        <v>#N/A</v>
      </c>
      <c r="AT667" s="904">
        <f t="shared" si="42"/>
        <v>0</v>
      </c>
      <c r="AU667" s="488">
        <f t="shared" si="42"/>
        <v>0</v>
      </c>
      <c r="AV667" s="899" t="str">
        <f>IFERROR(INDEX(V667:AG667,1,MATCH(Parametres!$B$3,V$1:AG$1,0)-1)*IF(OR(C667="L",C667="S",C667="I"),-1,1),"")</f>
        <v/>
      </c>
      <c r="AW667" s="899" t="e">
        <f t="shared" si="43"/>
        <v>#N/A</v>
      </c>
      <c r="AX667" s="899" t="e">
        <f>INDEX(V667:AG667,1,MATCH(Parametres!$B$3,V$1:AG$1,0))*IF(OR(C667="L",C667="S",C667="I"),-1,1)</f>
        <v>#N/A</v>
      </c>
      <c r="AY667" s="487" t="s">
        <v>337</v>
      </c>
      <c r="AZ667" s="487" t="e">
        <f>+VLOOKUP($AJ667,Data_Validation!$A:$E,5,0)</f>
        <v>#N/A</v>
      </c>
    </row>
    <row r="668" spans="36:52" ht="15" customHeight="1">
      <c r="AJ668" s="899">
        <f t="shared" si="44"/>
        <v>0</v>
      </c>
      <c r="AK668" s="899">
        <f t="shared" si="44"/>
        <v>0</v>
      </c>
      <c r="AL668" s="905" t="str">
        <f>IFERROR(INDEX(G668:R668,1,MATCH(Parametres!$B$3,G$1:R$1,0)-1)*IF(OR(F668="L",F668="S",F668="I"),-1,1),"")</f>
        <v/>
      </c>
      <c r="AM668" s="905" t="e">
        <f t="shared" si="41"/>
        <v>#N/A</v>
      </c>
      <c r="AN668" s="905" t="e">
        <f>INDEX(G668:R668,1,MATCH(Parametres!$B$3,G$1:R$1,0))*IF(OR(F668="L",F668="S",F668="I"),-1,1)</f>
        <v>#N/A</v>
      </c>
      <c r="AO668" s="487" t="e">
        <f>+VLOOKUP($AJ668,Data_Validation!$A:$D,1,0)</f>
        <v>#N/A</v>
      </c>
      <c r="AP668" s="487" t="e">
        <f>+VLOOKUP($AJ668,Data_Validation!$A:$D,3,0)</f>
        <v>#N/A</v>
      </c>
      <c r="AQ668" s="487" t="e">
        <f>+VLOOKUP($AJ668,Data_Validation!$A:$D,4,0)</f>
        <v>#N/A</v>
      </c>
      <c r="AR668" s="487" t="s">
        <v>299</v>
      </c>
      <c r="AS668" s="487" t="e">
        <f>+VLOOKUP($AJ668,Data_Validation!$A:$E,5,0)</f>
        <v>#N/A</v>
      </c>
      <c r="AT668" s="904">
        <f t="shared" si="42"/>
        <v>0</v>
      </c>
      <c r="AU668" s="488">
        <f t="shared" si="42"/>
        <v>0</v>
      </c>
      <c r="AV668" s="899" t="str">
        <f>IFERROR(INDEX(V668:AG668,1,MATCH(Parametres!$B$3,V$1:AG$1,0)-1)*IF(OR(C668="L",C668="S",C668="I"),-1,1),"")</f>
        <v/>
      </c>
      <c r="AW668" s="899" t="e">
        <f t="shared" si="43"/>
        <v>#N/A</v>
      </c>
      <c r="AX668" s="899" t="e">
        <f>INDEX(V668:AG668,1,MATCH(Parametres!$B$3,V$1:AG$1,0))*IF(OR(C668="L",C668="S",C668="I"),-1,1)</f>
        <v>#N/A</v>
      </c>
      <c r="AY668" s="487" t="s">
        <v>337</v>
      </c>
      <c r="AZ668" s="487" t="e">
        <f>+VLOOKUP($AJ668,Data_Validation!$A:$E,5,0)</f>
        <v>#N/A</v>
      </c>
    </row>
    <row r="669" spans="36:52" ht="15" customHeight="1">
      <c r="AJ669" s="899">
        <f t="shared" si="44"/>
        <v>0</v>
      </c>
      <c r="AK669" s="899">
        <f t="shared" si="44"/>
        <v>0</v>
      </c>
      <c r="AL669" s="905" t="str">
        <f>IFERROR(INDEX(G669:R669,1,MATCH(Parametres!$B$3,G$1:R$1,0)-1)*IF(OR(F669="L",F669="S",F669="I"),-1,1),"")</f>
        <v/>
      </c>
      <c r="AM669" s="905" t="e">
        <f t="shared" si="41"/>
        <v>#N/A</v>
      </c>
      <c r="AN669" s="905" t="e">
        <f>INDEX(G669:R669,1,MATCH(Parametres!$B$3,G$1:R$1,0))*IF(OR(F669="L",F669="S",F669="I"),-1,1)</f>
        <v>#N/A</v>
      </c>
      <c r="AO669" s="487" t="e">
        <f>+VLOOKUP($AJ669,Data_Validation!$A:$D,1,0)</f>
        <v>#N/A</v>
      </c>
      <c r="AP669" s="487" t="e">
        <f>+VLOOKUP($AJ669,Data_Validation!$A:$D,3,0)</f>
        <v>#N/A</v>
      </c>
      <c r="AQ669" s="487" t="e">
        <f>+VLOOKUP($AJ669,Data_Validation!$A:$D,4,0)</f>
        <v>#N/A</v>
      </c>
      <c r="AR669" s="487" t="s">
        <v>299</v>
      </c>
      <c r="AS669" s="487" t="e">
        <f>+VLOOKUP($AJ669,Data_Validation!$A:$E,5,0)</f>
        <v>#N/A</v>
      </c>
      <c r="AT669" s="904">
        <f t="shared" si="42"/>
        <v>0</v>
      </c>
      <c r="AU669" s="488">
        <f t="shared" si="42"/>
        <v>0</v>
      </c>
      <c r="AV669" s="899" t="str">
        <f>IFERROR(INDEX(V669:AG669,1,MATCH(Parametres!$B$3,V$1:AG$1,0)-1)*IF(OR(C669="L",C669="S",C669="I"),-1,1),"")</f>
        <v/>
      </c>
      <c r="AW669" s="899" t="e">
        <f t="shared" si="43"/>
        <v>#N/A</v>
      </c>
      <c r="AX669" s="899" t="e">
        <f>INDEX(V669:AG669,1,MATCH(Parametres!$B$3,V$1:AG$1,0))*IF(OR(C669="L",C669="S",C669="I"),-1,1)</f>
        <v>#N/A</v>
      </c>
      <c r="AY669" s="487" t="s">
        <v>337</v>
      </c>
      <c r="AZ669" s="487" t="e">
        <f>+VLOOKUP($AJ669,Data_Validation!$A:$E,5,0)</f>
        <v>#N/A</v>
      </c>
    </row>
    <row r="670" spans="36:52" ht="15" customHeight="1">
      <c r="AJ670" s="899">
        <f t="shared" si="44"/>
        <v>0</v>
      </c>
      <c r="AK670" s="899">
        <f t="shared" si="44"/>
        <v>0</v>
      </c>
      <c r="AL670" s="905" t="str">
        <f>IFERROR(INDEX(G670:R670,1,MATCH(Parametres!$B$3,G$1:R$1,0)-1)*IF(OR(F670="L",F670="S",F670="I"),-1,1),"")</f>
        <v/>
      </c>
      <c r="AM670" s="905" t="e">
        <f t="shared" si="41"/>
        <v>#N/A</v>
      </c>
      <c r="AN670" s="905" t="e">
        <f>INDEX(G670:R670,1,MATCH(Parametres!$B$3,G$1:R$1,0))*IF(OR(F670="L",F670="S",F670="I"),-1,1)</f>
        <v>#N/A</v>
      </c>
      <c r="AO670" s="487" t="e">
        <f>+VLOOKUP($AJ670,Data_Validation!$A:$D,1,0)</f>
        <v>#N/A</v>
      </c>
      <c r="AP670" s="487" t="e">
        <f>+VLOOKUP($AJ670,Data_Validation!$A:$D,3,0)</f>
        <v>#N/A</v>
      </c>
      <c r="AQ670" s="487" t="e">
        <f>+VLOOKUP($AJ670,Data_Validation!$A:$D,4,0)</f>
        <v>#N/A</v>
      </c>
      <c r="AR670" s="487" t="s">
        <v>299</v>
      </c>
      <c r="AS670" s="487" t="e">
        <f>+VLOOKUP($AJ670,Data_Validation!$A:$E,5,0)</f>
        <v>#N/A</v>
      </c>
      <c r="AT670" s="904">
        <f t="shared" si="42"/>
        <v>0</v>
      </c>
      <c r="AU670" s="488">
        <f t="shared" si="42"/>
        <v>0</v>
      </c>
      <c r="AV670" s="899" t="str">
        <f>IFERROR(INDEX(V670:AG670,1,MATCH(Parametres!$B$3,V$1:AG$1,0)-1)*IF(OR(C670="L",C670="S",C670="I"),-1,1),"")</f>
        <v/>
      </c>
      <c r="AW670" s="899" t="e">
        <f t="shared" si="43"/>
        <v>#N/A</v>
      </c>
      <c r="AX670" s="899" t="e">
        <f>INDEX(V670:AG670,1,MATCH(Parametres!$B$3,V$1:AG$1,0))*IF(OR(C670="L",C670="S",C670="I"),-1,1)</f>
        <v>#N/A</v>
      </c>
      <c r="AY670" s="487" t="s">
        <v>337</v>
      </c>
      <c r="AZ670" s="487" t="e">
        <f>+VLOOKUP($AJ670,Data_Validation!$A:$E,5,0)</f>
        <v>#N/A</v>
      </c>
    </row>
    <row r="671" spans="36:52" ht="15" customHeight="1">
      <c r="AJ671" s="899">
        <f t="shared" si="44"/>
        <v>0</v>
      </c>
      <c r="AK671" s="899">
        <f t="shared" si="44"/>
        <v>0</v>
      </c>
      <c r="AL671" s="905" t="str">
        <f>IFERROR(INDEX(G671:R671,1,MATCH(Parametres!$B$3,G$1:R$1,0)-1)*IF(OR(F671="L",F671="S",F671="I"),-1,1),"")</f>
        <v/>
      </c>
      <c r="AM671" s="905" t="e">
        <f t="shared" si="41"/>
        <v>#N/A</v>
      </c>
      <c r="AN671" s="905" t="e">
        <f>INDEX(G671:R671,1,MATCH(Parametres!$B$3,G$1:R$1,0))*IF(OR(F671="L",F671="S",F671="I"),-1,1)</f>
        <v>#N/A</v>
      </c>
      <c r="AO671" s="487" t="e">
        <f>+VLOOKUP($AJ671,Data_Validation!$A:$D,1,0)</f>
        <v>#N/A</v>
      </c>
      <c r="AP671" s="487" t="e">
        <f>+VLOOKUP($AJ671,Data_Validation!$A:$D,3,0)</f>
        <v>#N/A</v>
      </c>
      <c r="AQ671" s="487" t="e">
        <f>+VLOOKUP($AJ671,Data_Validation!$A:$D,4,0)</f>
        <v>#N/A</v>
      </c>
      <c r="AR671" s="487" t="s">
        <v>299</v>
      </c>
      <c r="AS671" s="487" t="e">
        <f>+VLOOKUP($AJ671,Data_Validation!$A:$E,5,0)</f>
        <v>#N/A</v>
      </c>
      <c r="AT671" s="904">
        <f t="shared" si="42"/>
        <v>0</v>
      </c>
      <c r="AU671" s="488">
        <f t="shared" si="42"/>
        <v>0</v>
      </c>
      <c r="AV671" s="899" t="str">
        <f>IFERROR(INDEX(V671:AG671,1,MATCH(Parametres!$B$3,V$1:AG$1,0)-1)*IF(OR(C671="L",C671="S",C671="I"),-1,1),"")</f>
        <v/>
      </c>
      <c r="AW671" s="899" t="e">
        <f t="shared" si="43"/>
        <v>#N/A</v>
      </c>
      <c r="AX671" s="899" t="e">
        <f>INDEX(V671:AG671,1,MATCH(Parametres!$B$3,V$1:AG$1,0))*IF(OR(C671="L",C671="S",C671="I"),-1,1)</f>
        <v>#N/A</v>
      </c>
      <c r="AY671" s="487" t="s">
        <v>337</v>
      </c>
      <c r="AZ671" s="487" t="e">
        <f>+VLOOKUP($AJ671,Data_Validation!$A:$E,5,0)</f>
        <v>#N/A</v>
      </c>
    </row>
    <row r="672" spans="36:52" ht="15" customHeight="1">
      <c r="AJ672" s="899">
        <f t="shared" si="44"/>
        <v>0</v>
      </c>
      <c r="AK672" s="899">
        <f t="shared" si="44"/>
        <v>0</v>
      </c>
      <c r="AL672" s="905" t="str">
        <f>IFERROR(INDEX(G672:R672,1,MATCH(Parametres!$B$3,G$1:R$1,0)-1)*IF(OR(F672="L",F672="S",F672="I"),-1,1),"")</f>
        <v/>
      </c>
      <c r="AM672" s="905" t="e">
        <f t="shared" si="41"/>
        <v>#N/A</v>
      </c>
      <c r="AN672" s="905" t="e">
        <f>INDEX(G672:R672,1,MATCH(Parametres!$B$3,G$1:R$1,0))*IF(OR(F672="L",F672="S",F672="I"),-1,1)</f>
        <v>#N/A</v>
      </c>
      <c r="AO672" s="487" t="e">
        <f>+VLOOKUP($AJ672,Data_Validation!$A:$D,1,0)</f>
        <v>#N/A</v>
      </c>
      <c r="AP672" s="487" t="e">
        <f>+VLOOKUP($AJ672,Data_Validation!$A:$D,3,0)</f>
        <v>#N/A</v>
      </c>
      <c r="AQ672" s="487" t="e">
        <f>+VLOOKUP($AJ672,Data_Validation!$A:$D,4,0)</f>
        <v>#N/A</v>
      </c>
      <c r="AR672" s="487" t="s">
        <v>299</v>
      </c>
      <c r="AS672" s="487" t="e">
        <f>+VLOOKUP($AJ672,Data_Validation!$A:$E,5,0)</f>
        <v>#N/A</v>
      </c>
      <c r="AT672" s="904">
        <f t="shared" si="42"/>
        <v>0</v>
      </c>
      <c r="AU672" s="488">
        <f t="shared" si="42"/>
        <v>0</v>
      </c>
      <c r="AV672" s="899" t="str">
        <f>IFERROR(INDEX(V672:AG672,1,MATCH(Parametres!$B$3,V$1:AG$1,0)-1)*IF(OR(C672="L",C672="S",C672="I"),-1,1),"")</f>
        <v/>
      </c>
      <c r="AW672" s="899" t="e">
        <f t="shared" si="43"/>
        <v>#N/A</v>
      </c>
      <c r="AX672" s="899" t="e">
        <f>INDEX(V672:AG672,1,MATCH(Parametres!$B$3,V$1:AG$1,0))*IF(OR(C672="L",C672="S",C672="I"),-1,1)</f>
        <v>#N/A</v>
      </c>
      <c r="AY672" s="487" t="s">
        <v>337</v>
      </c>
      <c r="AZ672" s="487" t="e">
        <f>+VLOOKUP($AJ672,Data_Validation!$A:$E,5,0)</f>
        <v>#N/A</v>
      </c>
    </row>
    <row r="673" spans="36:52" ht="15" customHeight="1">
      <c r="AJ673" s="899">
        <f t="shared" si="44"/>
        <v>0</v>
      </c>
      <c r="AK673" s="899">
        <f t="shared" si="44"/>
        <v>0</v>
      </c>
      <c r="AL673" s="905" t="str">
        <f>IFERROR(INDEX(G673:R673,1,MATCH(Parametres!$B$3,G$1:R$1,0)-1)*IF(OR(F673="L",F673="S",F673="I"),-1,1),"")</f>
        <v/>
      </c>
      <c r="AM673" s="905" t="e">
        <f t="shared" si="41"/>
        <v>#N/A</v>
      </c>
      <c r="AN673" s="905" t="e">
        <f>INDEX(G673:R673,1,MATCH(Parametres!$B$3,G$1:R$1,0))*IF(OR(F673="L",F673="S",F673="I"),-1,1)</f>
        <v>#N/A</v>
      </c>
      <c r="AO673" s="487" t="e">
        <f>+VLOOKUP($AJ673,Data_Validation!$A:$D,1,0)</f>
        <v>#N/A</v>
      </c>
      <c r="AP673" s="487" t="e">
        <f>+VLOOKUP($AJ673,Data_Validation!$A:$D,3,0)</f>
        <v>#N/A</v>
      </c>
      <c r="AQ673" s="487" t="e">
        <f>+VLOOKUP($AJ673,Data_Validation!$A:$D,4,0)</f>
        <v>#N/A</v>
      </c>
      <c r="AR673" s="487" t="s">
        <v>299</v>
      </c>
      <c r="AS673" s="487" t="e">
        <f>+VLOOKUP($AJ673,Data_Validation!$A:$E,5,0)</f>
        <v>#N/A</v>
      </c>
      <c r="AT673" s="904">
        <f t="shared" si="42"/>
        <v>0</v>
      </c>
      <c r="AU673" s="488">
        <f t="shared" si="42"/>
        <v>0</v>
      </c>
      <c r="AV673" s="899" t="str">
        <f>IFERROR(INDEX(V673:AG673,1,MATCH(Parametres!$B$3,V$1:AG$1,0)-1)*IF(OR(C673="L",C673="S",C673="I"),-1,1),"")</f>
        <v/>
      </c>
      <c r="AW673" s="899" t="e">
        <f t="shared" si="43"/>
        <v>#N/A</v>
      </c>
      <c r="AX673" s="899" t="e">
        <f>INDEX(V673:AG673,1,MATCH(Parametres!$B$3,V$1:AG$1,0))*IF(OR(C673="L",C673="S",C673="I"),-1,1)</f>
        <v>#N/A</v>
      </c>
      <c r="AY673" s="487" t="s">
        <v>337</v>
      </c>
      <c r="AZ673" s="487" t="e">
        <f>+VLOOKUP($AJ673,Data_Validation!$A:$E,5,0)</f>
        <v>#N/A</v>
      </c>
    </row>
    <row r="674" spans="36:52" ht="15" customHeight="1">
      <c r="AJ674" s="899">
        <f t="shared" si="44"/>
        <v>0</v>
      </c>
      <c r="AK674" s="899">
        <f t="shared" si="44"/>
        <v>0</v>
      </c>
      <c r="AL674" s="905" t="str">
        <f>IFERROR(INDEX(G674:R674,1,MATCH(Parametres!$B$3,G$1:R$1,0)-1)*IF(OR(F674="L",F674="S",F674="I"),-1,1),"")</f>
        <v/>
      </c>
      <c r="AM674" s="905" t="e">
        <f t="shared" si="41"/>
        <v>#N/A</v>
      </c>
      <c r="AN674" s="905" t="e">
        <f>INDEX(G674:R674,1,MATCH(Parametres!$B$3,G$1:R$1,0))*IF(OR(F674="L",F674="S",F674="I"),-1,1)</f>
        <v>#N/A</v>
      </c>
      <c r="AO674" s="487" t="e">
        <f>+VLOOKUP($AJ674,Data_Validation!$A:$D,1,0)</f>
        <v>#N/A</v>
      </c>
      <c r="AP674" s="487" t="e">
        <f>+VLOOKUP($AJ674,Data_Validation!$A:$D,3,0)</f>
        <v>#N/A</v>
      </c>
      <c r="AQ674" s="487" t="e">
        <f>+VLOOKUP($AJ674,Data_Validation!$A:$D,4,0)</f>
        <v>#N/A</v>
      </c>
      <c r="AR674" s="487" t="s">
        <v>299</v>
      </c>
      <c r="AS674" s="487" t="e">
        <f>+VLOOKUP($AJ674,Data_Validation!$A:$E,5,0)</f>
        <v>#N/A</v>
      </c>
      <c r="AT674" s="904">
        <f t="shared" si="42"/>
        <v>0</v>
      </c>
      <c r="AU674" s="488">
        <f t="shared" si="42"/>
        <v>0</v>
      </c>
      <c r="AV674" s="899" t="str">
        <f>IFERROR(INDEX(V674:AG674,1,MATCH(Parametres!$B$3,V$1:AG$1,0)-1)*IF(OR(C674="L",C674="S",C674="I"),-1,1),"")</f>
        <v/>
      </c>
      <c r="AW674" s="899" t="e">
        <f t="shared" si="43"/>
        <v>#N/A</v>
      </c>
      <c r="AX674" s="899" t="e">
        <f>INDEX(V674:AG674,1,MATCH(Parametres!$B$3,V$1:AG$1,0))*IF(OR(C674="L",C674="S",C674="I"),-1,1)</f>
        <v>#N/A</v>
      </c>
      <c r="AY674" s="487" t="s">
        <v>337</v>
      </c>
      <c r="AZ674" s="487" t="e">
        <f>+VLOOKUP($AJ674,Data_Validation!$A:$E,5,0)</f>
        <v>#N/A</v>
      </c>
    </row>
    <row r="675" spans="36:52" ht="15" customHeight="1">
      <c r="AJ675" s="899">
        <f t="shared" si="44"/>
        <v>0</v>
      </c>
      <c r="AK675" s="899">
        <f t="shared" si="44"/>
        <v>0</v>
      </c>
      <c r="AL675" s="905" t="str">
        <f>IFERROR(INDEX(G675:R675,1,MATCH(Parametres!$B$3,G$1:R$1,0)-1)*IF(OR(F675="L",F675="S",F675="I"),-1,1),"")</f>
        <v/>
      </c>
      <c r="AM675" s="905" t="e">
        <f t="shared" si="41"/>
        <v>#N/A</v>
      </c>
      <c r="AN675" s="905" t="e">
        <f>INDEX(G675:R675,1,MATCH(Parametres!$B$3,G$1:R$1,0))*IF(OR(F675="L",F675="S",F675="I"),-1,1)</f>
        <v>#N/A</v>
      </c>
      <c r="AO675" s="487" t="e">
        <f>+VLOOKUP($AJ675,Data_Validation!$A:$D,1,0)</f>
        <v>#N/A</v>
      </c>
      <c r="AP675" s="487" t="e">
        <f>+VLOOKUP($AJ675,Data_Validation!$A:$D,3,0)</f>
        <v>#N/A</v>
      </c>
      <c r="AQ675" s="487" t="e">
        <f>+VLOOKUP($AJ675,Data_Validation!$A:$D,4,0)</f>
        <v>#N/A</v>
      </c>
      <c r="AR675" s="487" t="s">
        <v>299</v>
      </c>
      <c r="AS675" s="487" t="e">
        <f>+VLOOKUP($AJ675,Data_Validation!$A:$E,5,0)</f>
        <v>#N/A</v>
      </c>
      <c r="AT675" s="904">
        <f t="shared" si="42"/>
        <v>0</v>
      </c>
      <c r="AU675" s="488">
        <f t="shared" si="42"/>
        <v>0</v>
      </c>
      <c r="AV675" s="899" t="str">
        <f>IFERROR(INDEX(V675:AG675,1,MATCH(Parametres!$B$3,V$1:AG$1,0)-1)*IF(OR(C675="L",C675="S",C675="I"),-1,1),"")</f>
        <v/>
      </c>
      <c r="AW675" s="899" t="e">
        <f t="shared" si="43"/>
        <v>#N/A</v>
      </c>
      <c r="AX675" s="899" t="e">
        <f>INDEX(V675:AG675,1,MATCH(Parametres!$B$3,V$1:AG$1,0))*IF(OR(C675="L",C675="S",C675="I"),-1,1)</f>
        <v>#N/A</v>
      </c>
      <c r="AY675" s="487" t="s">
        <v>337</v>
      </c>
      <c r="AZ675" s="487" t="e">
        <f>+VLOOKUP($AJ675,Data_Validation!$A:$E,5,0)</f>
        <v>#N/A</v>
      </c>
    </row>
    <row r="676" spans="36:52" ht="15" customHeight="1">
      <c r="AJ676" s="899">
        <f t="shared" si="44"/>
        <v>0</v>
      </c>
      <c r="AK676" s="899">
        <f t="shared" si="44"/>
        <v>0</v>
      </c>
      <c r="AL676" s="905" t="str">
        <f>IFERROR(INDEX(G676:R676,1,MATCH(Parametres!$B$3,G$1:R$1,0)-1)*IF(OR(F676="L",F676="S",F676="I"),-1,1),"")</f>
        <v/>
      </c>
      <c r="AM676" s="905" t="e">
        <f t="shared" si="41"/>
        <v>#N/A</v>
      </c>
      <c r="AN676" s="905" t="e">
        <f>INDEX(G676:R676,1,MATCH(Parametres!$B$3,G$1:R$1,0))*IF(OR(F676="L",F676="S",F676="I"),-1,1)</f>
        <v>#N/A</v>
      </c>
      <c r="AO676" s="487" t="e">
        <f>+VLOOKUP($AJ676,Data_Validation!$A:$D,1,0)</f>
        <v>#N/A</v>
      </c>
      <c r="AP676" s="487" t="e">
        <f>+VLOOKUP($AJ676,Data_Validation!$A:$D,3,0)</f>
        <v>#N/A</v>
      </c>
      <c r="AQ676" s="487" t="e">
        <f>+VLOOKUP($AJ676,Data_Validation!$A:$D,4,0)</f>
        <v>#N/A</v>
      </c>
      <c r="AR676" s="487" t="s">
        <v>299</v>
      </c>
      <c r="AS676" s="487" t="e">
        <f>+VLOOKUP($AJ676,Data_Validation!$A:$E,5,0)</f>
        <v>#N/A</v>
      </c>
      <c r="AT676" s="904">
        <f t="shared" si="42"/>
        <v>0</v>
      </c>
      <c r="AU676" s="488">
        <f t="shared" si="42"/>
        <v>0</v>
      </c>
      <c r="AV676" s="899" t="str">
        <f>IFERROR(INDEX(V676:AG676,1,MATCH(Parametres!$B$3,V$1:AG$1,0)-1)*IF(OR(C676="L",C676="S",C676="I"),-1,1),"")</f>
        <v/>
      </c>
      <c r="AW676" s="899" t="e">
        <f t="shared" si="43"/>
        <v>#N/A</v>
      </c>
      <c r="AX676" s="899" t="e">
        <f>INDEX(V676:AG676,1,MATCH(Parametres!$B$3,V$1:AG$1,0))*IF(OR(C676="L",C676="S",C676="I"),-1,1)</f>
        <v>#N/A</v>
      </c>
      <c r="AY676" s="487" t="s">
        <v>337</v>
      </c>
      <c r="AZ676" s="487" t="e">
        <f>+VLOOKUP($AJ676,Data_Validation!$A:$E,5,0)</f>
        <v>#N/A</v>
      </c>
    </row>
    <row r="677" spans="36:52" ht="15" customHeight="1">
      <c r="AJ677" s="899">
        <f t="shared" si="44"/>
        <v>0</v>
      </c>
      <c r="AK677" s="899">
        <f t="shared" si="44"/>
        <v>0</v>
      </c>
      <c r="AL677" s="905" t="str">
        <f>IFERROR(INDEX(G677:R677,1,MATCH(Parametres!$B$3,G$1:R$1,0)-1)*IF(OR(F677="L",F677="S",F677="I"),-1,1),"")</f>
        <v/>
      </c>
      <c r="AM677" s="905" t="e">
        <f t="shared" si="41"/>
        <v>#N/A</v>
      </c>
      <c r="AN677" s="905" t="e">
        <f>INDEX(G677:R677,1,MATCH(Parametres!$B$3,G$1:R$1,0))*IF(OR(F677="L",F677="S",F677="I"),-1,1)</f>
        <v>#N/A</v>
      </c>
      <c r="AO677" s="487" t="e">
        <f>+VLOOKUP($AJ677,Data_Validation!$A:$D,1,0)</f>
        <v>#N/A</v>
      </c>
      <c r="AP677" s="487" t="e">
        <f>+VLOOKUP($AJ677,Data_Validation!$A:$D,3,0)</f>
        <v>#N/A</v>
      </c>
      <c r="AQ677" s="487" t="e">
        <f>+VLOOKUP($AJ677,Data_Validation!$A:$D,4,0)</f>
        <v>#N/A</v>
      </c>
      <c r="AR677" s="487" t="s">
        <v>299</v>
      </c>
      <c r="AS677" s="487" t="e">
        <f>+VLOOKUP($AJ677,Data_Validation!$A:$E,5,0)</f>
        <v>#N/A</v>
      </c>
      <c r="AT677" s="904">
        <f t="shared" si="42"/>
        <v>0</v>
      </c>
      <c r="AU677" s="488">
        <f t="shared" si="42"/>
        <v>0</v>
      </c>
      <c r="AV677" s="899" t="str">
        <f>IFERROR(INDEX(V677:AG677,1,MATCH(Parametres!$B$3,V$1:AG$1,0)-1)*IF(OR(C677="L",C677="S",C677="I"),-1,1),"")</f>
        <v/>
      </c>
      <c r="AW677" s="899" t="e">
        <f t="shared" si="43"/>
        <v>#N/A</v>
      </c>
      <c r="AX677" s="899" t="e">
        <f>INDEX(V677:AG677,1,MATCH(Parametres!$B$3,V$1:AG$1,0))*IF(OR(C677="L",C677="S",C677="I"),-1,1)</f>
        <v>#N/A</v>
      </c>
      <c r="AY677" s="487" t="s">
        <v>337</v>
      </c>
      <c r="AZ677" s="487" t="e">
        <f>+VLOOKUP($AJ677,Data_Validation!$A:$E,5,0)</f>
        <v>#N/A</v>
      </c>
    </row>
    <row r="678" spans="36:52" ht="15" customHeight="1">
      <c r="AJ678" s="899">
        <f t="shared" si="44"/>
        <v>0</v>
      </c>
      <c r="AK678" s="899">
        <f t="shared" si="44"/>
        <v>0</v>
      </c>
      <c r="AL678" s="905" t="str">
        <f>IFERROR(INDEX(G678:R678,1,MATCH(Parametres!$B$3,G$1:R$1,0)-1)*IF(OR(F678="L",F678="S",F678="I"),-1,1),"")</f>
        <v/>
      </c>
      <c r="AM678" s="905" t="e">
        <f t="shared" si="41"/>
        <v>#N/A</v>
      </c>
      <c r="AN678" s="905" t="e">
        <f>INDEX(G678:R678,1,MATCH(Parametres!$B$3,G$1:R$1,0))*IF(OR(F678="L",F678="S",F678="I"),-1,1)</f>
        <v>#N/A</v>
      </c>
      <c r="AO678" s="487" t="e">
        <f>+VLOOKUP($AJ678,Data_Validation!$A:$D,1,0)</f>
        <v>#N/A</v>
      </c>
      <c r="AP678" s="487" t="e">
        <f>+VLOOKUP($AJ678,Data_Validation!$A:$D,3,0)</f>
        <v>#N/A</v>
      </c>
      <c r="AQ678" s="487" t="e">
        <f>+VLOOKUP($AJ678,Data_Validation!$A:$D,4,0)</f>
        <v>#N/A</v>
      </c>
      <c r="AR678" s="487" t="s">
        <v>299</v>
      </c>
      <c r="AS678" s="487" t="e">
        <f>+VLOOKUP($AJ678,Data_Validation!$A:$E,5,0)</f>
        <v>#N/A</v>
      </c>
      <c r="AT678" s="904">
        <f t="shared" si="42"/>
        <v>0</v>
      </c>
      <c r="AU678" s="488">
        <f t="shared" si="42"/>
        <v>0</v>
      </c>
      <c r="AV678" s="899" t="str">
        <f>IFERROR(INDEX(V678:AG678,1,MATCH(Parametres!$B$3,V$1:AG$1,0)-1)*IF(OR(C678="L",C678="S",C678="I"),-1,1),"")</f>
        <v/>
      </c>
      <c r="AW678" s="899" t="e">
        <f t="shared" si="43"/>
        <v>#N/A</v>
      </c>
      <c r="AX678" s="899" t="e">
        <f>INDEX(V678:AG678,1,MATCH(Parametres!$B$3,V$1:AG$1,0))*IF(OR(C678="L",C678="S",C678="I"),-1,1)</f>
        <v>#N/A</v>
      </c>
      <c r="AY678" s="487" t="s">
        <v>337</v>
      </c>
      <c r="AZ678" s="487" t="e">
        <f>+VLOOKUP($AJ678,Data_Validation!$A:$E,5,0)</f>
        <v>#N/A</v>
      </c>
    </row>
    <row r="679" spans="36:52" ht="15" customHeight="1">
      <c r="AJ679" s="899">
        <f t="shared" si="44"/>
        <v>0</v>
      </c>
      <c r="AK679" s="899">
        <f t="shared" si="44"/>
        <v>0</v>
      </c>
      <c r="AL679" s="905" t="str">
        <f>IFERROR(INDEX(G679:R679,1,MATCH(Parametres!$B$3,G$1:R$1,0)-1)*IF(OR(F679="L",F679="S",F679="I"),-1,1),"")</f>
        <v/>
      </c>
      <c r="AM679" s="905" t="e">
        <f t="shared" si="41"/>
        <v>#N/A</v>
      </c>
      <c r="AN679" s="905" t="e">
        <f>INDEX(G679:R679,1,MATCH(Parametres!$B$3,G$1:R$1,0))*IF(OR(F679="L",F679="S",F679="I"),-1,1)</f>
        <v>#N/A</v>
      </c>
      <c r="AO679" s="487" t="e">
        <f>+VLOOKUP($AJ679,Data_Validation!$A:$D,1,0)</f>
        <v>#N/A</v>
      </c>
      <c r="AP679" s="487" t="e">
        <f>+VLOOKUP($AJ679,Data_Validation!$A:$D,3,0)</f>
        <v>#N/A</v>
      </c>
      <c r="AQ679" s="487" t="e">
        <f>+VLOOKUP($AJ679,Data_Validation!$A:$D,4,0)</f>
        <v>#N/A</v>
      </c>
      <c r="AR679" s="487" t="s">
        <v>299</v>
      </c>
      <c r="AS679" s="487" t="e">
        <f>+VLOOKUP($AJ679,Data_Validation!$A:$E,5,0)</f>
        <v>#N/A</v>
      </c>
      <c r="AT679" s="904">
        <f t="shared" si="42"/>
        <v>0</v>
      </c>
      <c r="AU679" s="488">
        <f t="shared" si="42"/>
        <v>0</v>
      </c>
      <c r="AV679" s="899" t="str">
        <f>IFERROR(INDEX(V679:AG679,1,MATCH(Parametres!$B$3,V$1:AG$1,0)-1)*IF(OR(C679="L",C679="S",C679="I"),-1,1),"")</f>
        <v/>
      </c>
      <c r="AW679" s="899" t="e">
        <f t="shared" si="43"/>
        <v>#N/A</v>
      </c>
      <c r="AX679" s="899" t="e">
        <f>INDEX(V679:AG679,1,MATCH(Parametres!$B$3,V$1:AG$1,0))*IF(OR(C679="L",C679="S",C679="I"),-1,1)</f>
        <v>#N/A</v>
      </c>
      <c r="AY679" s="487" t="s">
        <v>337</v>
      </c>
      <c r="AZ679" s="487" t="e">
        <f>+VLOOKUP($AJ679,Data_Validation!$A:$E,5,0)</f>
        <v>#N/A</v>
      </c>
    </row>
    <row r="680" spans="36:52" ht="15" customHeight="1">
      <c r="AJ680" s="899">
        <f t="shared" si="44"/>
        <v>0</v>
      </c>
      <c r="AK680" s="899">
        <f t="shared" si="44"/>
        <v>0</v>
      </c>
      <c r="AL680" s="905" t="str">
        <f>IFERROR(INDEX(G680:R680,1,MATCH(Parametres!$B$3,G$1:R$1,0)-1)*IF(OR(F680="L",F680="S",F680="I"),-1,1),"")</f>
        <v/>
      </c>
      <c r="AM680" s="905" t="e">
        <f t="shared" si="41"/>
        <v>#N/A</v>
      </c>
      <c r="AN680" s="905" t="e">
        <f>INDEX(G680:R680,1,MATCH(Parametres!$B$3,G$1:R$1,0))*IF(OR(F680="L",F680="S",F680="I"),-1,1)</f>
        <v>#N/A</v>
      </c>
      <c r="AO680" s="487" t="e">
        <f>+VLOOKUP($AJ680,Data_Validation!$A:$D,1,0)</f>
        <v>#N/A</v>
      </c>
      <c r="AP680" s="487" t="e">
        <f>+VLOOKUP($AJ680,Data_Validation!$A:$D,3,0)</f>
        <v>#N/A</v>
      </c>
      <c r="AQ680" s="487" t="e">
        <f>+VLOOKUP($AJ680,Data_Validation!$A:$D,4,0)</f>
        <v>#N/A</v>
      </c>
      <c r="AR680" s="487" t="s">
        <v>299</v>
      </c>
      <c r="AS680" s="487" t="e">
        <f>+VLOOKUP($AJ680,Data_Validation!$A:$E,5,0)</f>
        <v>#N/A</v>
      </c>
      <c r="AT680" s="904">
        <f t="shared" si="42"/>
        <v>0</v>
      </c>
      <c r="AU680" s="488">
        <f t="shared" si="42"/>
        <v>0</v>
      </c>
      <c r="AV680" s="899" t="str">
        <f>IFERROR(INDEX(V680:AG680,1,MATCH(Parametres!$B$3,V$1:AG$1,0)-1)*IF(OR(C680="L",C680="S",C680="I"),-1,1),"")</f>
        <v/>
      </c>
      <c r="AW680" s="899" t="e">
        <f t="shared" si="43"/>
        <v>#N/A</v>
      </c>
      <c r="AX680" s="899" t="e">
        <f>INDEX(V680:AG680,1,MATCH(Parametres!$B$3,V$1:AG$1,0))*IF(OR(C680="L",C680="S",C680="I"),-1,1)</f>
        <v>#N/A</v>
      </c>
      <c r="AY680" s="487" t="s">
        <v>337</v>
      </c>
      <c r="AZ680" s="487" t="e">
        <f>+VLOOKUP($AJ680,Data_Validation!$A:$E,5,0)</f>
        <v>#N/A</v>
      </c>
    </row>
    <row r="681" spans="36:52" ht="15" customHeight="1">
      <c r="AJ681" s="899">
        <f t="shared" si="44"/>
        <v>0</v>
      </c>
      <c r="AK681" s="899">
        <f t="shared" si="44"/>
        <v>0</v>
      </c>
      <c r="AL681" s="905" t="str">
        <f>IFERROR(INDEX(G681:R681,1,MATCH(Parametres!$B$3,G$1:R$1,0)-1)*IF(OR(F681="L",F681="S",F681="I"),-1,1),"")</f>
        <v/>
      </c>
      <c r="AM681" s="905" t="e">
        <f t="shared" si="41"/>
        <v>#N/A</v>
      </c>
      <c r="AN681" s="905" t="e">
        <f>INDEX(G681:R681,1,MATCH(Parametres!$B$3,G$1:R$1,0))*IF(OR(F681="L",F681="S",F681="I"),-1,1)</f>
        <v>#N/A</v>
      </c>
      <c r="AO681" s="487" t="e">
        <f>+VLOOKUP($AJ681,Data_Validation!$A:$D,1,0)</f>
        <v>#N/A</v>
      </c>
      <c r="AP681" s="487" t="e">
        <f>+VLOOKUP($AJ681,Data_Validation!$A:$D,3,0)</f>
        <v>#N/A</v>
      </c>
      <c r="AQ681" s="487" t="e">
        <f>+VLOOKUP($AJ681,Data_Validation!$A:$D,4,0)</f>
        <v>#N/A</v>
      </c>
      <c r="AR681" s="487" t="s">
        <v>299</v>
      </c>
      <c r="AS681" s="487" t="e">
        <f>+VLOOKUP($AJ681,Data_Validation!$A:$E,5,0)</f>
        <v>#N/A</v>
      </c>
      <c r="AT681" s="904">
        <f t="shared" si="42"/>
        <v>0</v>
      </c>
      <c r="AU681" s="488">
        <f t="shared" si="42"/>
        <v>0</v>
      </c>
      <c r="AV681" s="899" t="str">
        <f>IFERROR(INDEX(V681:AG681,1,MATCH(Parametres!$B$3,V$1:AG$1,0)-1)*IF(OR(C681="L",C681="S",C681="I"),-1,1),"")</f>
        <v/>
      </c>
      <c r="AW681" s="899" t="e">
        <f t="shared" si="43"/>
        <v>#N/A</v>
      </c>
      <c r="AX681" s="899" t="e">
        <f>INDEX(V681:AG681,1,MATCH(Parametres!$B$3,V$1:AG$1,0))*IF(OR(C681="L",C681="S",C681="I"),-1,1)</f>
        <v>#N/A</v>
      </c>
      <c r="AY681" s="487" t="s">
        <v>337</v>
      </c>
      <c r="AZ681" s="487" t="e">
        <f>+VLOOKUP($AJ681,Data_Validation!$A:$E,5,0)</f>
        <v>#N/A</v>
      </c>
    </row>
    <row r="682" spans="36:52" ht="15" customHeight="1">
      <c r="AJ682" s="899">
        <f t="shared" si="44"/>
        <v>0</v>
      </c>
      <c r="AK682" s="899">
        <f t="shared" si="44"/>
        <v>0</v>
      </c>
      <c r="AL682" s="905" t="str">
        <f>IFERROR(INDEX(G682:R682,1,MATCH(Parametres!$B$3,G$1:R$1,0)-1)*IF(OR(F682="L",F682="S",F682="I"),-1,1),"")</f>
        <v/>
      </c>
      <c r="AM682" s="905" t="e">
        <f t="shared" si="41"/>
        <v>#N/A</v>
      </c>
      <c r="AN682" s="905" t="e">
        <f>INDEX(G682:R682,1,MATCH(Parametres!$B$3,G$1:R$1,0))*IF(OR(F682="L",F682="S",F682="I"),-1,1)</f>
        <v>#N/A</v>
      </c>
      <c r="AO682" s="487" t="e">
        <f>+VLOOKUP($AJ682,Data_Validation!$A:$D,1,0)</f>
        <v>#N/A</v>
      </c>
      <c r="AP682" s="487" t="e">
        <f>+VLOOKUP($AJ682,Data_Validation!$A:$D,3,0)</f>
        <v>#N/A</v>
      </c>
      <c r="AQ682" s="487" t="e">
        <f>+VLOOKUP($AJ682,Data_Validation!$A:$D,4,0)</f>
        <v>#N/A</v>
      </c>
      <c r="AR682" s="487" t="s">
        <v>299</v>
      </c>
      <c r="AS682" s="487" t="e">
        <f>+VLOOKUP($AJ682,Data_Validation!$A:$E,5,0)</f>
        <v>#N/A</v>
      </c>
      <c r="AT682" s="904">
        <f t="shared" si="42"/>
        <v>0</v>
      </c>
      <c r="AU682" s="488">
        <f t="shared" si="42"/>
        <v>0</v>
      </c>
      <c r="AV682" s="899" t="str">
        <f>IFERROR(INDEX(V682:AG682,1,MATCH(Parametres!$B$3,V$1:AG$1,0)-1)*IF(OR(C682="L",C682="S",C682="I"),-1,1),"")</f>
        <v/>
      </c>
      <c r="AW682" s="899" t="e">
        <f t="shared" si="43"/>
        <v>#N/A</v>
      </c>
      <c r="AX682" s="899" t="e">
        <f>INDEX(V682:AG682,1,MATCH(Parametres!$B$3,V$1:AG$1,0))*IF(OR(C682="L",C682="S",C682="I"),-1,1)</f>
        <v>#N/A</v>
      </c>
      <c r="AY682" s="487" t="s">
        <v>337</v>
      </c>
      <c r="AZ682" s="487" t="e">
        <f>+VLOOKUP($AJ682,Data_Validation!$A:$E,5,0)</f>
        <v>#N/A</v>
      </c>
    </row>
    <row r="683" spans="36:52" ht="15" customHeight="1">
      <c r="AJ683" s="899">
        <f t="shared" si="44"/>
        <v>0</v>
      </c>
      <c r="AK683" s="899">
        <f t="shared" si="44"/>
        <v>0</v>
      </c>
      <c r="AL683" s="905" t="str">
        <f>IFERROR(INDEX(G683:R683,1,MATCH(Parametres!$B$3,G$1:R$1,0)-1)*IF(OR(F683="L",F683="S",F683="I"),-1,1),"")</f>
        <v/>
      </c>
      <c r="AM683" s="905" t="e">
        <f t="shared" si="41"/>
        <v>#N/A</v>
      </c>
      <c r="AN683" s="905" t="e">
        <f>INDEX(G683:R683,1,MATCH(Parametres!$B$3,G$1:R$1,0))*IF(OR(F683="L",F683="S",F683="I"),-1,1)</f>
        <v>#N/A</v>
      </c>
      <c r="AO683" s="487" t="e">
        <f>+VLOOKUP($AJ683,Data_Validation!$A:$D,1,0)</f>
        <v>#N/A</v>
      </c>
      <c r="AP683" s="487" t="e">
        <f>+VLOOKUP($AJ683,Data_Validation!$A:$D,3,0)</f>
        <v>#N/A</v>
      </c>
      <c r="AQ683" s="487" t="e">
        <f>+VLOOKUP($AJ683,Data_Validation!$A:$D,4,0)</f>
        <v>#N/A</v>
      </c>
      <c r="AR683" s="487" t="s">
        <v>299</v>
      </c>
      <c r="AS683" s="487" t="e">
        <f>+VLOOKUP($AJ683,Data_Validation!$A:$E,5,0)</f>
        <v>#N/A</v>
      </c>
      <c r="AT683" s="904">
        <f t="shared" si="42"/>
        <v>0</v>
      </c>
      <c r="AU683" s="488">
        <f t="shared" si="42"/>
        <v>0</v>
      </c>
      <c r="AV683" s="899" t="str">
        <f>IFERROR(INDEX(V683:AG683,1,MATCH(Parametres!$B$3,V$1:AG$1,0)-1)*IF(OR(C683="L",C683="S",C683="I"),-1,1),"")</f>
        <v/>
      </c>
      <c r="AW683" s="899" t="e">
        <f t="shared" si="43"/>
        <v>#N/A</v>
      </c>
      <c r="AX683" s="899" t="e">
        <f>INDEX(V683:AG683,1,MATCH(Parametres!$B$3,V$1:AG$1,0))*IF(OR(C683="L",C683="S",C683="I"),-1,1)</f>
        <v>#N/A</v>
      </c>
      <c r="AY683" s="487" t="s">
        <v>337</v>
      </c>
      <c r="AZ683" s="487" t="e">
        <f>+VLOOKUP($AJ683,Data_Validation!$A:$E,5,0)</f>
        <v>#N/A</v>
      </c>
    </row>
    <row r="684" spans="36:52" ht="15" customHeight="1">
      <c r="AJ684" s="899">
        <f t="shared" si="44"/>
        <v>0</v>
      </c>
      <c r="AK684" s="899">
        <f t="shared" si="44"/>
        <v>0</v>
      </c>
      <c r="AL684" s="905" t="str">
        <f>IFERROR(INDEX(G684:R684,1,MATCH(Parametres!$B$3,G$1:R$1,0)-1)*IF(OR(F684="L",F684="S",F684="I"),-1,1),"")</f>
        <v/>
      </c>
      <c r="AM684" s="905" t="e">
        <f t="shared" si="41"/>
        <v>#N/A</v>
      </c>
      <c r="AN684" s="905" t="e">
        <f>INDEX(G684:R684,1,MATCH(Parametres!$B$3,G$1:R$1,0))*IF(OR(F684="L",F684="S",F684="I"),-1,1)</f>
        <v>#N/A</v>
      </c>
      <c r="AO684" s="487" t="e">
        <f>+VLOOKUP($AJ684,Data_Validation!$A:$D,1,0)</f>
        <v>#N/A</v>
      </c>
      <c r="AP684" s="487" t="e">
        <f>+VLOOKUP($AJ684,Data_Validation!$A:$D,3,0)</f>
        <v>#N/A</v>
      </c>
      <c r="AQ684" s="487" t="e">
        <f>+VLOOKUP($AJ684,Data_Validation!$A:$D,4,0)</f>
        <v>#N/A</v>
      </c>
      <c r="AR684" s="487" t="s">
        <v>299</v>
      </c>
      <c r="AS684" s="487" t="e">
        <f>+VLOOKUP($AJ684,Data_Validation!$A:$E,5,0)</f>
        <v>#N/A</v>
      </c>
      <c r="AT684" s="904">
        <f t="shared" si="42"/>
        <v>0</v>
      </c>
      <c r="AU684" s="488">
        <f t="shared" si="42"/>
        <v>0</v>
      </c>
      <c r="AV684" s="899" t="str">
        <f>IFERROR(INDEX(V684:AG684,1,MATCH(Parametres!$B$3,V$1:AG$1,0)-1)*IF(OR(C684="L",C684="S",C684="I"),-1,1),"")</f>
        <v/>
      </c>
      <c r="AW684" s="899" t="e">
        <f t="shared" si="43"/>
        <v>#N/A</v>
      </c>
      <c r="AX684" s="899" t="e">
        <f>INDEX(V684:AG684,1,MATCH(Parametres!$B$3,V$1:AG$1,0))*IF(OR(C684="L",C684="S",C684="I"),-1,1)</f>
        <v>#N/A</v>
      </c>
      <c r="AY684" s="487" t="s">
        <v>337</v>
      </c>
      <c r="AZ684" s="487" t="e">
        <f>+VLOOKUP($AJ684,Data_Validation!$A:$E,5,0)</f>
        <v>#N/A</v>
      </c>
    </row>
    <row r="685" spans="36:52" ht="15" customHeight="1">
      <c r="AJ685" s="899">
        <f t="shared" si="44"/>
        <v>0</v>
      </c>
      <c r="AK685" s="899">
        <f t="shared" si="44"/>
        <v>0</v>
      </c>
      <c r="AL685" s="905" t="str">
        <f>IFERROR(INDEX(G685:R685,1,MATCH(Parametres!$B$3,G$1:R$1,0)-1)*IF(OR(F685="L",F685="S",F685="I"),-1,1),"")</f>
        <v/>
      </c>
      <c r="AM685" s="905" t="e">
        <f t="shared" si="41"/>
        <v>#N/A</v>
      </c>
      <c r="AN685" s="905" t="e">
        <f>INDEX(G685:R685,1,MATCH(Parametres!$B$3,G$1:R$1,0))*IF(OR(F685="L",F685="S",F685="I"),-1,1)</f>
        <v>#N/A</v>
      </c>
      <c r="AO685" s="487" t="e">
        <f>+VLOOKUP($AJ685,Data_Validation!$A:$D,1,0)</f>
        <v>#N/A</v>
      </c>
      <c r="AP685" s="487" t="e">
        <f>+VLOOKUP($AJ685,Data_Validation!$A:$D,3,0)</f>
        <v>#N/A</v>
      </c>
      <c r="AQ685" s="487" t="e">
        <f>+VLOOKUP($AJ685,Data_Validation!$A:$D,4,0)</f>
        <v>#N/A</v>
      </c>
      <c r="AR685" s="487" t="s">
        <v>299</v>
      </c>
      <c r="AS685" s="487" t="e">
        <f>+VLOOKUP($AJ685,Data_Validation!$A:$E,5,0)</f>
        <v>#N/A</v>
      </c>
      <c r="AT685" s="904">
        <f t="shared" si="42"/>
        <v>0</v>
      </c>
      <c r="AU685" s="488">
        <f t="shared" si="42"/>
        <v>0</v>
      </c>
      <c r="AV685" s="899" t="str">
        <f>IFERROR(INDEX(V685:AG685,1,MATCH(Parametres!$B$3,V$1:AG$1,0)-1)*IF(OR(C685="L",C685="S",C685="I"),-1,1),"")</f>
        <v/>
      </c>
      <c r="AW685" s="899" t="e">
        <f t="shared" si="43"/>
        <v>#N/A</v>
      </c>
      <c r="AX685" s="899" t="e">
        <f>INDEX(V685:AG685,1,MATCH(Parametres!$B$3,V$1:AG$1,0))*IF(OR(C685="L",C685="S",C685="I"),-1,1)</f>
        <v>#N/A</v>
      </c>
      <c r="AY685" s="487" t="s">
        <v>337</v>
      </c>
      <c r="AZ685" s="487" t="e">
        <f>+VLOOKUP($AJ685,Data_Validation!$A:$E,5,0)</f>
        <v>#N/A</v>
      </c>
    </row>
    <row r="686" spans="36:52" ht="15" customHeight="1">
      <c r="AJ686" s="899">
        <f t="shared" si="44"/>
        <v>0</v>
      </c>
      <c r="AK686" s="899">
        <f t="shared" si="44"/>
        <v>0</v>
      </c>
      <c r="AL686" s="905" t="str">
        <f>IFERROR(INDEX(G686:R686,1,MATCH(Parametres!$B$3,G$1:R$1,0)-1)*IF(OR(F686="L",F686="S",F686="I"),-1,1),"")</f>
        <v/>
      </c>
      <c r="AM686" s="905" t="e">
        <f t="shared" si="41"/>
        <v>#N/A</v>
      </c>
      <c r="AN686" s="905" t="e">
        <f>INDEX(G686:R686,1,MATCH(Parametres!$B$3,G$1:R$1,0))*IF(OR(F686="L",F686="S",F686="I"),-1,1)</f>
        <v>#N/A</v>
      </c>
      <c r="AO686" s="487" t="e">
        <f>+VLOOKUP($AJ686,Data_Validation!$A:$D,1,0)</f>
        <v>#N/A</v>
      </c>
      <c r="AP686" s="487" t="e">
        <f>+VLOOKUP($AJ686,Data_Validation!$A:$D,3,0)</f>
        <v>#N/A</v>
      </c>
      <c r="AQ686" s="487" t="e">
        <f>+VLOOKUP($AJ686,Data_Validation!$A:$D,4,0)</f>
        <v>#N/A</v>
      </c>
      <c r="AR686" s="487" t="s">
        <v>299</v>
      </c>
      <c r="AS686" s="487" t="e">
        <f>+VLOOKUP($AJ686,Data_Validation!$A:$E,5,0)</f>
        <v>#N/A</v>
      </c>
      <c r="AT686" s="904">
        <f t="shared" si="42"/>
        <v>0</v>
      </c>
      <c r="AU686" s="488">
        <f t="shared" si="42"/>
        <v>0</v>
      </c>
      <c r="AV686" s="899" t="str">
        <f>IFERROR(INDEX(V686:AG686,1,MATCH(Parametres!$B$3,V$1:AG$1,0)-1)*IF(OR(C686="L",C686="S",C686="I"),-1,1),"")</f>
        <v/>
      </c>
      <c r="AW686" s="899" t="e">
        <f t="shared" si="43"/>
        <v>#N/A</v>
      </c>
      <c r="AX686" s="899" t="e">
        <f>INDEX(V686:AG686,1,MATCH(Parametres!$B$3,V$1:AG$1,0))*IF(OR(C686="L",C686="S",C686="I"),-1,1)</f>
        <v>#N/A</v>
      </c>
      <c r="AY686" s="487" t="s">
        <v>337</v>
      </c>
      <c r="AZ686" s="487" t="e">
        <f>+VLOOKUP($AJ686,Data_Validation!$A:$E,5,0)</f>
        <v>#N/A</v>
      </c>
    </row>
    <row r="687" spans="36:52" ht="15" customHeight="1">
      <c r="AJ687" s="899">
        <f t="shared" si="44"/>
        <v>0</v>
      </c>
      <c r="AK687" s="899">
        <f t="shared" si="44"/>
        <v>0</v>
      </c>
      <c r="AL687" s="905" t="str">
        <f>IFERROR(INDEX(G687:R687,1,MATCH(Parametres!$B$3,G$1:R$1,0)-1)*IF(OR(F687="L",F687="S",F687="I"),-1,1),"")</f>
        <v/>
      </c>
      <c r="AM687" s="905" t="e">
        <f t="shared" si="41"/>
        <v>#N/A</v>
      </c>
      <c r="AN687" s="905" t="e">
        <f>INDEX(G687:R687,1,MATCH(Parametres!$B$3,G$1:R$1,0))*IF(OR(F687="L",F687="S",F687="I"),-1,1)</f>
        <v>#N/A</v>
      </c>
      <c r="AO687" s="487" t="e">
        <f>+VLOOKUP($AJ687,Data_Validation!$A:$D,1,0)</f>
        <v>#N/A</v>
      </c>
      <c r="AP687" s="487" t="e">
        <f>+VLOOKUP($AJ687,Data_Validation!$A:$D,3,0)</f>
        <v>#N/A</v>
      </c>
      <c r="AQ687" s="487" t="e">
        <f>+VLOOKUP($AJ687,Data_Validation!$A:$D,4,0)</f>
        <v>#N/A</v>
      </c>
      <c r="AR687" s="487" t="s">
        <v>299</v>
      </c>
      <c r="AS687" s="487" t="e">
        <f>+VLOOKUP($AJ687,Data_Validation!$A:$E,5,0)</f>
        <v>#N/A</v>
      </c>
      <c r="AT687" s="904">
        <f t="shared" si="42"/>
        <v>0</v>
      </c>
      <c r="AU687" s="488">
        <f t="shared" si="42"/>
        <v>0</v>
      </c>
      <c r="AV687" s="899" t="str">
        <f>IFERROR(INDEX(V687:AG687,1,MATCH(Parametres!$B$3,V$1:AG$1,0)-1)*IF(OR(C687="L",C687="S",C687="I"),-1,1),"")</f>
        <v/>
      </c>
      <c r="AW687" s="899" t="e">
        <f t="shared" si="43"/>
        <v>#N/A</v>
      </c>
      <c r="AX687" s="899" t="e">
        <f>INDEX(V687:AG687,1,MATCH(Parametres!$B$3,V$1:AG$1,0))*IF(OR(C687="L",C687="S",C687="I"),-1,1)</f>
        <v>#N/A</v>
      </c>
      <c r="AY687" s="487" t="s">
        <v>337</v>
      </c>
      <c r="AZ687" s="487" t="e">
        <f>+VLOOKUP($AJ687,Data_Validation!$A:$E,5,0)</f>
        <v>#N/A</v>
      </c>
    </row>
    <row r="688" spans="36:52" ht="15" customHeight="1">
      <c r="AJ688" s="899">
        <f t="shared" si="44"/>
        <v>0</v>
      </c>
      <c r="AK688" s="899">
        <f t="shared" si="44"/>
        <v>0</v>
      </c>
      <c r="AL688" s="905" t="str">
        <f>IFERROR(INDEX(G688:R688,1,MATCH(Parametres!$B$3,G$1:R$1,0)-1)*IF(OR(F688="L",F688="S",F688="I"),-1,1),"")</f>
        <v/>
      </c>
      <c r="AM688" s="905" t="e">
        <f t="shared" si="41"/>
        <v>#N/A</v>
      </c>
      <c r="AN688" s="905" t="e">
        <f>INDEX(G688:R688,1,MATCH(Parametres!$B$3,G$1:R$1,0))*IF(OR(F688="L",F688="S",F688="I"),-1,1)</f>
        <v>#N/A</v>
      </c>
      <c r="AO688" s="487" t="e">
        <f>+VLOOKUP($AJ688,Data_Validation!$A:$D,1,0)</f>
        <v>#N/A</v>
      </c>
      <c r="AP688" s="487" t="e">
        <f>+VLOOKUP($AJ688,Data_Validation!$A:$D,3,0)</f>
        <v>#N/A</v>
      </c>
      <c r="AQ688" s="487" t="e">
        <f>+VLOOKUP($AJ688,Data_Validation!$A:$D,4,0)</f>
        <v>#N/A</v>
      </c>
      <c r="AR688" s="487" t="s">
        <v>299</v>
      </c>
      <c r="AS688" s="487" t="e">
        <f>+VLOOKUP($AJ688,Data_Validation!$A:$E,5,0)</f>
        <v>#N/A</v>
      </c>
      <c r="AT688" s="904">
        <f t="shared" si="42"/>
        <v>0</v>
      </c>
      <c r="AU688" s="488">
        <f t="shared" si="42"/>
        <v>0</v>
      </c>
      <c r="AV688" s="899" t="str">
        <f>IFERROR(INDEX(V688:AG688,1,MATCH(Parametres!$B$3,V$1:AG$1,0)-1)*IF(OR(C688="L",C688="S",C688="I"),-1,1),"")</f>
        <v/>
      </c>
      <c r="AW688" s="899" t="e">
        <f t="shared" si="43"/>
        <v>#N/A</v>
      </c>
      <c r="AX688" s="899" t="e">
        <f>INDEX(V688:AG688,1,MATCH(Parametres!$B$3,V$1:AG$1,0))*IF(OR(C688="L",C688="S",C688="I"),-1,1)</f>
        <v>#N/A</v>
      </c>
      <c r="AY688" s="487" t="s">
        <v>337</v>
      </c>
      <c r="AZ688" s="487" t="e">
        <f>+VLOOKUP($AJ688,Data_Validation!$A:$E,5,0)</f>
        <v>#N/A</v>
      </c>
    </row>
    <row r="689" spans="36:52" ht="15" customHeight="1">
      <c r="AJ689" s="899">
        <f t="shared" si="44"/>
        <v>0</v>
      </c>
      <c r="AK689" s="899">
        <f t="shared" si="44"/>
        <v>0</v>
      </c>
      <c r="AL689" s="905" t="str">
        <f>IFERROR(INDEX(G689:R689,1,MATCH(Parametres!$B$3,G$1:R$1,0)-1)*IF(OR(F689="L",F689="S",F689="I"),-1,1),"")</f>
        <v/>
      </c>
      <c r="AM689" s="905" t="e">
        <f t="shared" si="41"/>
        <v>#N/A</v>
      </c>
      <c r="AN689" s="905" t="e">
        <f>INDEX(G689:R689,1,MATCH(Parametres!$B$3,G$1:R$1,0))*IF(OR(F689="L",F689="S",F689="I"),-1,1)</f>
        <v>#N/A</v>
      </c>
      <c r="AO689" s="487" t="e">
        <f>+VLOOKUP($AJ689,Data_Validation!$A:$D,1,0)</f>
        <v>#N/A</v>
      </c>
      <c r="AP689" s="487" t="e">
        <f>+VLOOKUP($AJ689,Data_Validation!$A:$D,3,0)</f>
        <v>#N/A</v>
      </c>
      <c r="AQ689" s="487" t="e">
        <f>+VLOOKUP($AJ689,Data_Validation!$A:$D,4,0)</f>
        <v>#N/A</v>
      </c>
      <c r="AR689" s="487" t="s">
        <v>299</v>
      </c>
      <c r="AS689" s="487" t="e">
        <f>+VLOOKUP($AJ689,Data_Validation!$A:$E,5,0)</f>
        <v>#N/A</v>
      </c>
      <c r="AT689" s="904">
        <f t="shared" si="42"/>
        <v>0</v>
      </c>
      <c r="AU689" s="488">
        <f t="shared" si="42"/>
        <v>0</v>
      </c>
      <c r="AV689" s="899" t="str">
        <f>IFERROR(INDEX(V689:AG689,1,MATCH(Parametres!$B$3,V$1:AG$1,0)-1)*IF(OR(C689="L",C689="S",C689="I"),-1,1),"")</f>
        <v/>
      </c>
      <c r="AW689" s="899" t="e">
        <f t="shared" si="43"/>
        <v>#N/A</v>
      </c>
      <c r="AX689" s="899" t="e">
        <f>INDEX(V689:AG689,1,MATCH(Parametres!$B$3,V$1:AG$1,0))*IF(OR(C689="L",C689="S",C689="I"),-1,1)</f>
        <v>#N/A</v>
      </c>
      <c r="AY689" s="487" t="s">
        <v>337</v>
      </c>
      <c r="AZ689" s="487" t="e">
        <f>+VLOOKUP($AJ689,Data_Validation!$A:$E,5,0)</f>
        <v>#N/A</v>
      </c>
    </row>
    <row r="690" spans="36:52" ht="15" customHeight="1">
      <c r="AJ690" s="899">
        <f t="shared" si="44"/>
        <v>0</v>
      </c>
      <c r="AK690" s="899">
        <f t="shared" si="44"/>
        <v>0</v>
      </c>
      <c r="AL690" s="905" t="str">
        <f>IFERROR(INDEX(G690:R690,1,MATCH(Parametres!$B$3,G$1:R$1,0)-1)*IF(OR(F690="L",F690="S",F690="I"),-1,1),"")</f>
        <v/>
      </c>
      <c r="AM690" s="905" t="e">
        <f t="shared" si="41"/>
        <v>#N/A</v>
      </c>
      <c r="AN690" s="905" t="e">
        <f>INDEX(G690:R690,1,MATCH(Parametres!$B$3,G$1:R$1,0))*IF(OR(F690="L",F690="S",F690="I"),-1,1)</f>
        <v>#N/A</v>
      </c>
      <c r="AO690" s="487" t="e">
        <f>+VLOOKUP($AJ690,Data_Validation!$A:$D,1,0)</f>
        <v>#N/A</v>
      </c>
      <c r="AP690" s="487" t="e">
        <f>+VLOOKUP($AJ690,Data_Validation!$A:$D,3,0)</f>
        <v>#N/A</v>
      </c>
      <c r="AQ690" s="487" t="e">
        <f>+VLOOKUP($AJ690,Data_Validation!$A:$D,4,0)</f>
        <v>#N/A</v>
      </c>
      <c r="AR690" s="487" t="s">
        <v>299</v>
      </c>
      <c r="AS690" s="487" t="e">
        <f>+VLOOKUP($AJ690,Data_Validation!$A:$E,5,0)</f>
        <v>#N/A</v>
      </c>
      <c r="AT690" s="904">
        <f t="shared" si="42"/>
        <v>0</v>
      </c>
      <c r="AU690" s="488">
        <f t="shared" si="42"/>
        <v>0</v>
      </c>
      <c r="AV690" s="899" t="str">
        <f>IFERROR(INDEX(V690:AG690,1,MATCH(Parametres!$B$3,V$1:AG$1,0)-1)*IF(OR(C690="L",C690="S",C690="I"),-1,1),"")</f>
        <v/>
      </c>
      <c r="AW690" s="899" t="e">
        <f t="shared" si="43"/>
        <v>#N/A</v>
      </c>
      <c r="AX690" s="899" t="e">
        <f>INDEX(V690:AG690,1,MATCH(Parametres!$B$3,V$1:AG$1,0))*IF(OR(C690="L",C690="S",C690="I"),-1,1)</f>
        <v>#N/A</v>
      </c>
      <c r="AY690" s="487" t="s">
        <v>337</v>
      </c>
      <c r="AZ690" s="487" t="e">
        <f>+VLOOKUP($AJ690,Data_Validation!$A:$E,5,0)</f>
        <v>#N/A</v>
      </c>
    </row>
    <row r="691" spans="36:52" ht="15" customHeight="1">
      <c r="AJ691" s="899">
        <f t="shared" si="44"/>
        <v>0</v>
      </c>
      <c r="AK691" s="899">
        <f t="shared" si="44"/>
        <v>0</v>
      </c>
      <c r="AL691" s="905" t="str">
        <f>IFERROR(INDEX(G691:R691,1,MATCH(Parametres!$B$3,G$1:R$1,0)-1)*IF(OR(F691="L",F691="S",F691="I"),-1,1),"")</f>
        <v/>
      </c>
      <c r="AM691" s="905" t="e">
        <f t="shared" si="41"/>
        <v>#N/A</v>
      </c>
      <c r="AN691" s="905" t="e">
        <f>INDEX(G691:R691,1,MATCH(Parametres!$B$3,G$1:R$1,0))*IF(OR(F691="L",F691="S",F691="I"),-1,1)</f>
        <v>#N/A</v>
      </c>
      <c r="AO691" s="487" t="e">
        <f>+VLOOKUP($AJ691,Data_Validation!$A:$D,1,0)</f>
        <v>#N/A</v>
      </c>
      <c r="AP691" s="487" t="e">
        <f>+VLOOKUP($AJ691,Data_Validation!$A:$D,3,0)</f>
        <v>#N/A</v>
      </c>
      <c r="AQ691" s="487" t="e">
        <f>+VLOOKUP($AJ691,Data_Validation!$A:$D,4,0)</f>
        <v>#N/A</v>
      </c>
      <c r="AR691" s="487" t="s">
        <v>299</v>
      </c>
      <c r="AS691" s="487" t="e">
        <f>+VLOOKUP($AJ691,Data_Validation!$A:$E,5,0)</f>
        <v>#N/A</v>
      </c>
      <c r="AT691" s="904">
        <f t="shared" si="42"/>
        <v>0</v>
      </c>
      <c r="AU691" s="488">
        <f t="shared" si="42"/>
        <v>0</v>
      </c>
      <c r="AV691" s="899" t="str">
        <f>IFERROR(INDEX(V691:AG691,1,MATCH(Parametres!$B$3,V$1:AG$1,0)-1)*IF(OR(C691="L",C691="S",C691="I"),-1,1),"")</f>
        <v/>
      </c>
      <c r="AW691" s="899" t="e">
        <f t="shared" si="43"/>
        <v>#N/A</v>
      </c>
      <c r="AX691" s="899" t="e">
        <f>INDEX(V691:AG691,1,MATCH(Parametres!$B$3,V$1:AG$1,0))*IF(OR(C691="L",C691="S",C691="I"),-1,1)</f>
        <v>#N/A</v>
      </c>
      <c r="AY691" s="487" t="s">
        <v>337</v>
      </c>
      <c r="AZ691" s="487" t="e">
        <f>+VLOOKUP($AJ691,Data_Validation!$A:$E,5,0)</f>
        <v>#N/A</v>
      </c>
    </row>
    <row r="692" spans="36:52" ht="15" customHeight="1">
      <c r="AJ692" s="899">
        <f t="shared" si="44"/>
        <v>0</v>
      </c>
      <c r="AK692" s="899">
        <f t="shared" si="44"/>
        <v>0</v>
      </c>
      <c r="AL692" s="905" t="str">
        <f>IFERROR(INDEX(G692:R692,1,MATCH(Parametres!$B$3,G$1:R$1,0)-1)*IF(OR(F692="L",F692="S",F692="I"),-1,1),"")</f>
        <v/>
      </c>
      <c r="AM692" s="905" t="e">
        <f t="shared" si="41"/>
        <v>#N/A</v>
      </c>
      <c r="AN692" s="905" t="e">
        <f>INDEX(G692:R692,1,MATCH(Parametres!$B$3,G$1:R$1,0))*IF(OR(F692="L",F692="S",F692="I"),-1,1)</f>
        <v>#N/A</v>
      </c>
      <c r="AO692" s="487" t="e">
        <f>+VLOOKUP($AJ692,Data_Validation!$A:$D,1,0)</f>
        <v>#N/A</v>
      </c>
      <c r="AP692" s="487" t="e">
        <f>+VLOOKUP($AJ692,Data_Validation!$A:$D,3,0)</f>
        <v>#N/A</v>
      </c>
      <c r="AQ692" s="487" t="e">
        <f>+VLOOKUP($AJ692,Data_Validation!$A:$D,4,0)</f>
        <v>#N/A</v>
      </c>
      <c r="AR692" s="487" t="s">
        <v>299</v>
      </c>
      <c r="AS692" s="487" t="e">
        <f>+VLOOKUP($AJ692,Data_Validation!$A:$E,5,0)</f>
        <v>#N/A</v>
      </c>
      <c r="AT692" s="904">
        <f t="shared" si="42"/>
        <v>0</v>
      </c>
      <c r="AU692" s="488">
        <f t="shared" si="42"/>
        <v>0</v>
      </c>
      <c r="AV692" s="899" t="str">
        <f>IFERROR(INDEX(V692:AG692,1,MATCH(Parametres!$B$3,V$1:AG$1,0)-1)*IF(OR(C692="L",C692="S",C692="I"),-1,1),"")</f>
        <v/>
      </c>
      <c r="AW692" s="899" t="e">
        <f t="shared" si="43"/>
        <v>#N/A</v>
      </c>
      <c r="AX692" s="899" t="e">
        <f>INDEX(V692:AG692,1,MATCH(Parametres!$B$3,V$1:AG$1,0))*IF(OR(C692="L",C692="S",C692="I"),-1,1)</f>
        <v>#N/A</v>
      </c>
      <c r="AY692" s="487" t="s">
        <v>337</v>
      </c>
      <c r="AZ692" s="487" t="e">
        <f>+VLOOKUP($AJ692,Data_Validation!$A:$E,5,0)</f>
        <v>#N/A</v>
      </c>
    </row>
    <row r="693" spans="36:52" ht="15" customHeight="1">
      <c r="AJ693" s="899">
        <f t="shared" si="44"/>
        <v>0</v>
      </c>
      <c r="AK693" s="899">
        <f t="shared" si="44"/>
        <v>0</v>
      </c>
      <c r="AL693" s="905" t="str">
        <f>IFERROR(INDEX(G693:R693,1,MATCH(Parametres!$B$3,G$1:R$1,0)-1)*IF(OR(F693="L",F693="S",F693="I"),-1,1),"")</f>
        <v/>
      </c>
      <c r="AM693" s="905" t="e">
        <f t="shared" si="41"/>
        <v>#N/A</v>
      </c>
      <c r="AN693" s="905" t="e">
        <f>INDEX(G693:R693,1,MATCH(Parametres!$B$3,G$1:R$1,0))*IF(OR(F693="L",F693="S",F693="I"),-1,1)</f>
        <v>#N/A</v>
      </c>
      <c r="AO693" s="487" t="e">
        <f>+VLOOKUP($AJ693,Data_Validation!$A:$D,1,0)</f>
        <v>#N/A</v>
      </c>
      <c r="AP693" s="487" t="e">
        <f>+VLOOKUP($AJ693,Data_Validation!$A:$D,3,0)</f>
        <v>#N/A</v>
      </c>
      <c r="AQ693" s="487" t="e">
        <f>+VLOOKUP($AJ693,Data_Validation!$A:$D,4,0)</f>
        <v>#N/A</v>
      </c>
      <c r="AR693" s="487" t="s">
        <v>299</v>
      </c>
      <c r="AS693" s="487" t="e">
        <f>+VLOOKUP($AJ693,Data_Validation!$A:$E,5,0)</f>
        <v>#N/A</v>
      </c>
      <c r="AT693" s="904">
        <f t="shared" si="42"/>
        <v>0</v>
      </c>
      <c r="AU693" s="488">
        <f t="shared" si="42"/>
        <v>0</v>
      </c>
      <c r="AV693" s="899" t="str">
        <f>IFERROR(INDEX(V693:AG693,1,MATCH(Parametres!$B$3,V$1:AG$1,0)-1)*IF(OR(C693="L",C693="S",C693="I"),-1,1),"")</f>
        <v/>
      </c>
      <c r="AW693" s="899" t="e">
        <f t="shared" si="43"/>
        <v>#N/A</v>
      </c>
      <c r="AX693" s="899" t="e">
        <f>INDEX(V693:AG693,1,MATCH(Parametres!$B$3,V$1:AG$1,0))*IF(OR(C693="L",C693="S",C693="I"),-1,1)</f>
        <v>#N/A</v>
      </c>
      <c r="AY693" s="487" t="s">
        <v>337</v>
      </c>
      <c r="AZ693" s="487" t="e">
        <f>+VLOOKUP($AJ693,Data_Validation!$A:$E,5,0)</f>
        <v>#N/A</v>
      </c>
    </row>
    <row r="694" spans="36:52" ht="15" customHeight="1">
      <c r="AJ694" s="899">
        <f t="shared" si="44"/>
        <v>0</v>
      </c>
      <c r="AK694" s="899">
        <f t="shared" si="44"/>
        <v>0</v>
      </c>
      <c r="AL694" s="905" t="str">
        <f>IFERROR(INDEX(G694:R694,1,MATCH(Parametres!$B$3,G$1:R$1,0)-1)*IF(OR(F694="L",F694="S",F694="I"),-1,1),"")</f>
        <v/>
      </c>
      <c r="AM694" s="905" t="e">
        <f t="shared" si="41"/>
        <v>#N/A</v>
      </c>
      <c r="AN694" s="905" t="e">
        <f>INDEX(G694:R694,1,MATCH(Parametres!$B$3,G$1:R$1,0))*IF(OR(F694="L",F694="S",F694="I"),-1,1)</f>
        <v>#N/A</v>
      </c>
      <c r="AO694" s="487" t="e">
        <f>+VLOOKUP($AJ694,Data_Validation!$A:$D,1,0)</f>
        <v>#N/A</v>
      </c>
      <c r="AP694" s="487" t="e">
        <f>+VLOOKUP($AJ694,Data_Validation!$A:$D,3,0)</f>
        <v>#N/A</v>
      </c>
      <c r="AQ694" s="487" t="e">
        <f>+VLOOKUP($AJ694,Data_Validation!$A:$D,4,0)</f>
        <v>#N/A</v>
      </c>
      <c r="AR694" s="487" t="s">
        <v>299</v>
      </c>
      <c r="AS694" s="487" t="e">
        <f>+VLOOKUP($AJ694,Data_Validation!$A:$E,5,0)</f>
        <v>#N/A</v>
      </c>
      <c r="AT694" s="904">
        <f t="shared" si="42"/>
        <v>0</v>
      </c>
      <c r="AU694" s="488">
        <f t="shared" si="42"/>
        <v>0</v>
      </c>
      <c r="AV694" s="899" t="str">
        <f>IFERROR(INDEX(V694:AG694,1,MATCH(Parametres!$B$3,V$1:AG$1,0)-1)*IF(OR(C694="L",C694="S",C694="I"),-1,1),"")</f>
        <v/>
      </c>
      <c r="AW694" s="899" t="e">
        <f t="shared" si="43"/>
        <v>#N/A</v>
      </c>
      <c r="AX694" s="899" t="e">
        <f>INDEX(V694:AG694,1,MATCH(Parametres!$B$3,V$1:AG$1,0))*IF(OR(C694="L",C694="S",C694="I"),-1,1)</f>
        <v>#N/A</v>
      </c>
      <c r="AY694" s="487" t="s">
        <v>337</v>
      </c>
      <c r="AZ694" s="487" t="e">
        <f>+VLOOKUP($AJ694,Data_Validation!$A:$E,5,0)</f>
        <v>#N/A</v>
      </c>
    </row>
    <row r="695" spans="36:52" ht="15" customHeight="1">
      <c r="AJ695" s="899">
        <f t="shared" si="44"/>
        <v>0</v>
      </c>
      <c r="AK695" s="899">
        <f t="shared" si="44"/>
        <v>0</v>
      </c>
      <c r="AL695" s="905" t="str">
        <f>IFERROR(INDEX(G695:R695,1,MATCH(Parametres!$B$3,G$1:R$1,0)-1)*IF(OR(F695="L",F695="S",F695="I"),-1,1),"")</f>
        <v/>
      </c>
      <c r="AM695" s="905" t="e">
        <f t="shared" si="41"/>
        <v>#N/A</v>
      </c>
      <c r="AN695" s="905" t="e">
        <f>INDEX(G695:R695,1,MATCH(Parametres!$B$3,G$1:R$1,0))*IF(OR(F695="L",F695="S",F695="I"),-1,1)</f>
        <v>#N/A</v>
      </c>
      <c r="AO695" s="487" t="e">
        <f>+VLOOKUP($AJ695,Data_Validation!$A:$D,1,0)</f>
        <v>#N/A</v>
      </c>
      <c r="AP695" s="487" t="e">
        <f>+VLOOKUP($AJ695,Data_Validation!$A:$D,3,0)</f>
        <v>#N/A</v>
      </c>
      <c r="AQ695" s="487" t="e">
        <f>+VLOOKUP($AJ695,Data_Validation!$A:$D,4,0)</f>
        <v>#N/A</v>
      </c>
      <c r="AR695" s="487" t="s">
        <v>299</v>
      </c>
      <c r="AS695" s="487" t="e">
        <f>+VLOOKUP($AJ695,Data_Validation!$A:$E,5,0)</f>
        <v>#N/A</v>
      </c>
      <c r="AT695" s="904">
        <f t="shared" si="42"/>
        <v>0</v>
      </c>
      <c r="AU695" s="488">
        <f t="shared" si="42"/>
        <v>0</v>
      </c>
      <c r="AV695" s="899" t="str">
        <f>IFERROR(INDEX(V695:AG695,1,MATCH(Parametres!$B$3,V$1:AG$1,0)-1)*IF(OR(C695="L",C695="S",C695="I"),-1,1),"")</f>
        <v/>
      </c>
      <c r="AW695" s="899" t="e">
        <f t="shared" si="43"/>
        <v>#N/A</v>
      </c>
      <c r="AX695" s="899" t="e">
        <f>INDEX(V695:AG695,1,MATCH(Parametres!$B$3,V$1:AG$1,0))*IF(OR(C695="L",C695="S",C695="I"),-1,1)</f>
        <v>#N/A</v>
      </c>
      <c r="AY695" s="487" t="s">
        <v>337</v>
      </c>
      <c r="AZ695" s="487" t="e">
        <f>+VLOOKUP($AJ695,Data_Validation!$A:$E,5,0)</f>
        <v>#N/A</v>
      </c>
    </row>
    <row r="696" spans="36:52" ht="15" customHeight="1">
      <c r="AJ696" s="899">
        <f t="shared" si="44"/>
        <v>0</v>
      </c>
      <c r="AK696" s="899">
        <f t="shared" si="44"/>
        <v>0</v>
      </c>
      <c r="AL696" s="905" t="str">
        <f>IFERROR(INDEX(G696:R696,1,MATCH(Parametres!$B$3,G$1:R$1,0)-1)*IF(OR(F696="L",F696="S",F696="I"),-1,1),"")</f>
        <v/>
      </c>
      <c r="AM696" s="905" t="e">
        <f t="shared" si="41"/>
        <v>#N/A</v>
      </c>
      <c r="AN696" s="905" t="e">
        <f>INDEX(G696:R696,1,MATCH(Parametres!$B$3,G$1:R$1,0))*IF(OR(F696="L",F696="S",F696="I"),-1,1)</f>
        <v>#N/A</v>
      </c>
      <c r="AO696" s="487" t="e">
        <f>+VLOOKUP($AJ696,Data_Validation!$A:$D,1,0)</f>
        <v>#N/A</v>
      </c>
      <c r="AP696" s="487" t="e">
        <f>+VLOOKUP($AJ696,Data_Validation!$A:$D,3,0)</f>
        <v>#N/A</v>
      </c>
      <c r="AQ696" s="487" t="e">
        <f>+VLOOKUP($AJ696,Data_Validation!$A:$D,4,0)</f>
        <v>#N/A</v>
      </c>
      <c r="AR696" s="487" t="s">
        <v>299</v>
      </c>
      <c r="AS696" s="487" t="e">
        <f>+VLOOKUP($AJ696,Data_Validation!$A:$E,5,0)</f>
        <v>#N/A</v>
      </c>
      <c r="AT696" s="904">
        <f t="shared" si="42"/>
        <v>0</v>
      </c>
      <c r="AU696" s="488">
        <f t="shared" si="42"/>
        <v>0</v>
      </c>
      <c r="AV696" s="899" t="str">
        <f>IFERROR(INDEX(V696:AG696,1,MATCH(Parametres!$B$3,V$1:AG$1,0)-1)*IF(OR(C696="L",C696="S",C696="I"),-1,1),"")</f>
        <v/>
      </c>
      <c r="AW696" s="899" t="e">
        <f t="shared" si="43"/>
        <v>#N/A</v>
      </c>
      <c r="AX696" s="899" t="e">
        <f>INDEX(V696:AG696,1,MATCH(Parametres!$B$3,V$1:AG$1,0))*IF(OR(C696="L",C696="S",C696="I"),-1,1)</f>
        <v>#N/A</v>
      </c>
      <c r="AY696" s="487" t="s">
        <v>337</v>
      </c>
      <c r="AZ696" s="487" t="e">
        <f>+VLOOKUP($AJ696,Data_Validation!$A:$E,5,0)</f>
        <v>#N/A</v>
      </c>
    </row>
    <row r="697" spans="36:52" ht="15" customHeight="1">
      <c r="AJ697" s="899">
        <f t="shared" si="44"/>
        <v>0</v>
      </c>
      <c r="AK697" s="899">
        <f t="shared" si="44"/>
        <v>0</v>
      </c>
      <c r="AL697" s="905" t="str">
        <f>IFERROR(INDEX(G697:R697,1,MATCH(Parametres!$B$3,G$1:R$1,0)-1)*IF(OR(F697="L",F697="S",F697="I"),-1,1),"")</f>
        <v/>
      </c>
      <c r="AM697" s="905" t="e">
        <f t="shared" si="41"/>
        <v>#N/A</v>
      </c>
      <c r="AN697" s="905" t="e">
        <f>INDEX(G697:R697,1,MATCH(Parametres!$B$3,G$1:R$1,0))*IF(OR(F697="L",F697="S",F697="I"),-1,1)</f>
        <v>#N/A</v>
      </c>
      <c r="AO697" s="487" t="e">
        <f>+VLOOKUP($AJ697,Data_Validation!$A:$D,1,0)</f>
        <v>#N/A</v>
      </c>
      <c r="AP697" s="487" t="e">
        <f>+VLOOKUP($AJ697,Data_Validation!$A:$D,3,0)</f>
        <v>#N/A</v>
      </c>
      <c r="AQ697" s="487" t="e">
        <f>+VLOOKUP($AJ697,Data_Validation!$A:$D,4,0)</f>
        <v>#N/A</v>
      </c>
      <c r="AR697" s="487" t="s">
        <v>299</v>
      </c>
      <c r="AS697" s="487" t="e">
        <f>+VLOOKUP($AJ697,Data_Validation!$A:$E,5,0)</f>
        <v>#N/A</v>
      </c>
      <c r="AT697" s="904">
        <f t="shared" si="42"/>
        <v>0</v>
      </c>
      <c r="AU697" s="488">
        <f t="shared" si="42"/>
        <v>0</v>
      </c>
      <c r="AV697" s="899" t="str">
        <f>IFERROR(INDEX(V697:AG697,1,MATCH(Parametres!$B$3,V$1:AG$1,0)-1)*IF(OR(C697="L",C697="S",C697="I"),-1,1),"")</f>
        <v/>
      </c>
      <c r="AW697" s="899" t="e">
        <f t="shared" si="43"/>
        <v>#N/A</v>
      </c>
      <c r="AX697" s="899" t="e">
        <f>INDEX(V697:AG697,1,MATCH(Parametres!$B$3,V$1:AG$1,0))*IF(OR(C697="L",C697="S",C697="I"),-1,1)</f>
        <v>#N/A</v>
      </c>
      <c r="AY697" s="487" t="s">
        <v>337</v>
      </c>
      <c r="AZ697" s="487" t="e">
        <f>+VLOOKUP($AJ697,Data_Validation!$A:$E,5,0)</f>
        <v>#N/A</v>
      </c>
    </row>
    <row r="698" spans="36:52" ht="15" customHeight="1">
      <c r="AJ698" s="899">
        <f t="shared" si="44"/>
        <v>0</v>
      </c>
      <c r="AK698" s="899">
        <f t="shared" si="44"/>
        <v>0</v>
      </c>
      <c r="AL698" s="905" t="str">
        <f>IFERROR(INDEX(G698:R698,1,MATCH(Parametres!$B$3,G$1:R$1,0)-1)*IF(OR(F698="L",F698="S",F698="I"),-1,1),"")</f>
        <v/>
      </c>
      <c r="AM698" s="905" t="e">
        <f t="shared" si="41"/>
        <v>#N/A</v>
      </c>
      <c r="AN698" s="905" t="e">
        <f>INDEX(G698:R698,1,MATCH(Parametres!$B$3,G$1:R$1,0))*IF(OR(F698="L",F698="S",F698="I"),-1,1)</f>
        <v>#N/A</v>
      </c>
      <c r="AO698" s="487" t="e">
        <f>+VLOOKUP($AJ698,Data_Validation!$A:$D,1,0)</f>
        <v>#N/A</v>
      </c>
      <c r="AP698" s="487" t="e">
        <f>+VLOOKUP($AJ698,Data_Validation!$A:$D,3,0)</f>
        <v>#N/A</v>
      </c>
      <c r="AQ698" s="487" t="e">
        <f>+VLOOKUP($AJ698,Data_Validation!$A:$D,4,0)</f>
        <v>#N/A</v>
      </c>
      <c r="AR698" s="487" t="s">
        <v>299</v>
      </c>
      <c r="AS698" s="487" t="e">
        <f>+VLOOKUP($AJ698,Data_Validation!$A:$E,5,0)</f>
        <v>#N/A</v>
      </c>
      <c r="AT698" s="904">
        <f t="shared" si="42"/>
        <v>0</v>
      </c>
      <c r="AU698" s="488">
        <f t="shared" si="42"/>
        <v>0</v>
      </c>
      <c r="AV698" s="899" t="str">
        <f>IFERROR(INDEX(V698:AG698,1,MATCH(Parametres!$B$3,V$1:AG$1,0)-1)*IF(OR(C698="L",C698="S",C698="I"),-1,1),"")</f>
        <v/>
      </c>
      <c r="AW698" s="899" t="e">
        <f t="shared" si="43"/>
        <v>#N/A</v>
      </c>
      <c r="AX698" s="899" t="e">
        <f>INDEX(V698:AG698,1,MATCH(Parametres!$B$3,V$1:AG$1,0))*IF(OR(C698="L",C698="S",C698="I"),-1,1)</f>
        <v>#N/A</v>
      </c>
      <c r="AY698" s="487" t="s">
        <v>337</v>
      </c>
      <c r="AZ698" s="487" t="e">
        <f>+VLOOKUP($AJ698,Data_Validation!$A:$E,5,0)</f>
        <v>#N/A</v>
      </c>
    </row>
    <row r="699" spans="36:52" ht="15" customHeight="1">
      <c r="AJ699" s="899">
        <f t="shared" si="44"/>
        <v>0</v>
      </c>
      <c r="AK699" s="899">
        <f t="shared" si="44"/>
        <v>0</v>
      </c>
      <c r="AL699" s="905" t="str">
        <f>IFERROR(INDEX(G699:R699,1,MATCH(Parametres!$B$3,G$1:R$1,0)-1)*IF(OR(F699="L",F699="S",F699="I"),-1,1),"")</f>
        <v/>
      </c>
      <c r="AM699" s="905" t="e">
        <f t="shared" si="41"/>
        <v>#N/A</v>
      </c>
      <c r="AN699" s="905" t="e">
        <f>INDEX(G699:R699,1,MATCH(Parametres!$B$3,G$1:R$1,0))*IF(OR(F699="L",F699="S",F699="I"),-1,1)</f>
        <v>#N/A</v>
      </c>
      <c r="AO699" s="487" t="e">
        <f>+VLOOKUP($AJ699,Data_Validation!$A:$D,1,0)</f>
        <v>#N/A</v>
      </c>
      <c r="AP699" s="487" t="e">
        <f>+VLOOKUP($AJ699,Data_Validation!$A:$D,3,0)</f>
        <v>#N/A</v>
      </c>
      <c r="AQ699" s="487" t="e">
        <f>+VLOOKUP($AJ699,Data_Validation!$A:$D,4,0)</f>
        <v>#N/A</v>
      </c>
      <c r="AR699" s="487" t="s">
        <v>299</v>
      </c>
      <c r="AS699" s="487" t="e">
        <f>+VLOOKUP($AJ699,Data_Validation!$A:$E,5,0)</f>
        <v>#N/A</v>
      </c>
      <c r="AT699" s="904">
        <f t="shared" si="42"/>
        <v>0</v>
      </c>
      <c r="AU699" s="488">
        <f t="shared" si="42"/>
        <v>0</v>
      </c>
      <c r="AV699" s="899" t="str">
        <f>IFERROR(INDEX(V699:AG699,1,MATCH(Parametres!$B$3,V$1:AG$1,0)-1)*IF(OR(C699="L",C699="S",C699="I"),-1,1),"")</f>
        <v/>
      </c>
      <c r="AW699" s="899" t="e">
        <f t="shared" si="43"/>
        <v>#N/A</v>
      </c>
      <c r="AX699" s="899" t="e">
        <f>INDEX(V699:AG699,1,MATCH(Parametres!$B$3,V$1:AG$1,0))*IF(OR(C699="L",C699="S",C699="I"),-1,1)</f>
        <v>#N/A</v>
      </c>
      <c r="AY699" s="487" t="s">
        <v>337</v>
      </c>
      <c r="AZ699" s="487" t="e">
        <f>+VLOOKUP($AJ699,Data_Validation!$A:$E,5,0)</f>
        <v>#N/A</v>
      </c>
    </row>
    <row r="700" spans="36:52" ht="15" customHeight="1">
      <c r="AJ700" s="899">
        <f t="shared" si="44"/>
        <v>0</v>
      </c>
      <c r="AK700" s="899">
        <f t="shared" si="44"/>
        <v>0</v>
      </c>
      <c r="AL700" s="905" t="str">
        <f>IFERROR(INDEX(G700:R700,1,MATCH(Parametres!$B$3,G$1:R$1,0)-1)*IF(OR(F700="L",F700="S",F700="I"),-1,1),"")</f>
        <v/>
      </c>
      <c r="AM700" s="905" t="e">
        <f t="shared" si="41"/>
        <v>#N/A</v>
      </c>
      <c r="AN700" s="905" t="e">
        <f>INDEX(G700:R700,1,MATCH(Parametres!$B$3,G$1:R$1,0))*IF(OR(F700="L",F700="S",F700="I"),-1,1)</f>
        <v>#N/A</v>
      </c>
      <c r="AO700" s="487" t="e">
        <f>+VLOOKUP($AJ700,Data_Validation!$A:$D,1,0)</f>
        <v>#N/A</v>
      </c>
      <c r="AP700" s="487" t="e">
        <f>+VLOOKUP($AJ700,Data_Validation!$A:$D,3,0)</f>
        <v>#N/A</v>
      </c>
      <c r="AQ700" s="487" t="e">
        <f>+VLOOKUP($AJ700,Data_Validation!$A:$D,4,0)</f>
        <v>#N/A</v>
      </c>
      <c r="AR700" s="487" t="s">
        <v>299</v>
      </c>
      <c r="AS700" s="487" t="e">
        <f>+VLOOKUP($AJ700,Data_Validation!$A:$E,5,0)</f>
        <v>#N/A</v>
      </c>
      <c r="AT700" s="904">
        <f t="shared" si="42"/>
        <v>0</v>
      </c>
      <c r="AU700" s="488">
        <f t="shared" si="42"/>
        <v>0</v>
      </c>
      <c r="AV700" s="899" t="str">
        <f>IFERROR(INDEX(V700:AG700,1,MATCH(Parametres!$B$3,V$1:AG$1,0)-1)*IF(OR(C700="L",C700="S",C700="I"),-1,1),"")</f>
        <v/>
      </c>
      <c r="AW700" s="899" t="e">
        <f t="shared" si="43"/>
        <v>#N/A</v>
      </c>
      <c r="AX700" s="899" t="e">
        <f>INDEX(V700:AG700,1,MATCH(Parametres!$B$3,V$1:AG$1,0))*IF(OR(C700="L",C700="S",C700="I"),-1,1)</f>
        <v>#N/A</v>
      </c>
      <c r="AY700" s="487" t="s">
        <v>337</v>
      </c>
      <c r="AZ700" s="487" t="e">
        <f>+VLOOKUP($AJ700,Data_Validation!$A:$E,5,0)</f>
        <v>#N/A</v>
      </c>
    </row>
    <row r="701" spans="36:52" ht="15" customHeight="1">
      <c r="AJ701" s="899">
        <f t="shared" si="44"/>
        <v>0</v>
      </c>
      <c r="AK701" s="899">
        <f t="shared" si="44"/>
        <v>0</v>
      </c>
      <c r="AL701" s="905" t="str">
        <f>IFERROR(INDEX(G701:R701,1,MATCH(Parametres!$B$3,G$1:R$1,0)-1)*IF(OR(F701="L",F701="S",F701="I"),-1,1),"")</f>
        <v/>
      </c>
      <c r="AM701" s="905" t="e">
        <f t="shared" si="41"/>
        <v>#N/A</v>
      </c>
      <c r="AN701" s="905" t="e">
        <f>INDEX(G701:R701,1,MATCH(Parametres!$B$3,G$1:R$1,0))*IF(OR(F701="L",F701="S",F701="I"),-1,1)</f>
        <v>#N/A</v>
      </c>
      <c r="AO701" s="487" t="e">
        <f>+VLOOKUP($AJ701,Data_Validation!$A:$D,1,0)</f>
        <v>#N/A</v>
      </c>
      <c r="AP701" s="487" t="e">
        <f>+VLOOKUP($AJ701,Data_Validation!$A:$D,3,0)</f>
        <v>#N/A</v>
      </c>
      <c r="AQ701" s="487" t="e">
        <f>+VLOOKUP($AJ701,Data_Validation!$A:$D,4,0)</f>
        <v>#N/A</v>
      </c>
      <c r="AR701" s="487" t="s">
        <v>299</v>
      </c>
      <c r="AS701" s="487" t="e">
        <f>+VLOOKUP($AJ701,Data_Validation!$A:$E,5,0)</f>
        <v>#N/A</v>
      </c>
      <c r="AT701" s="904">
        <f t="shared" si="42"/>
        <v>0</v>
      </c>
      <c r="AU701" s="488">
        <f t="shared" si="42"/>
        <v>0</v>
      </c>
      <c r="AV701" s="899" t="str">
        <f>IFERROR(INDEX(V701:AG701,1,MATCH(Parametres!$B$3,V$1:AG$1,0)-1)*IF(OR(C701="L",C701="S",C701="I"),-1,1),"")</f>
        <v/>
      </c>
      <c r="AW701" s="899" t="e">
        <f t="shared" si="43"/>
        <v>#N/A</v>
      </c>
      <c r="AX701" s="899" t="e">
        <f>INDEX(V701:AG701,1,MATCH(Parametres!$B$3,V$1:AG$1,0))*IF(OR(C701="L",C701="S",C701="I"),-1,1)</f>
        <v>#N/A</v>
      </c>
      <c r="AY701" s="487" t="s">
        <v>337</v>
      </c>
      <c r="AZ701" s="487" t="e">
        <f>+VLOOKUP($AJ701,Data_Validation!$A:$E,5,0)</f>
        <v>#N/A</v>
      </c>
    </row>
    <row r="702" spans="36:52" ht="15" customHeight="1">
      <c r="AJ702" s="899">
        <f t="shared" si="44"/>
        <v>0</v>
      </c>
      <c r="AK702" s="899">
        <f t="shared" si="44"/>
        <v>0</v>
      </c>
      <c r="AL702" s="905" t="str">
        <f>IFERROR(INDEX(G702:R702,1,MATCH(Parametres!$B$3,G$1:R$1,0)-1)*IF(OR(F702="L",F702="S",F702="I"),-1,1),"")</f>
        <v/>
      </c>
      <c r="AM702" s="905" t="e">
        <f t="shared" si="41"/>
        <v>#N/A</v>
      </c>
      <c r="AN702" s="905" t="e">
        <f>INDEX(G702:R702,1,MATCH(Parametres!$B$3,G$1:R$1,0))*IF(OR(F702="L",F702="S",F702="I"),-1,1)</f>
        <v>#N/A</v>
      </c>
      <c r="AO702" s="487" t="e">
        <f>+VLOOKUP($AJ702,Data_Validation!$A:$D,1,0)</f>
        <v>#N/A</v>
      </c>
      <c r="AP702" s="487" t="e">
        <f>+VLOOKUP($AJ702,Data_Validation!$A:$D,3,0)</f>
        <v>#N/A</v>
      </c>
      <c r="AQ702" s="487" t="e">
        <f>+VLOOKUP($AJ702,Data_Validation!$A:$D,4,0)</f>
        <v>#N/A</v>
      </c>
      <c r="AR702" s="487" t="s">
        <v>299</v>
      </c>
      <c r="AS702" s="487" t="e">
        <f>+VLOOKUP($AJ702,Data_Validation!$A:$E,5,0)</f>
        <v>#N/A</v>
      </c>
      <c r="AT702" s="904">
        <f t="shared" si="42"/>
        <v>0</v>
      </c>
      <c r="AU702" s="488">
        <f t="shared" si="42"/>
        <v>0</v>
      </c>
      <c r="AV702" s="899" t="str">
        <f>IFERROR(INDEX(V702:AG702,1,MATCH(Parametres!$B$3,V$1:AG$1,0)-1)*IF(OR(C702="L",C702="S",C702="I"),-1,1),"")</f>
        <v/>
      </c>
      <c r="AW702" s="899" t="e">
        <f t="shared" si="43"/>
        <v>#N/A</v>
      </c>
      <c r="AX702" s="899" t="e">
        <f>INDEX(V702:AG702,1,MATCH(Parametres!$B$3,V$1:AG$1,0))*IF(OR(C702="L",C702="S",C702="I"),-1,1)</f>
        <v>#N/A</v>
      </c>
      <c r="AY702" s="487" t="s">
        <v>337</v>
      </c>
      <c r="AZ702" s="487" t="e">
        <f>+VLOOKUP($AJ702,Data_Validation!$A:$E,5,0)</f>
        <v>#N/A</v>
      </c>
    </row>
    <row r="703" spans="36:52" ht="15" customHeight="1">
      <c r="AJ703" s="899">
        <f t="shared" si="44"/>
        <v>0</v>
      </c>
      <c r="AK703" s="899">
        <f t="shared" si="44"/>
        <v>0</v>
      </c>
      <c r="AL703" s="905" t="str">
        <f>IFERROR(INDEX(G703:R703,1,MATCH(Parametres!$B$3,G$1:R$1,0)-1)*IF(OR(F703="L",F703="S",F703="I"),-1,1),"")</f>
        <v/>
      </c>
      <c r="AM703" s="905" t="e">
        <f t="shared" si="41"/>
        <v>#N/A</v>
      </c>
      <c r="AN703" s="905" t="e">
        <f>INDEX(G703:R703,1,MATCH(Parametres!$B$3,G$1:R$1,0))*IF(OR(F703="L",F703="S",F703="I"),-1,1)</f>
        <v>#N/A</v>
      </c>
      <c r="AO703" s="487" t="e">
        <f>+VLOOKUP($AJ703,Data_Validation!$A:$D,1,0)</f>
        <v>#N/A</v>
      </c>
      <c r="AP703" s="487" t="e">
        <f>+VLOOKUP($AJ703,Data_Validation!$A:$D,3,0)</f>
        <v>#N/A</v>
      </c>
      <c r="AQ703" s="487" t="e">
        <f>+VLOOKUP($AJ703,Data_Validation!$A:$D,4,0)</f>
        <v>#N/A</v>
      </c>
      <c r="AR703" s="487" t="s">
        <v>299</v>
      </c>
      <c r="AS703" s="487" t="e">
        <f>+VLOOKUP($AJ703,Data_Validation!$A:$E,5,0)</f>
        <v>#N/A</v>
      </c>
      <c r="AT703" s="904">
        <f t="shared" si="42"/>
        <v>0</v>
      </c>
      <c r="AU703" s="488">
        <f t="shared" si="42"/>
        <v>0</v>
      </c>
      <c r="AV703" s="899" t="str">
        <f>IFERROR(INDEX(V703:AG703,1,MATCH(Parametres!$B$3,V$1:AG$1,0)-1)*IF(OR(C703="L",C703="S",C703="I"),-1,1),"")</f>
        <v/>
      </c>
      <c r="AW703" s="899" t="e">
        <f t="shared" si="43"/>
        <v>#N/A</v>
      </c>
      <c r="AX703" s="899" t="e">
        <f>INDEX(V703:AG703,1,MATCH(Parametres!$B$3,V$1:AG$1,0))*IF(OR(C703="L",C703="S",C703="I"),-1,1)</f>
        <v>#N/A</v>
      </c>
      <c r="AY703" s="487" t="s">
        <v>337</v>
      </c>
      <c r="AZ703" s="487" t="e">
        <f>+VLOOKUP($AJ703,Data_Validation!$A:$E,5,0)</f>
        <v>#N/A</v>
      </c>
    </row>
    <row r="704" spans="36:52" ht="15" customHeight="1">
      <c r="AJ704" s="899">
        <f t="shared" si="44"/>
        <v>0</v>
      </c>
      <c r="AK704" s="899">
        <f t="shared" si="44"/>
        <v>0</v>
      </c>
      <c r="AL704" s="905" t="str">
        <f>IFERROR(INDEX(G704:R704,1,MATCH(Parametres!$B$3,G$1:R$1,0)-1)*IF(OR(F704="L",F704="S",F704="I"),-1,1),"")</f>
        <v/>
      </c>
      <c r="AM704" s="905" t="e">
        <f t="shared" si="41"/>
        <v>#N/A</v>
      </c>
      <c r="AN704" s="905" t="e">
        <f>INDEX(G704:R704,1,MATCH(Parametres!$B$3,G$1:R$1,0))*IF(OR(F704="L",F704="S",F704="I"),-1,1)</f>
        <v>#N/A</v>
      </c>
      <c r="AO704" s="487" t="e">
        <f>+VLOOKUP($AJ704,Data_Validation!$A:$D,1,0)</f>
        <v>#N/A</v>
      </c>
      <c r="AP704" s="487" t="e">
        <f>+VLOOKUP($AJ704,Data_Validation!$A:$D,3,0)</f>
        <v>#N/A</v>
      </c>
      <c r="AQ704" s="487" t="e">
        <f>+VLOOKUP($AJ704,Data_Validation!$A:$D,4,0)</f>
        <v>#N/A</v>
      </c>
      <c r="AR704" s="487" t="s">
        <v>299</v>
      </c>
      <c r="AS704" s="487" t="e">
        <f>+VLOOKUP($AJ704,Data_Validation!$A:$E,5,0)</f>
        <v>#N/A</v>
      </c>
      <c r="AT704" s="904">
        <f t="shared" si="42"/>
        <v>0</v>
      </c>
      <c r="AU704" s="488">
        <f t="shared" si="42"/>
        <v>0</v>
      </c>
      <c r="AV704" s="899" t="str">
        <f>IFERROR(INDEX(V704:AG704,1,MATCH(Parametres!$B$3,V$1:AG$1,0)-1)*IF(OR(C704="L",C704="S",C704="I"),-1,1),"")</f>
        <v/>
      </c>
      <c r="AW704" s="899" t="e">
        <f t="shared" si="43"/>
        <v>#N/A</v>
      </c>
      <c r="AX704" s="899" t="e">
        <f>INDEX(V704:AG704,1,MATCH(Parametres!$B$3,V$1:AG$1,0))*IF(OR(C704="L",C704="S",C704="I"),-1,1)</f>
        <v>#N/A</v>
      </c>
      <c r="AY704" s="487" t="s">
        <v>337</v>
      </c>
      <c r="AZ704" s="487" t="e">
        <f>+VLOOKUP($AJ704,Data_Validation!$A:$E,5,0)</f>
        <v>#N/A</v>
      </c>
    </row>
    <row r="705" spans="36:52" ht="15" customHeight="1">
      <c r="AJ705" s="899">
        <f t="shared" si="44"/>
        <v>0</v>
      </c>
      <c r="AK705" s="899">
        <f t="shared" si="44"/>
        <v>0</v>
      </c>
      <c r="AL705" s="905" t="str">
        <f>IFERROR(INDEX(G705:R705,1,MATCH(Parametres!$B$3,G$1:R$1,0)-1)*IF(OR(F705="L",F705="S",F705="I"),-1,1),"")</f>
        <v/>
      </c>
      <c r="AM705" s="905" t="e">
        <f t="shared" si="41"/>
        <v>#N/A</v>
      </c>
      <c r="AN705" s="905" t="e">
        <f>INDEX(G705:R705,1,MATCH(Parametres!$B$3,G$1:R$1,0))*IF(OR(F705="L",F705="S",F705="I"),-1,1)</f>
        <v>#N/A</v>
      </c>
      <c r="AO705" s="487" t="e">
        <f>+VLOOKUP($AJ705,Data_Validation!$A:$D,1,0)</f>
        <v>#N/A</v>
      </c>
      <c r="AP705" s="487" t="e">
        <f>+VLOOKUP($AJ705,Data_Validation!$A:$D,3,0)</f>
        <v>#N/A</v>
      </c>
      <c r="AQ705" s="487" t="e">
        <f>+VLOOKUP($AJ705,Data_Validation!$A:$D,4,0)</f>
        <v>#N/A</v>
      </c>
      <c r="AR705" s="487" t="s">
        <v>299</v>
      </c>
      <c r="AS705" s="487" t="e">
        <f>+VLOOKUP($AJ705,Data_Validation!$A:$E,5,0)</f>
        <v>#N/A</v>
      </c>
      <c r="AT705" s="904">
        <f t="shared" si="42"/>
        <v>0</v>
      </c>
      <c r="AU705" s="488">
        <f t="shared" si="42"/>
        <v>0</v>
      </c>
      <c r="AV705" s="899" t="str">
        <f>IFERROR(INDEX(V705:AG705,1,MATCH(Parametres!$B$3,V$1:AG$1,0)-1)*IF(OR(C705="L",C705="S",C705="I"),-1,1),"")</f>
        <v/>
      </c>
      <c r="AW705" s="899" t="e">
        <f t="shared" si="43"/>
        <v>#N/A</v>
      </c>
      <c r="AX705" s="899" t="e">
        <f>INDEX(V705:AG705,1,MATCH(Parametres!$B$3,V$1:AG$1,0))*IF(OR(C705="L",C705="S",C705="I"),-1,1)</f>
        <v>#N/A</v>
      </c>
      <c r="AY705" s="487" t="s">
        <v>337</v>
      </c>
      <c r="AZ705" s="487" t="e">
        <f>+VLOOKUP($AJ705,Data_Validation!$A:$E,5,0)</f>
        <v>#N/A</v>
      </c>
    </row>
    <row r="706" spans="36:52" ht="15" customHeight="1">
      <c r="AJ706" s="899">
        <f t="shared" si="44"/>
        <v>0</v>
      </c>
      <c r="AK706" s="899">
        <f t="shared" si="44"/>
        <v>0</v>
      </c>
      <c r="AL706" s="905" t="str">
        <f>IFERROR(INDEX(G706:R706,1,MATCH(Parametres!$B$3,G$1:R$1,0)-1)*IF(OR(F706="L",F706="S",F706="I"),-1,1),"")</f>
        <v/>
      </c>
      <c r="AM706" s="905" t="e">
        <f t="shared" si="41"/>
        <v>#N/A</v>
      </c>
      <c r="AN706" s="905" t="e">
        <f>INDEX(G706:R706,1,MATCH(Parametres!$B$3,G$1:R$1,0))*IF(OR(F706="L",F706="S",F706="I"),-1,1)</f>
        <v>#N/A</v>
      </c>
      <c r="AO706" s="487" t="e">
        <f>+VLOOKUP($AJ706,Data_Validation!$A:$D,1,0)</f>
        <v>#N/A</v>
      </c>
      <c r="AP706" s="487" t="e">
        <f>+VLOOKUP($AJ706,Data_Validation!$A:$D,3,0)</f>
        <v>#N/A</v>
      </c>
      <c r="AQ706" s="487" t="e">
        <f>+VLOOKUP($AJ706,Data_Validation!$A:$D,4,0)</f>
        <v>#N/A</v>
      </c>
      <c r="AR706" s="487" t="s">
        <v>299</v>
      </c>
      <c r="AS706" s="487" t="e">
        <f>+VLOOKUP($AJ706,Data_Validation!$A:$E,5,0)</f>
        <v>#N/A</v>
      </c>
      <c r="AT706" s="904">
        <f t="shared" si="42"/>
        <v>0</v>
      </c>
      <c r="AU706" s="488">
        <f t="shared" si="42"/>
        <v>0</v>
      </c>
      <c r="AV706" s="899" t="str">
        <f>IFERROR(INDEX(V706:AG706,1,MATCH(Parametres!$B$3,V$1:AG$1,0)-1)*IF(OR(C706="L",C706="S",C706="I"),-1,1),"")</f>
        <v/>
      </c>
      <c r="AW706" s="899" t="e">
        <f t="shared" si="43"/>
        <v>#N/A</v>
      </c>
      <c r="AX706" s="899" t="e">
        <f>INDEX(V706:AG706,1,MATCH(Parametres!$B$3,V$1:AG$1,0))*IF(OR(C706="L",C706="S",C706="I"),-1,1)</f>
        <v>#N/A</v>
      </c>
      <c r="AY706" s="487" t="s">
        <v>337</v>
      </c>
      <c r="AZ706" s="487" t="e">
        <f>+VLOOKUP($AJ706,Data_Validation!$A:$E,5,0)</f>
        <v>#N/A</v>
      </c>
    </row>
    <row r="707" spans="36:52" ht="15" customHeight="1">
      <c r="AJ707" s="899">
        <f t="shared" si="44"/>
        <v>0</v>
      </c>
      <c r="AK707" s="899">
        <f t="shared" si="44"/>
        <v>0</v>
      </c>
      <c r="AL707" s="905" t="str">
        <f>IFERROR(INDEX(G707:R707,1,MATCH(Parametres!$B$3,G$1:R$1,0)-1)*IF(OR(F707="L",F707="S",F707="I"),-1,1),"")</f>
        <v/>
      </c>
      <c r="AM707" s="905" t="e">
        <f t="shared" si="41"/>
        <v>#N/A</v>
      </c>
      <c r="AN707" s="905" t="e">
        <f>INDEX(G707:R707,1,MATCH(Parametres!$B$3,G$1:R$1,0))*IF(OR(F707="L",F707="S",F707="I"),-1,1)</f>
        <v>#N/A</v>
      </c>
      <c r="AO707" s="487" t="e">
        <f>+VLOOKUP($AJ707,Data_Validation!$A:$D,1,0)</f>
        <v>#N/A</v>
      </c>
      <c r="AP707" s="487" t="e">
        <f>+VLOOKUP($AJ707,Data_Validation!$A:$D,3,0)</f>
        <v>#N/A</v>
      </c>
      <c r="AQ707" s="487" t="e">
        <f>+VLOOKUP($AJ707,Data_Validation!$A:$D,4,0)</f>
        <v>#N/A</v>
      </c>
      <c r="AR707" s="487" t="s">
        <v>299</v>
      </c>
      <c r="AS707" s="487" t="e">
        <f>+VLOOKUP($AJ707,Data_Validation!$A:$E,5,0)</f>
        <v>#N/A</v>
      </c>
      <c r="AT707" s="904">
        <f t="shared" si="42"/>
        <v>0</v>
      </c>
      <c r="AU707" s="488">
        <f t="shared" si="42"/>
        <v>0</v>
      </c>
      <c r="AV707" s="899" t="str">
        <f>IFERROR(INDEX(V707:AG707,1,MATCH(Parametres!$B$3,V$1:AG$1,0)-1)*IF(OR(C707="L",C707="S",C707="I"),-1,1),"")</f>
        <v/>
      </c>
      <c r="AW707" s="899" t="e">
        <f t="shared" si="43"/>
        <v>#N/A</v>
      </c>
      <c r="AX707" s="899" t="e">
        <f>INDEX(V707:AG707,1,MATCH(Parametres!$B$3,V$1:AG$1,0))*IF(OR(C707="L",C707="S",C707="I"),-1,1)</f>
        <v>#N/A</v>
      </c>
      <c r="AY707" s="487" t="s">
        <v>337</v>
      </c>
      <c r="AZ707" s="487" t="e">
        <f>+VLOOKUP($AJ707,Data_Validation!$A:$E,5,0)</f>
        <v>#N/A</v>
      </c>
    </row>
    <row r="708" spans="36:52" ht="15" customHeight="1">
      <c r="AJ708" s="899">
        <f t="shared" si="44"/>
        <v>0</v>
      </c>
      <c r="AK708" s="899">
        <f t="shared" si="44"/>
        <v>0</v>
      </c>
      <c r="AL708" s="905" t="str">
        <f>IFERROR(INDEX(G708:R708,1,MATCH(Parametres!$B$3,G$1:R$1,0)-1)*IF(OR(F708="L",F708="S",F708="I"),-1,1),"")</f>
        <v/>
      </c>
      <c r="AM708" s="905" t="e">
        <f t="shared" ref="AM708:AM771" si="45">AN708-AL708</f>
        <v>#N/A</v>
      </c>
      <c r="AN708" s="905" t="e">
        <f>INDEX(G708:R708,1,MATCH(Parametres!$B$3,G$1:R$1,0))*IF(OR(F708="L",F708="S",F708="I"),-1,1)</f>
        <v>#N/A</v>
      </c>
      <c r="AO708" s="487" t="e">
        <f>+VLOOKUP($AJ708,Data_Validation!$A:$D,1,0)</f>
        <v>#N/A</v>
      </c>
      <c r="AP708" s="487" t="e">
        <f>+VLOOKUP($AJ708,Data_Validation!$A:$D,3,0)</f>
        <v>#N/A</v>
      </c>
      <c r="AQ708" s="487" t="e">
        <f>+VLOOKUP($AJ708,Data_Validation!$A:$D,4,0)</f>
        <v>#N/A</v>
      </c>
      <c r="AR708" s="487" t="s">
        <v>299</v>
      </c>
      <c r="AS708" s="487" t="e">
        <f>+VLOOKUP($AJ708,Data_Validation!$A:$E,5,0)</f>
        <v>#N/A</v>
      </c>
      <c r="AT708" s="904">
        <f t="shared" ref="AT708:AU771" si="46">C708</f>
        <v>0</v>
      </c>
      <c r="AU708" s="488">
        <f t="shared" si="46"/>
        <v>0</v>
      </c>
      <c r="AV708" s="899" t="str">
        <f>IFERROR(INDEX(V708:AG708,1,MATCH(Parametres!$B$3,V$1:AG$1,0)-1)*IF(OR(C708="L",C708="S",C708="I"),-1,1),"")</f>
        <v/>
      </c>
      <c r="AW708" s="899" t="e">
        <f t="shared" ref="AW708:AW771" si="47">AX708-AV708</f>
        <v>#N/A</v>
      </c>
      <c r="AX708" s="899" t="e">
        <f>INDEX(V708:AG708,1,MATCH(Parametres!$B$3,V$1:AG$1,0))*IF(OR(C708="L",C708="S",C708="I"),-1,1)</f>
        <v>#N/A</v>
      </c>
      <c r="AY708" s="487" t="s">
        <v>337</v>
      </c>
      <c r="AZ708" s="487" t="e">
        <f>+VLOOKUP($AJ708,Data_Validation!$A:$E,5,0)</f>
        <v>#N/A</v>
      </c>
    </row>
    <row r="709" spans="36:52" ht="15" customHeight="1">
      <c r="AJ709" s="899">
        <f t="shared" si="44"/>
        <v>0</v>
      </c>
      <c r="AK709" s="899">
        <f t="shared" si="44"/>
        <v>0</v>
      </c>
      <c r="AL709" s="905" t="str">
        <f>IFERROR(INDEX(G709:R709,1,MATCH(Parametres!$B$3,G$1:R$1,0)-1)*IF(OR(F709="L",F709="S",F709="I"),-1,1),"")</f>
        <v/>
      </c>
      <c r="AM709" s="905" t="e">
        <f t="shared" si="45"/>
        <v>#N/A</v>
      </c>
      <c r="AN709" s="905" t="e">
        <f>INDEX(G709:R709,1,MATCH(Parametres!$B$3,G$1:R$1,0))*IF(OR(F709="L",F709="S",F709="I"),-1,1)</f>
        <v>#N/A</v>
      </c>
      <c r="AO709" s="487" t="e">
        <f>+VLOOKUP($AJ709,Data_Validation!$A:$D,1,0)</f>
        <v>#N/A</v>
      </c>
      <c r="AP709" s="487" t="e">
        <f>+VLOOKUP($AJ709,Data_Validation!$A:$D,3,0)</f>
        <v>#N/A</v>
      </c>
      <c r="AQ709" s="487" t="e">
        <f>+VLOOKUP($AJ709,Data_Validation!$A:$D,4,0)</f>
        <v>#N/A</v>
      </c>
      <c r="AR709" s="487" t="s">
        <v>299</v>
      </c>
      <c r="AS709" s="487" t="e">
        <f>+VLOOKUP($AJ709,Data_Validation!$A:$E,5,0)</f>
        <v>#N/A</v>
      </c>
      <c r="AT709" s="904">
        <f t="shared" si="46"/>
        <v>0</v>
      </c>
      <c r="AU709" s="488">
        <f t="shared" si="46"/>
        <v>0</v>
      </c>
      <c r="AV709" s="899" t="str">
        <f>IFERROR(INDEX(V709:AG709,1,MATCH(Parametres!$B$3,V$1:AG$1,0)-1)*IF(OR(C709="L",C709="S",C709="I"),-1,1),"")</f>
        <v/>
      </c>
      <c r="AW709" s="899" t="e">
        <f t="shared" si="47"/>
        <v>#N/A</v>
      </c>
      <c r="AX709" s="899" t="e">
        <f>INDEX(V709:AG709,1,MATCH(Parametres!$B$3,V$1:AG$1,0))*IF(OR(C709="L",C709="S",C709="I"),-1,1)</f>
        <v>#N/A</v>
      </c>
      <c r="AY709" s="487" t="s">
        <v>337</v>
      </c>
      <c r="AZ709" s="487" t="e">
        <f>+VLOOKUP($AJ709,Data_Validation!$A:$E,5,0)</f>
        <v>#N/A</v>
      </c>
    </row>
    <row r="710" spans="36:52" ht="15" customHeight="1">
      <c r="AJ710" s="899">
        <f t="shared" si="44"/>
        <v>0</v>
      </c>
      <c r="AK710" s="899">
        <f t="shared" si="44"/>
        <v>0</v>
      </c>
      <c r="AL710" s="905" t="str">
        <f>IFERROR(INDEX(G710:R710,1,MATCH(Parametres!$B$3,G$1:R$1,0)-1)*IF(OR(F710="L",F710="S",F710="I"),-1,1),"")</f>
        <v/>
      </c>
      <c r="AM710" s="905" t="e">
        <f t="shared" si="45"/>
        <v>#N/A</v>
      </c>
      <c r="AN710" s="905" t="e">
        <f>INDEX(G710:R710,1,MATCH(Parametres!$B$3,G$1:R$1,0))*IF(OR(F710="L",F710="S",F710="I"),-1,1)</f>
        <v>#N/A</v>
      </c>
      <c r="AO710" s="487" t="e">
        <f>+VLOOKUP($AJ710,Data_Validation!$A:$D,1,0)</f>
        <v>#N/A</v>
      </c>
      <c r="AP710" s="487" t="e">
        <f>+VLOOKUP($AJ710,Data_Validation!$A:$D,3,0)</f>
        <v>#N/A</v>
      </c>
      <c r="AQ710" s="487" t="e">
        <f>+VLOOKUP($AJ710,Data_Validation!$A:$D,4,0)</f>
        <v>#N/A</v>
      </c>
      <c r="AR710" s="487" t="s">
        <v>299</v>
      </c>
      <c r="AS710" s="487" t="e">
        <f>+VLOOKUP($AJ710,Data_Validation!$A:$E,5,0)</f>
        <v>#N/A</v>
      </c>
      <c r="AT710" s="904">
        <f t="shared" si="46"/>
        <v>0</v>
      </c>
      <c r="AU710" s="488">
        <f t="shared" si="46"/>
        <v>0</v>
      </c>
      <c r="AV710" s="899" t="str">
        <f>IFERROR(INDEX(V710:AG710,1,MATCH(Parametres!$B$3,V$1:AG$1,0)-1)*IF(OR(C710="L",C710="S",C710="I"),-1,1),"")</f>
        <v/>
      </c>
      <c r="AW710" s="899" t="e">
        <f t="shared" si="47"/>
        <v>#N/A</v>
      </c>
      <c r="AX710" s="899" t="e">
        <f>INDEX(V710:AG710,1,MATCH(Parametres!$B$3,V$1:AG$1,0))*IF(OR(C710="L",C710="S",C710="I"),-1,1)</f>
        <v>#N/A</v>
      </c>
      <c r="AY710" s="487" t="s">
        <v>337</v>
      </c>
      <c r="AZ710" s="487" t="e">
        <f>+VLOOKUP($AJ710,Data_Validation!$A:$E,5,0)</f>
        <v>#N/A</v>
      </c>
    </row>
    <row r="711" spans="36:52" ht="15" customHeight="1">
      <c r="AJ711" s="899">
        <f t="shared" si="44"/>
        <v>0</v>
      </c>
      <c r="AK711" s="899">
        <f t="shared" si="44"/>
        <v>0</v>
      </c>
      <c r="AL711" s="905" t="str">
        <f>IFERROR(INDEX(G711:R711,1,MATCH(Parametres!$B$3,G$1:R$1,0)-1)*IF(OR(F711="L",F711="S",F711="I"),-1,1),"")</f>
        <v/>
      </c>
      <c r="AM711" s="905" t="e">
        <f t="shared" si="45"/>
        <v>#N/A</v>
      </c>
      <c r="AN711" s="905" t="e">
        <f>INDEX(G711:R711,1,MATCH(Parametres!$B$3,G$1:R$1,0))*IF(OR(F711="L",F711="S",F711="I"),-1,1)</f>
        <v>#N/A</v>
      </c>
      <c r="AO711" s="487" t="e">
        <f>+VLOOKUP($AJ711,Data_Validation!$A:$D,1,0)</f>
        <v>#N/A</v>
      </c>
      <c r="AP711" s="487" t="e">
        <f>+VLOOKUP($AJ711,Data_Validation!$A:$D,3,0)</f>
        <v>#N/A</v>
      </c>
      <c r="AQ711" s="487" t="e">
        <f>+VLOOKUP($AJ711,Data_Validation!$A:$D,4,0)</f>
        <v>#N/A</v>
      </c>
      <c r="AR711" s="487" t="s">
        <v>299</v>
      </c>
      <c r="AS711" s="487" t="e">
        <f>+VLOOKUP($AJ711,Data_Validation!$A:$E,5,0)</f>
        <v>#N/A</v>
      </c>
      <c r="AT711" s="904">
        <f t="shared" si="46"/>
        <v>0</v>
      </c>
      <c r="AU711" s="488">
        <f t="shared" si="46"/>
        <v>0</v>
      </c>
      <c r="AV711" s="899" t="str">
        <f>IFERROR(INDEX(V711:AG711,1,MATCH(Parametres!$B$3,V$1:AG$1,0)-1)*IF(OR(C711="L",C711="S",C711="I"),-1,1),"")</f>
        <v/>
      </c>
      <c r="AW711" s="899" t="e">
        <f t="shared" si="47"/>
        <v>#N/A</v>
      </c>
      <c r="AX711" s="899" t="e">
        <f>INDEX(V711:AG711,1,MATCH(Parametres!$B$3,V$1:AG$1,0))*IF(OR(C711="L",C711="S",C711="I"),-1,1)</f>
        <v>#N/A</v>
      </c>
      <c r="AY711" s="487" t="s">
        <v>337</v>
      </c>
      <c r="AZ711" s="487" t="e">
        <f>+VLOOKUP($AJ711,Data_Validation!$A:$E,5,0)</f>
        <v>#N/A</v>
      </c>
    </row>
    <row r="712" spans="36:52" ht="15" customHeight="1">
      <c r="AJ712" s="899">
        <f t="shared" si="44"/>
        <v>0</v>
      </c>
      <c r="AK712" s="899">
        <f t="shared" si="44"/>
        <v>0</v>
      </c>
      <c r="AL712" s="905" t="str">
        <f>IFERROR(INDEX(G712:R712,1,MATCH(Parametres!$B$3,G$1:R$1,0)-1)*IF(OR(F712="L",F712="S",F712="I"),-1,1),"")</f>
        <v/>
      </c>
      <c r="AM712" s="905" t="e">
        <f t="shared" si="45"/>
        <v>#N/A</v>
      </c>
      <c r="AN712" s="905" t="e">
        <f>INDEX(G712:R712,1,MATCH(Parametres!$B$3,G$1:R$1,0))*IF(OR(F712="L",F712="S",F712="I"),-1,1)</f>
        <v>#N/A</v>
      </c>
      <c r="AO712" s="487" t="e">
        <f>+VLOOKUP($AJ712,Data_Validation!$A:$D,1,0)</f>
        <v>#N/A</v>
      </c>
      <c r="AP712" s="487" t="e">
        <f>+VLOOKUP($AJ712,Data_Validation!$A:$D,3,0)</f>
        <v>#N/A</v>
      </c>
      <c r="AQ712" s="487" t="e">
        <f>+VLOOKUP($AJ712,Data_Validation!$A:$D,4,0)</f>
        <v>#N/A</v>
      </c>
      <c r="AR712" s="487" t="s">
        <v>299</v>
      </c>
      <c r="AS712" s="487" t="e">
        <f>+VLOOKUP($AJ712,Data_Validation!$A:$E,5,0)</f>
        <v>#N/A</v>
      </c>
      <c r="AT712" s="904">
        <f t="shared" si="46"/>
        <v>0</v>
      </c>
      <c r="AU712" s="488">
        <f t="shared" si="46"/>
        <v>0</v>
      </c>
      <c r="AV712" s="899" t="str">
        <f>IFERROR(INDEX(V712:AG712,1,MATCH(Parametres!$B$3,V$1:AG$1,0)-1)*IF(OR(C712="L",C712="S",C712="I"),-1,1),"")</f>
        <v/>
      </c>
      <c r="AW712" s="899" t="e">
        <f t="shared" si="47"/>
        <v>#N/A</v>
      </c>
      <c r="AX712" s="899" t="e">
        <f>INDEX(V712:AG712,1,MATCH(Parametres!$B$3,V$1:AG$1,0))*IF(OR(C712="L",C712="S",C712="I"),-1,1)</f>
        <v>#N/A</v>
      </c>
      <c r="AY712" s="487" t="s">
        <v>337</v>
      </c>
      <c r="AZ712" s="487" t="e">
        <f>+VLOOKUP($AJ712,Data_Validation!$A:$E,5,0)</f>
        <v>#N/A</v>
      </c>
    </row>
    <row r="713" spans="36:52" ht="15" customHeight="1">
      <c r="AJ713" s="899">
        <f t="shared" si="44"/>
        <v>0</v>
      </c>
      <c r="AK713" s="899">
        <f t="shared" si="44"/>
        <v>0</v>
      </c>
      <c r="AL713" s="905" t="str">
        <f>IFERROR(INDEX(G713:R713,1,MATCH(Parametres!$B$3,G$1:R$1,0)-1)*IF(OR(F713="L",F713="S",F713="I"),-1,1),"")</f>
        <v/>
      </c>
      <c r="AM713" s="905" t="e">
        <f t="shared" si="45"/>
        <v>#N/A</v>
      </c>
      <c r="AN713" s="905" t="e">
        <f>INDEX(G713:R713,1,MATCH(Parametres!$B$3,G$1:R$1,0))*IF(OR(F713="L",F713="S",F713="I"),-1,1)</f>
        <v>#N/A</v>
      </c>
      <c r="AO713" s="487" t="e">
        <f>+VLOOKUP($AJ713,Data_Validation!$A:$D,1,0)</f>
        <v>#N/A</v>
      </c>
      <c r="AP713" s="487" t="e">
        <f>+VLOOKUP($AJ713,Data_Validation!$A:$D,3,0)</f>
        <v>#N/A</v>
      </c>
      <c r="AQ713" s="487" t="e">
        <f>+VLOOKUP($AJ713,Data_Validation!$A:$D,4,0)</f>
        <v>#N/A</v>
      </c>
      <c r="AR713" s="487" t="s">
        <v>299</v>
      </c>
      <c r="AS713" s="487" t="e">
        <f>+VLOOKUP($AJ713,Data_Validation!$A:$E,5,0)</f>
        <v>#N/A</v>
      </c>
      <c r="AT713" s="904">
        <f t="shared" si="46"/>
        <v>0</v>
      </c>
      <c r="AU713" s="488">
        <f t="shared" si="46"/>
        <v>0</v>
      </c>
      <c r="AV713" s="899" t="str">
        <f>IFERROR(INDEX(V713:AG713,1,MATCH(Parametres!$B$3,V$1:AG$1,0)-1)*IF(OR(C713="L",C713="S",C713="I"),-1,1),"")</f>
        <v/>
      </c>
      <c r="AW713" s="899" t="e">
        <f t="shared" si="47"/>
        <v>#N/A</v>
      </c>
      <c r="AX713" s="899" t="e">
        <f>INDEX(V713:AG713,1,MATCH(Parametres!$B$3,V$1:AG$1,0))*IF(OR(C713="L",C713="S",C713="I"),-1,1)</f>
        <v>#N/A</v>
      </c>
      <c r="AY713" s="487" t="s">
        <v>337</v>
      </c>
      <c r="AZ713" s="487" t="e">
        <f>+VLOOKUP($AJ713,Data_Validation!$A:$E,5,0)</f>
        <v>#N/A</v>
      </c>
    </row>
    <row r="714" spans="36:52" ht="15" customHeight="1">
      <c r="AJ714" s="899">
        <f t="shared" si="44"/>
        <v>0</v>
      </c>
      <c r="AK714" s="899">
        <f t="shared" si="44"/>
        <v>0</v>
      </c>
      <c r="AL714" s="905" t="str">
        <f>IFERROR(INDEX(G714:R714,1,MATCH(Parametres!$B$3,G$1:R$1,0)-1)*IF(OR(F714="L",F714="S",F714="I"),-1,1),"")</f>
        <v/>
      </c>
      <c r="AM714" s="905" t="e">
        <f t="shared" si="45"/>
        <v>#N/A</v>
      </c>
      <c r="AN714" s="905" t="e">
        <f>INDEX(G714:R714,1,MATCH(Parametres!$B$3,G$1:R$1,0))*IF(OR(F714="L",F714="S",F714="I"),-1,1)</f>
        <v>#N/A</v>
      </c>
      <c r="AO714" s="487" t="e">
        <f>+VLOOKUP($AJ714,Data_Validation!$A:$D,1,0)</f>
        <v>#N/A</v>
      </c>
      <c r="AP714" s="487" t="e">
        <f>+VLOOKUP($AJ714,Data_Validation!$A:$D,3,0)</f>
        <v>#N/A</v>
      </c>
      <c r="AQ714" s="487" t="e">
        <f>+VLOOKUP($AJ714,Data_Validation!$A:$D,4,0)</f>
        <v>#N/A</v>
      </c>
      <c r="AR714" s="487" t="s">
        <v>299</v>
      </c>
      <c r="AS714" s="487" t="e">
        <f>+VLOOKUP($AJ714,Data_Validation!$A:$E,5,0)</f>
        <v>#N/A</v>
      </c>
      <c r="AT714" s="904">
        <f t="shared" si="46"/>
        <v>0</v>
      </c>
      <c r="AU714" s="488">
        <f t="shared" si="46"/>
        <v>0</v>
      </c>
      <c r="AV714" s="899" t="str">
        <f>IFERROR(INDEX(V714:AG714,1,MATCH(Parametres!$B$3,V$1:AG$1,0)-1)*IF(OR(C714="L",C714="S",C714="I"),-1,1),"")</f>
        <v/>
      </c>
      <c r="AW714" s="899" t="e">
        <f t="shared" si="47"/>
        <v>#N/A</v>
      </c>
      <c r="AX714" s="899" t="e">
        <f>INDEX(V714:AG714,1,MATCH(Parametres!$B$3,V$1:AG$1,0))*IF(OR(C714="L",C714="S",C714="I"),-1,1)</f>
        <v>#N/A</v>
      </c>
      <c r="AY714" s="487" t="s">
        <v>337</v>
      </c>
      <c r="AZ714" s="487" t="e">
        <f>+VLOOKUP($AJ714,Data_Validation!$A:$E,5,0)</f>
        <v>#N/A</v>
      </c>
    </row>
    <row r="715" spans="36:52" ht="15" customHeight="1">
      <c r="AJ715" s="899">
        <f t="shared" si="44"/>
        <v>0</v>
      </c>
      <c r="AK715" s="899">
        <f t="shared" si="44"/>
        <v>0</v>
      </c>
      <c r="AL715" s="905" t="str">
        <f>IFERROR(INDEX(G715:R715,1,MATCH(Parametres!$B$3,G$1:R$1,0)-1)*IF(OR(F715="L",F715="S",F715="I"),-1,1),"")</f>
        <v/>
      </c>
      <c r="AM715" s="905" t="e">
        <f t="shared" si="45"/>
        <v>#N/A</v>
      </c>
      <c r="AN715" s="905" t="e">
        <f>INDEX(G715:R715,1,MATCH(Parametres!$B$3,G$1:R$1,0))*IF(OR(F715="L",F715="S",F715="I"),-1,1)</f>
        <v>#N/A</v>
      </c>
      <c r="AO715" s="487" t="e">
        <f>+VLOOKUP($AJ715,Data_Validation!$A:$D,1,0)</f>
        <v>#N/A</v>
      </c>
      <c r="AP715" s="487" t="e">
        <f>+VLOOKUP($AJ715,Data_Validation!$A:$D,3,0)</f>
        <v>#N/A</v>
      </c>
      <c r="AQ715" s="487" t="e">
        <f>+VLOOKUP($AJ715,Data_Validation!$A:$D,4,0)</f>
        <v>#N/A</v>
      </c>
      <c r="AR715" s="487" t="s">
        <v>299</v>
      </c>
      <c r="AS715" s="487" t="e">
        <f>+VLOOKUP($AJ715,Data_Validation!$A:$E,5,0)</f>
        <v>#N/A</v>
      </c>
      <c r="AT715" s="904">
        <f t="shared" si="46"/>
        <v>0</v>
      </c>
      <c r="AU715" s="488">
        <f t="shared" si="46"/>
        <v>0</v>
      </c>
      <c r="AV715" s="899" t="str">
        <f>IFERROR(INDEX(V715:AG715,1,MATCH(Parametres!$B$3,V$1:AG$1,0)-1)*IF(OR(C715="L",C715="S",C715="I"),-1,1),"")</f>
        <v/>
      </c>
      <c r="AW715" s="899" t="e">
        <f t="shared" si="47"/>
        <v>#N/A</v>
      </c>
      <c r="AX715" s="899" t="e">
        <f>INDEX(V715:AG715,1,MATCH(Parametres!$B$3,V$1:AG$1,0))*IF(OR(C715="L",C715="S",C715="I"),-1,1)</f>
        <v>#N/A</v>
      </c>
      <c r="AY715" s="487" t="s">
        <v>337</v>
      </c>
      <c r="AZ715" s="487" t="e">
        <f>+VLOOKUP($AJ715,Data_Validation!$A:$E,5,0)</f>
        <v>#N/A</v>
      </c>
    </row>
    <row r="716" spans="36:52" ht="15" customHeight="1">
      <c r="AJ716" s="899">
        <f t="shared" si="44"/>
        <v>0</v>
      </c>
      <c r="AK716" s="899">
        <f t="shared" si="44"/>
        <v>0</v>
      </c>
      <c r="AL716" s="905" t="str">
        <f>IFERROR(INDEX(G716:R716,1,MATCH(Parametres!$B$3,G$1:R$1,0)-1)*IF(OR(F716="L",F716="S",F716="I"),-1,1),"")</f>
        <v/>
      </c>
      <c r="AM716" s="905" t="e">
        <f t="shared" si="45"/>
        <v>#N/A</v>
      </c>
      <c r="AN716" s="905" t="e">
        <f>INDEX(G716:R716,1,MATCH(Parametres!$B$3,G$1:R$1,0))*IF(OR(F716="L",F716="S",F716="I"),-1,1)</f>
        <v>#N/A</v>
      </c>
      <c r="AO716" s="487" t="e">
        <f>+VLOOKUP($AJ716,Data_Validation!$A:$D,1,0)</f>
        <v>#N/A</v>
      </c>
      <c r="AP716" s="487" t="e">
        <f>+VLOOKUP($AJ716,Data_Validation!$A:$D,3,0)</f>
        <v>#N/A</v>
      </c>
      <c r="AQ716" s="487" t="e">
        <f>+VLOOKUP($AJ716,Data_Validation!$A:$D,4,0)</f>
        <v>#N/A</v>
      </c>
      <c r="AR716" s="487" t="s">
        <v>299</v>
      </c>
      <c r="AS716" s="487" t="e">
        <f>+VLOOKUP($AJ716,Data_Validation!$A:$E,5,0)</f>
        <v>#N/A</v>
      </c>
      <c r="AT716" s="904">
        <f t="shared" si="46"/>
        <v>0</v>
      </c>
      <c r="AU716" s="488">
        <f t="shared" si="46"/>
        <v>0</v>
      </c>
      <c r="AV716" s="899" t="str">
        <f>IFERROR(INDEX(V716:AG716,1,MATCH(Parametres!$B$3,V$1:AG$1,0)-1)*IF(OR(C716="L",C716="S",C716="I"),-1,1),"")</f>
        <v/>
      </c>
      <c r="AW716" s="899" t="e">
        <f t="shared" si="47"/>
        <v>#N/A</v>
      </c>
      <c r="AX716" s="899" t="e">
        <f>INDEX(V716:AG716,1,MATCH(Parametres!$B$3,V$1:AG$1,0))*IF(OR(C716="L",C716="S",C716="I"),-1,1)</f>
        <v>#N/A</v>
      </c>
      <c r="AY716" s="487" t="s">
        <v>337</v>
      </c>
      <c r="AZ716" s="487" t="e">
        <f>+VLOOKUP($AJ716,Data_Validation!$A:$E,5,0)</f>
        <v>#N/A</v>
      </c>
    </row>
    <row r="717" spans="36:52" ht="15" customHeight="1">
      <c r="AJ717" s="899">
        <f t="shared" si="44"/>
        <v>0</v>
      </c>
      <c r="AK717" s="899">
        <f t="shared" si="44"/>
        <v>0</v>
      </c>
      <c r="AL717" s="905" t="str">
        <f>IFERROR(INDEX(G717:R717,1,MATCH(Parametres!$B$3,G$1:R$1,0)-1)*IF(OR(F717="L",F717="S",F717="I"),-1,1),"")</f>
        <v/>
      </c>
      <c r="AM717" s="905" t="e">
        <f t="shared" si="45"/>
        <v>#N/A</v>
      </c>
      <c r="AN717" s="905" t="e">
        <f>INDEX(G717:R717,1,MATCH(Parametres!$B$3,G$1:R$1,0))*IF(OR(F717="L",F717="S",F717="I"),-1,1)</f>
        <v>#N/A</v>
      </c>
      <c r="AO717" s="487" t="e">
        <f>+VLOOKUP($AJ717,Data_Validation!$A:$D,1,0)</f>
        <v>#N/A</v>
      </c>
      <c r="AP717" s="487" t="e">
        <f>+VLOOKUP($AJ717,Data_Validation!$A:$D,3,0)</f>
        <v>#N/A</v>
      </c>
      <c r="AQ717" s="487" t="e">
        <f>+VLOOKUP($AJ717,Data_Validation!$A:$D,4,0)</f>
        <v>#N/A</v>
      </c>
      <c r="AR717" s="487" t="s">
        <v>299</v>
      </c>
      <c r="AS717" s="487" t="e">
        <f>+VLOOKUP($AJ717,Data_Validation!$A:$E,5,0)</f>
        <v>#N/A</v>
      </c>
      <c r="AT717" s="904">
        <f t="shared" si="46"/>
        <v>0</v>
      </c>
      <c r="AU717" s="488">
        <f t="shared" si="46"/>
        <v>0</v>
      </c>
      <c r="AV717" s="899" t="str">
        <f>IFERROR(INDEX(V717:AG717,1,MATCH(Parametres!$B$3,V$1:AG$1,0)-1)*IF(OR(C717="L",C717="S",C717="I"),-1,1),"")</f>
        <v/>
      </c>
      <c r="AW717" s="899" t="e">
        <f t="shared" si="47"/>
        <v>#N/A</v>
      </c>
      <c r="AX717" s="899" t="e">
        <f>INDEX(V717:AG717,1,MATCH(Parametres!$B$3,V$1:AG$1,0))*IF(OR(C717="L",C717="S",C717="I"),-1,1)</f>
        <v>#N/A</v>
      </c>
      <c r="AY717" s="487" t="s">
        <v>337</v>
      </c>
      <c r="AZ717" s="487" t="e">
        <f>+VLOOKUP($AJ717,Data_Validation!$A:$E,5,0)</f>
        <v>#N/A</v>
      </c>
    </row>
    <row r="718" spans="36:52" ht="15" customHeight="1">
      <c r="AJ718" s="899">
        <f t="shared" si="44"/>
        <v>0</v>
      </c>
      <c r="AK718" s="899">
        <f t="shared" si="44"/>
        <v>0</v>
      </c>
      <c r="AL718" s="905" t="str">
        <f>IFERROR(INDEX(G718:R718,1,MATCH(Parametres!$B$3,G$1:R$1,0)-1)*IF(OR(F718="L",F718="S",F718="I"),-1,1),"")</f>
        <v/>
      </c>
      <c r="AM718" s="905" t="e">
        <f t="shared" si="45"/>
        <v>#N/A</v>
      </c>
      <c r="AN718" s="905" t="e">
        <f>INDEX(G718:R718,1,MATCH(Parametres!$B$3,G$1:R$1,0))*IF(OR(F718="L",F718="S",F718="I"),-1,1)</f>
        <v>#N/A</v>
      </c>
      <c r="AO718" s="487" t="e">
        <f>+VLOOKUP($AJ718,Data_Validation!$A:$D,1,0)</f>
        <v>#N/A</v>
      </c>
      <c r="AP718" s="487" t="e">
        <f>+VLOOKUP($AJ718,Data_Validation!$A:$D,3,0)</f>
        <v>#N/A</v>
      </c>
      <c r="AQ718" s="487" t="e">
        <f>+VLOOKUP($AJ718,Data_Validation!$A:$D,4,0)</f>
        <v>#N/A</v>
      </c>
      <c r="AR718" s="487" t="s">
        <v>299</v>
      </c>
      <c r="AS718" s="487" t="e">
        <f>+VLOOKUP($AJ718,Data_Validation!$A:$E,5,0)</f>
        <v>#N/A</v>
      </c>
      <c r="AT718" s="904">
        <f t="shared" si="46"/>
        <v>0</v>
      </c>
      <c r="AU718" s="488">
        <f t="shared" si="46"/>
        <v>0</v>
      </c>
      <c r="AV718" s="899" t="str">
        <f>IFERROR(INDEX(V718:AG718,1,MATCH(Parametres!$B$3,V$1:AG$1,0)-1)*IF(OR(C718="L",C718="S",C718="I"),-1,1),"")</f>
        <v/>
      </c>
      <c r="AW718" s="899" t="e">
        <f t="shared" si="47"/>
        <v>#N/A</v>
      </c>
      <c r="AX718" s="899" t="e">
        <f>INDEX(V718:AG718,1,MATCH(Parametres!$B$3,V$1:AG$1,0))*IF(OR(C718="L",C718="S",C718="I"),-1,1)</f>
        <v>#N/A</v>
      </c>
      <c r="AY718" s="487" t="s">
        <v>337</v>
      </c>
      <c r="AZ718" s="487" t="e">
        <f>+VLOOKUP($AJ718,Data_Validation!$A:$E,5,0)</f>
        <v>#N/A</v>
      </c>
    </row>
    <row r="719" spans="36:52" ht="15" customHeight="1">
      <c r="AJ719" s="899">
        <f t="shared" si="44"/>
        <v>0</v>
      </c>
      <c r="AK719" s="899">
        <f t="shared" si="44"/>
        <v>0</v>
      </c>
      <c r="AL719" s="905" t="str">
        <f>IFERROR(INDEX(G719:R719,1,MATCH(Parametres!$B$3,G$1:R$1,0)-1)*IF(OR(F719="L",F719="S",F719="I"),-1,1),"")</f>
        <v/>
      </c>
      <c r="AM719" s="905" t="e">
        <f t="shared" si="45"/>
        <v>#N/A</v>
      </c>
      <c r="AN719" s="905" t="e">
        <f>INDEX(G719:R719,1,MATCH(Parametres!$B$3,G$1:R$1,0))*IF(OR(F719="L",F719="S",F719="I"),-1,1)</f>
        <v>#N/A</v>
      </c>
      <c r="AO719" s="487" t="e">
        <f>+VLOOKUP($AJ719,Data_Validation!$A:$D,1,0)</f>
        <v>#N/A</v>
      </c>
      <c r="AP719" s="487" t="e">
        <f>+VLOOKUP($AJ719,Data_Validation!$A:$D,3,0)</f>
        <v>#N/A</v>
      </c>
      <c r="AQ719" s="487" t="e">
        <f>+VLOOKUP($AJ719,Data_Validation!$A:$D,4,0)</f>
        <v>#N/A</v>
      </c>
      <c r="AR719" s="487" t="s">
        <v>299</v>
      </c>
      <c r="AS719" s="487" t="e">
        <f>+VLOOKUP($AJ719,Data_Validation!$A:$E,5,0)</f>
        <v>#N/A</v>
      </c>
      <c r="AT719" s="904">
        <f t="shared" si="46"/>
        <v>0</v>
      </c>
      <c r="AU719" s="488">
        <f t="shared" si="46"/>
        <v>0</v>
      </c>
      <c r="AV719" s="899" t="str">
        <f>IFERROR(INDEX(V719:AG719,1,MATCH(Parametres!$B$3,V$1:AG$1,0)-1)*IF(OR(C719="L",C719="S",C719="I"),-1,1),"")</f>
        <v/>
      </c>
      <c r="AW719" s="899" t="e">
        <f t="shared" si="47"/>
        <v>#N/A</v>
      </c>
      <c r="AX719" s="899" t="e">
        <f>INDEX(V719:AG719,1,MATCH(Parametres!$B$3,V$1:AG$1,0))*IF(OR(C719="L",C719="S",C719="I"),-1,1)</f>
        <v>#N/A</v>
      </c>
      <c r="AY719" s="487" t="s">
        <v>337</v>
      </c>
      <c r="AZ719" s="487" t="e">
        <f>+VLOOKUP($AJ719,Data_Validation!$A:$E,5,0)</f>
        <v>#N/A</v>
      </c>
    </row>
    <row r="720" spans="36:52" ht="15" customHeight="1">
      <c r="AJ720" s="899">
        <f t="shared" si="44"/>
        <v>0</v>
      </c>
      <c r="AK720" s="899">
        <f t="shared" si="44"/>
        <v>0</v>
      </c>
      <c r="AL720" s="905" t="str">
        <f>IFERROR(INDEX(G720:R720,1,MATCH(Parametres!$B$3,G$1:R$1,0)-1)*IF(OR(F720="L",F720="S",F720="I"),-1,1),"")</f>
        <v/>
      </c>
      <c r="AM720" s="905" t="e">
        <f t="shared" si="45"/>
        <v>#N/A</v>
      </c>
      <c r="AN720" s="905" t="e">
        <f>INDEX(G720:R720,1,MATCH(Parametres!$B$3,G$1:R$1,0))*IF(OR(F720="L",F720="S",F720="I"),-1,1)</f>
        <v>#N/A</v>
      </c>
      <c r="AO720" s="487" t="e">
        <f>+VLOOKUP($AJ720,Data_Validation!$A:$D,1,0)</f>
        <v>#N/A</v>
      </c>
      <c r="AP720" s="487" t="e">
        <f>+VLOOKUP($AJ720,Data_Validation!$A:$D,3,0)</f>
        <v>#N/A</v>
      </c>
      <c r="AQ720" s="487" t="e">
        <f>+VLOOKUP($AJ720,Data_Validation!$A:$D,4,0)</f>
        <v>#N/A</v>
      </c>
      <c r="AR720" s="487" t="s">
        <v>299</v>
      </c>
      <c r="AS720" s="487" t="e">
        <f>+VLOOKUP($AJ720,Data_Validation!$A:$E,5,0)</f>
        <v>#N/A</v>
      </c>
      <c r="AT720" s="904">
        <f t="shared" si="46"/>
        <v>0</v>
      </c>
      <c r="AU720" s="488">
        <f t="shared" si="46"/>
        <v>0</v>
      </c>
      <c r="AV720" s="899" t="str">
        <f>IFERROR(INDEX(V720:AG720,1,MATCH(Parametres!$B$3,V$1:AG$1,0)-1)*IF(OR(C720="L",C720="S",C720="I"),-1,1),"")</f>
        <v/>
      </c>
      <c r="AW720" s="899" t="e">
        <f t="shared" si="47"/>
        <v>#N/A</v>
      </c>
      <c r="AX720" s="899" t="e">
        <f>INDEX(V720:AG720,1,MATCH(Parametres!$B$3,V$1:AG$1,0))*IF(OR(C720="L",C720="S",C720="I"),-1,1)</f>
        <v>#N/A</v>
      </c>
      <c r="AY720" s="487" t="s">
        <v>337</v>
      </c>
      <c r="AZ720" s="487" t="e">
        <f>+VLOOKUP($AJ720,Data_Validation!$A:$E,5,0)</f>
        <v>#N/A</v>
      </c>
    </row>
    <row r="721" spans="36:52" ht="15" customHeight="1">
      <c r="AJ721" s="899">
        <f t="shared" si="44"/>
        <v>0</v>
      </c>
      <c r="AK721" s="899">
        <f t="shared" si="44"/>
        <v>0</v>
      </c>
      <c r="AL721" s="905" t="str">
        <f>IFERROR(INDEX(G721:R721,1,MATCH(Parametres!$B$3,G$1:R$1,0)-1)*IF(OR(F721="L",F721="S",F721="I"),-1,1),"")</f>
        <v/>
      </c>
      <c r="AM721" s="905" t="e">
        <f t="shared" si="45"/>
        <v>#N/A</v>
      </c>
      <c r="AN721" s="905" t="e">
        <f>INDEX(G721:R721,1,MATCH(Parametres!$B$3,G$1:R$1,0))*IF(OR(F721="L",F721="S",F721="I"),-1,1)</f>
        <v>#N/A</v>
      </c>
      <c r="AO721" s="487" t="e">
        <f>+VLOOKUP($AJ721,Data_Validation!$A:$D,1,0)</f>
        <v>#N/A</v>
      </c>
      <c r="AP721" s="487" t="e">
        <f>+VLOOKUP($AJ721,Data_Validation!$A:$D,3,0)</f>
        <v>#N/A</v>
      </c>
      <c r="AQ721" s="487" t="e">
        <f>+VLOOKUP($AJ721,Data_Validation!$A:$D,4,0)</f>
        <v>#N/A</v>
      </c>
      <c r="AR721" s="487" t="s">
        <v>299</v>
      </c>
      <c r="AS721" s="487" t="e">
        <f>+VLOOKUP($AJ721,Data_Validation!$A:$E,5,0)</f>
        <v>#N/A</v>
      </c>
      <c r="AT721" s="904">
        <f t="shared" si="46"/>
        <v>0</v>
      </c>
      <c r="AU721" s="488">
        <f t="shared" si="46"/>
        <v>0</v>
      </c>
      <c r="AV721" s="899" t="str">
        <f>IFERROR(INDEX(V721:AG721,1,MATCH(Parametres!$B$3,V$1:AG$1,0)-1)*IF(OR(C721="L",C721="S",C721="I"),-1,1),"")</f>
        <v/>
      </c>
      <c r="AW721" s="899" t="e">
        <f t="shared" si="47"/>
        <v>#N/A</v>
      </c>
      <c r="AX721" s="899" t="e">
        <f>INDEX(V721:AG721,1,MATCH(Parametres!$B$3,V$1:AG$1,0))*IF(OR(C721="L",C721="S",C721="I"),-1,1)</f>
        <v>#N/A</v>
      </c>
      <c r="AY721" s="487" t="s">
        <v>337</v>
      </c>
      <c r="AZ721" s="487" t="e">
        <f>+VLOOKUP($AJ721,Data_Validation!$A:$E,5,0)</f>
        <v>#N/A</v>
      </c>
    </row>
    <row r="722" spans="36:52" ht="15" customHeight="1">
      <c r="AJ722" s="899">
        <f t="shared" si="44"/>
        <v>0</v>
      </c>
      <c r="AK722" s="899">
        <f t="shared" si="44"/>
        <v>0</v>
      </c>
      <c r="AL722" s="905" t="str">
        <f>IFERROR(INDEX(G722:R722,1,MATCH(Parametres!$B$3,G$1:R$1,0)-1)*IF(OR(F722="L",F722="S",F722="I"),-1,1),"")</f>
        <v/>
      </c>
      <c r="AM722" s="905" t="e">
        <f t="shared" si="45"/>
        <v>#N/A</v>
      </c>
      <c r="AN722" s="905" t="e">
        <f>INDEX(G722:R722,1,MATCH(Parametres!$B$3,G$1:R$1,0))*IF(OR(F722="L",F722="S",F722="I"),-1,1)</f>
        <v>#N/A</v>
      </c>
      <c r="AO722" s="487" t="e">
        <f>+VLOOKUP($AJ722,Data_Validation!$A:$D,1,0)</f>
        <v>#N/A</v>
      </c>
      <c r="AP722" s="487" t="e">
        <f>+VLOOKUP($AJ722,Data_Validation!$A:$D,3,0)</f>
        <v>#N/A</v>
      </c>
      <c r="AQ722" s="487" t="e">
        <f>+VLOOKUP($AJ722,Data_Validation!$A:$D,4,0)</f>
        <v>#N/A</v>
      </c>
      <c r="AR722" s="487" t="s">
        <v>299</v>
      </c>
      <c r="AS722" s="487" t="e">
        <f>+VLOOKUP($AJ722,Data_Validation!$A:$E,5,0)</f>
        <v>#N/A</v>
      </c>
      <c r="AT722" s="904">
        <f t="shared" si="46"/>
        <v>0</v>
      </c>
      <c r="AU722" s="488">
        <f t="shared" si="46"/>
        <v>0</v>
      </c>
      <c r="AV722" s="899" t="str">
        <f>IFERROR(INDEX(V722:AG722,1,MATCH(Parametres!$B$3,V$1:AG$1,0)-1)*IF(OR(C722="L",C722="S",C722="I"),-1,1),"")</f>
        <v/>
      </c>
      <c r="AW722" s="899" t="e">
        <f t="shared" si="47"/>
        <v>#N/A</v>
      </c>
      <c r="AX722" s="899" t="e">
        <f>INDEX(V722:AG722,1,MATCH(Parametres!$B$3,V$1:AG$1,0))*IF(OR(C722="L",C722="S",C722="I"),-1,1)</f>
        <v>#N/A</v>
      </c>
      <c r="AY722" s="487" t="s">
        <v>337</v>
      </c>
      <c r="AZ722" s="487" t="e">
        <f>+VLOOKUP($AJ722,Data_Validation!$A:$E,5,0)</f>
        <v>#N/A</v>
      </c>
    </row>
    <row r="723" spans="36:52" ht="15" customHeight="1">
      <c r="AJ723" s="899">
        <f t="shared" si="44"/>
        <v>0</v>
      </c>
      <c r="AK723" s="899">
        <f t="shared" si="44"/>
        <v>0</v>
      </c>
      <c r="AL723" s="905" t="str">
        <f>IFERROR(INDEX(G723:R723,1,MATCH(Parametres!$B$3,G$1:R$1,0)-1)*IF(OR(F723="L",F723="S",F723="I"),-1,1),"")</f>
        <v/>
      </c>
      <c r="AM723" s="905" t="e">
        <f t="shared" si="45"/>
        <v>#N/A</v>
      </c>
      <c r="AN723" s="905" t="e">
        <f>INDEX(G723:R723,1,MATCH(Parametres!$B$3,G$1:R$1,0))*IF(OR(F723="L",F723="S",F723="I"),-1,1)</f>
        <v>#N/A</v>
      </c>
      <c r="AO723" s="487" t="e">
        <f>+VLOOKUP($AJ723,Data_Validation!$A:$D,1,0)</f>
        <v>#N/A</v>
      </c>
      <c r="AP723" s="487" t="e">
        <f>+VLOOKUP($AJ723,Data_Validation!$A:$D,3,0)</f>
        <v>#N/A</v>
      </c>
      <c r="AQ723" s="487" t="e">
        <f>+VLOOKUP($AJ723,Data_Validation!$A:$D,4,0)</f>
        <v>#N/A</v>
      </c>
      <c r="AR723" s="487" t="s">
        <v>299</v>
      </c>
      <c r="AS723" s="487" t="e">
        <f>+VLOOKUP($AJ723,Data_Validation!$A:$E,5,0)</f>
        <v>#N/A</v>
      </c>
      <c r="AT723" s="904">
        <f t="shared" si="46"/>
        <v>0</v>
      </c>
      <c r="AU723" s="488">
        <f t="shared" si="46"/>
        <v>0</v>
      </c>
      <c r="AV723" s="899" t="str">
        <f>IFERROR(INDEX(V723:AG723,1,MATCH(Parametres!$B$3,V$1:AG$1,0)-1)*IF(OR(C723="L",C723="S",C723="I"),-1,1),"")</f>
        <v/>
      </c>
      <c r="AW723" s="899" t="e">
        <f t="shared" si="47"/>
        <v>#N/A</v>
      </c>
      <c r="AX723" s="899" t="e">
        <f>INDEX(V723:AG723,1,MATCH(Parametres!$B$3,V$1:AG$1,0))*IF(OR(C723="L",C723="S",C723="I"),-1,1)</f>
        <v>#N/A</v>
      </c>
      <c r="AY723" s="487" t="s">
        <v>337</v>
      </c>
      <c r="AZ723" s="487" t="e">
        <f>+VLOOKUP($AJ723,Data_Validation!$A:$E,5,0)</f>
        <v>#N/A</v>
      </c>
    </row>
    <row r="724" spans="36:52" ht="15" customHeight="1">
      <c r="AJ724" s="899">
        <f t="shared" ref="AJ724:AK787" si="48">C724</f>
        <v>0</v>
      </c>
      <c r="AK724" s="899">
        <f t="shared" si="48"/>
        <v>0</v>
      </c>
      <c r="AL724" s="905" t="str">
        <f>IFERROR(INDEX(G724:R724,1,MATCH(Parametres!$B$3,G$1:R$1,0)-1)*IF(OR(F724="L",F724="S",F724="I"),-1,1),"")</f>
        <v/>
      </c>
      <c r="AM724" s="905" t="e">
        <f t="shared" si="45"/>
        <v>#N/A</v>
      </c>
      <c r="AN724" s="905" t="e">
        <f>INDEX(G724:R724,1,MATCH(Parametres!$B$3,G$1:R$1,0))*IF(OR(F724="L",F724="S",F724="I"),-1,1)</f>
        <v>#N/A</v>
      </c>
      <c r="AO724" s="487" t="e">
        <f>+VLOOKUP($AJ724,Data_Validation!$A:$D,1,0)</f>
        <v>#N/A</v>
      </c>
      <c r="AP724" s="487" t="e">
        <f>+VLOOKUP($AJ724,Data_Validation!$A:$D,3,0)</f>
        <v>#N/A</v>
      </c>
      <c r="AQ724" s="487" t="e">
        <f>+VLOOKUP($AJ724,Data_Validation!$A:$D,4,0)</f>
        <v>#N/A</v>
      </c>
      <c r="AR724" s="487" t="s">
        <v>299</v>
      </c>
      <c r="AS724" s="487" t="e">
        <f>+VLOOKUP($AJ724,Data_Validation!$A:$E,5,0)</f>
        <v>#N/A</v>
      </c>
      <c r="AT724" s="904">
        <f t="shared" si="46"/>
        <v>0</v>
      </c>
      <c r="AU724" s="488">
        <f t="shared" si="46"/>
        <v>0</v>
      </c>
      <c r="AV724" s="899" t="str">
        <f>IFERROR(INDEX(V724:AG724,1,MATCH(Parametres!$B$3,V$1:AG$1,0)-1)*IF(OR(C724="L",C724="S",C724="I"),-1,1),"")</f>
        <v/>
      </c>
      <c r="AW724" s="899" t="e">
        <f t="shared" si="47"/>
        <v>#N/A</v>
      </c>
      <c r="AX724" s="899" t="e">
        <f>INDEX(V724:AG724,1,MATCH(Parametres!$B$3,V$1:AG$1,0))*IF(OR(C724="L",C724="S",C724="I"),-1,1)</f>
        <v>#N/A</v>
      </c>
      <c r="AY724" s="487" t="s">
        <v>337</v>
      </c>
      <c r="AZ724" s="487" t="e">
        <f>+VLOOKUP($AJ724,Data_Validation!$A:$E,5,0)</f>
        <v>#N/A</v>
      </c>
    </row>
    <row r="725" spans="36:52" ht="15" customHeight="1">
      <c r="AJ725" s="899">
        <f t="shared" si="48"/>
        <v>0</v>
      </c>
      <c r="AK725" s="899">
        <f t="shared" si="48"/>
        <v>0</v>
      </c>
      <c r="AL725" s="905" t="str">
        <f>IFERROR(INDEX(G725:R725,1,MATCH(Parametres!$B$3,G$1:R$1,0)-1)*IF(OR(F725="L",F725="S",F725="I"),-1,1),"")</f>
        <v/>
      </c>
      <c r="AM725" s="905" t="e">
        <f t="shared" si="45"/>
        <v>#N/A</v>
      </c>
      <c r="AN725" s="905" t="e">
        <f>INDEX(G725:R725,1,MATCH(Parametres!$B$3,G$1:R$1,0))*IF(OR(F725="L",F725="S",F725="I"),-1,1)</f>
        <v>#N/A</v>
      </c>
      <c r="AO725" s="487" t="e">
        <f>+VLOOKUP($AJ725,Data_Validation!$A:$D,1,0)</f>
        <v>#N/A</v>
      </c>
      <c r="AP725" s="487" t="e">
        <f>+VLOOKUP($AJ725,Data_Validation!$A:$D,3,0)</f>
        <v>#N/A</v>
      </c>
      <c r="AQ725" s="487" t="e">
        <f>+VLOOKUP($AJ725,Data_Validation!$A:$D,4,0)</f>
        <v>#N/A</v>
      </c>
      <c r="AR725" s="487" t="s">
        <v>299</v>
      </c>
      <c r="AS725" s="487" t="e">
        <f>+VLOOKUP($AJ725,Data_Validation!$A:$E,5,0)</f>
        <v>#N/A</v>
      </c>
      <c r="AT725" s="904">
        <f t="shared" si="46"/>
        <v>0</v>
      </c>
      <c r="AU725" s="488">
        <f t="shared" si="46"/>
        <v>0</v>
      </c>
      <c r="AV725" s="899" t="str">
        <f>IFERROR(INDEX(V725:AG725,1,MATCH(Parametres!$B$3,V$1:AG$1,0)-1)*IF(OR(C725="L",C725="S",C725="I"),-1,1),"")</f>
        <v/>
      </c>
      <c r="AW725" s="899" t="e">
        <f t="shared" si="47"/>
        <v>#N/A</v>
      </c>
      <c r="AX725" s="899" t="e">
        <f>INDEX(V725:AG725,1,MATCH(Parametres!$B$3,V$1:AG$1,0))*IF(OR(C725="L",C725="S",C725="I"),-1,1)</f>
        <v>#N/A</v>
      </c>
      <c r="AY725" s="487" t="s">
        <v>337</v>
      </c>
      <c r="AZ725" s="487" t="e">
        <f>+VLOOKUP($AJ725,Data_Validation!$A:$E,5,0)</f>
        <v>#N/A</v>
      </c>
    </row>
    <row r="726" spans="36:52" ht="15" customHeight="1">
      <c r="AJ726" s="899">
        <f t="shared" si="48"/>
        <v>0</v>
      </c>
      <c r="AK726" s="899">
        <f t="shared" si="48"/>
        <v>0</v>
      </c>
      <c r="AL726" s="905" t="str">
        <f>IFERROR(INDEX(G726:R726,1,MATCH(Parametres!$B$3,G$1:R$1,0)-1)*IF(OR(F726="L",F726="S",F726="I"),-1,1),"")</f>
        <v/>
      </c>
      <c r="AM726" s="905" t="e">
        <f t="shared" si="45"/>
        <v>#N/A</v>
      </c>
      <c r="AN726" s="905" t="e">
        <f>INDEX(G726:R726,1,MATCH(Parametres!$B$3,G$1:R$1,0))*IF(OR(F726="L",F726="S",F726="I"),-1,1)</f>
        <v>#N/A</v>
      </c>
      <c r="AO726" s="487" t="e">
        <f>+VLOOKUP($AJ726,Data_Validation!$A:$D,1,0)</f>
        <v>#N/A</v>
      </c>
      <c r="AP726" s="487" t="e">
        <f>+VLOOKUP($AJ726,Data_Validation!$A:$D,3,0)</f>
        <v>#N/A</v>
      </c>
      <c r="AQ726" s="487" t="e">
        <f>+VLOOKUP($AJ726,Data_Validation!$A:$D,4,0)</f>
        <v>#N/A</v>
      </c>
      <c r="AR726" s="487" t="s">
        <v>299</v>
      </c>
      <c r="AS726" s="487" t="e">
        <f>+VLOOKUP($AJ726,Data_Validation!$A:$E,5,0)</f>
        <v>#N/A</v>
      </c>
      <c r="AT726" s="904">
        <f t="shared" si="46"/>
        <v>0</v>
      </c>
      <c r="AU726" s="488">
        <f t="shared" si="46"/>
        <v>0</v>
      </c>
      <c r="AV726" s="899" t="str">
        <f>IFERROR(INDEX(V726:AG726,1,MATCH(Parametres!$B$3,V$1:AG$1,0)-1)*IF(OR(C726="L",C726="S",C726="I"),-1,1),"")</f>
        <v/>
      </c>
      <c r="AW726" s="899" t="e">
        <f t="shared" si="47"/>
        <v>#N/A</v>
      </c>
      <c r="AX726" s="899" t="e">
        <f>INDEX(V726:AG726,1,MATCH(Parametres!$B$3,V$1:AG$1,0))*IF(OR(C726="L",C726="S",C726="I"),-1,1)</f>
        <v>#N/A</v>
      </c>
      <c r="AY726" s="487" t="s">
        <v>337</v>
      </c>
      <c r="AZ726" s="487" t="e">
        <f>+VLOOKUP($AJ726,Data_Validation!$A:$E,5,0)</f>
        <v>#N/A</v>
      </c>
    </row>
    <row r="727" spans="36:52" ht="15" customHeight="1">
      <c r="AJ727" s="899">
        <f t="shared" si="48"/>
        <v>0</v>
      </c>
      <c r="AK727" s="899">
        <f t="shared" si="48"/>
        <v>0</v>
      </c>
      <c r="AL727" s="905" t="str">
        <f>IFERROR(INDEX(G727:R727,1,MATCH(Parametres!$B$3,G$1:R$1,0)-1)*IF(OR(F727="L",F727="S",F727="I"),-1,1),"")</f>
        <v/>
      </c>
      <c r="AM727" s="905" t="e">
        <f t="shared" si="45"/>
        <v>#N/A</v>
      </c>
      <c r="AN727" s="905" t="e">
        <f>INDEX(G727:R727,1,MATCH(Parametres!$B$3,G$1:R$1,0))*IF(OR(F727="L",F727="S",F727="I"),-1,1)</f>
        <v>#N/A</v>
      </c>
      <c r="AO727" s="487" t="e">
        <f>+VLOOKUP($AJ727,Data_Validation!$A:$D,1,0)</f>
        <v>#N/A</v>
      </c>
      <c r="AP727" s="487" t="e">
        <f>+VLOOKUP($AJ727,Data_Validation!$A:$D,3,0)</f>
        <v>#N/A</v>
      </c>
      <c r="AQ727" s="487" t="e">
        <f>+VLOOKUP($AJ727,Data_Validation!$A:$D,4,0)</f>
        <v>#N/A</v>
      </c>
      <c r="AR727" s="487" t="s">
        <v>299</v>
      </c>
      <c r="AS727" s="487" t="e">
        <f>+VLOOKUP($AJ727,Data_Validation!$A:$E,5,0)</f>
        <v>#N/A</v>
      </c>
      <c r="AT727" s="904">
        <f t="shared" si="46"/>
        <v>0</v>
      </c>
      <c r="AU727" s="488">
        <f t="shared" si="46"/>
        <v>0</v>
      </c>
      <c r="AV727" s="899" t="str">
        <f>IFERROR(INDEX(V727:AG727,1,MATCH(Parametres!$B$3,V$1:AG$1,0)-1)*IF(OR(C727="L",C727="S",C727="I"),-1,1),"")</f>
        <v/>
      </c>
      <c r="AW727" s="899" t="e">
        <f t="shared" si="47"/>
        <v>#N/A</v>
      </c>
      <c r="AX727" s="899" t="e">
        <f>INDEX(V727:AG727,1,MATCH(Parametres!$B$3,V$1:AG$1,0))*IF(OR(C727="L",C727="S",C727="I"),-1,1)</f>
        <v>#N/A</v>
      </c>
      <c r="AY727" s="487" t="s">
        <v>337</v>
      </c>
      <c r="AZ727" s="487" t="e">
        <f>+VLOOKUP($AJ727,Data_Validation!$A:$E,5,0)</f>
        <v>#N/A</v>
      </c>
    </row>
    <row r="728" spans="36:52" ht="15" customHeight="1">
      <c r="AJ728" s="899">
        <f t="shared" si="48"/>
        <v>0</v>
      </c>
      <c r="AK728" s="899">
        <f t="shared" si="48"/>
        <v>0</v>
      </c>
      <c r="AL728" s="905" t="str">
        <f>IFERROR(INDEX(G728:R728,1,MATCH(Parametres!$B$3,G$1:R$1,0)-1)*IF(OR(F728="L",F728="S",F728="I"),-1,1),"")</f>
        <v/>
      </c>
      <c r="AM728" s="905" t="e">
        <f t="shared" si="45"/>
        <v>#N/A</v>
      </c>
      <c r="AN728" s="905" t="e">
        <f>INDEX(G728:R728,1,MATCH(Parametres!$B$3,G$1:R$1,0))*IF(OR(F728="L",F728="S",F728="I"),-1,1)</f>
        <v>#N/A</v>
      </c>
      <c r="AO728" s="487" t="e">
        <f>+VLOOKUP($AJ728,Data_Validation!$A:$D,1,0)</f>
        <v>#N/A</v>
      </c>
      <c r="AP728" s="487" t="e">
        <f>+VLOOKUP($AJ728,Data_Validation!$A:$D,3,0)</f>
        <v>#N/A</v>
      </c>
      <c r="AQ728" s="487" t="e">
        <f>+VLOOKUP($AJ728,Data_Validation!$A:$D,4,0)</f>
        <v>#N/A</v>
      </c>
      <c r="AR728" s="487" t="s">
        <v>299</v>
      </c>
      <c r="AS728" s="487" t="e">
        <f>+VLOOKUP($AJ728,Data_Validation!$A:$E,5,0)</f>
        <v>#N/A</v>
      </c>
      <c r="AT728" s="904">
        <f t="shared" si="46"/>
        <v>0</v>
      </c>
      <c r="AU728" s="488">
        <f t="shared" si="46"/>
        <v>0</v>
      </c>
      <c r="AV728" s="899" t="str">
        <f>IFERROR(INDEX(V728:AG728,1,MATCH(Parametres!$B$3,V$1:AG$1,0)-1)*IF(OR(C728="L",C728="S",C728="I"),-1,1),"")</f>
        <v/>
      </c>
      <c r="AW728" s="899" t="e">
        <f t="shared" si="47"/>
        <v>#N/A</v>
      </c>
      <c r="AX728" s="899" t="e">
        <f>INDEX(V728:AG728,1,MATCH(Parametres!$B$3,V$1:AG$1,0))*IF(OR(C728="L",C728="S",C728="I"),-1,1)</f>
        <v>#N/A</v>
      </c>
      <c r="AY728" s="487" t="s">
        <v>337</v>
      </c>
      <c r="AZ728" s="487" t="e">
        <f>+VLOOKUP($AJ728,Data_Validation!$A:$E,5,0)</f>
        <v>#N/A</v>
      </c>
    </row>
    <row r="729" spans="36:52" ht="15" customHeight="1">
      <c r="AJ729" s="899">
        <f t="shared" si="48"/>
        <v>0</v>
      </c>
      <c r="AK729" s="899">
        <f t="shared" si="48"/>
        <v>0</v>
      </c>
      <c r="AL729" s="905" t="str">
        <f>IFERROR(INDEX(G729:R729,1,MATCH(Parametres!$B$3,G$1:R$1,0)-1)*IF(OR(F729="L",F729="S",F729="I"),-1,1),"")</f>
        <v/>
      </c>
      <c r="AM729" s="905" t="e">
        <f t="shared" si="45"/>
        <v>#N/A</v>
      </c>
      <c r="AN729" s="905" t="e">
        <f>INDEX(G729:R729,1,MATCH(Parametres!$B$3,G$1:R$1,0))*IF(OR(F729="L",F729="S",F729="I"),-1,1)</f>
        <v>#N/A</v>
      </c>
      <c r="AO729" s="487" t="e">
        <f>+VLOOKUP($AJ729,Data_Validation!$A:$D,1,0)</f>
        <v>#N/A</v>
      </c>
      <c r="AP729" s="487" t="e">
        <f>+VLOOKUP($AJ729,Data_Validation!$A:$D,3,0)</f>
        <v>#N/A</v>
      </c>
      <c r="AQ729" s="487" t="e">
        <f>+VLOOKUP($AJ729,Data_Validation!$A:$D,4,0)</f>
        <v>#N/A</v>
      </c>
      <c r="AR729" s="487" t="s">
        <v>299</v>
      </c>
      <c r="AS729" s="487" t="e">
        <f>+VLOOKUP($AJ729,Data_Validation!$A:$E,5,0)</f>
        <v>#N/A</v>
      </c>
      <c r="AT729" s="904">
        <f t="shared" si="46"/>
        <v>0</v>
      </c>
      <c r="AU729" s="488">
        <f t="shared" si="46"/>
        <v>0</v>
      </c>
      <c r="AV729" s="899" t="str">
        <f>IFERROR(INDEX(V729:AG729,1,MATCH(Parametres!$B$3,V$1:AG$1,0)-1)*IF(OR(C729="L",C729="S",C729="I"),-1,1),"")</f>
        <v/>
      </c>
      <c r="AW729" s="899" t="e">
        <f t="shared" si="47"/>
        <v>#N/A</v>
      </c>
      <c r="AX729" s="899" t="e">
        <f>INDEX(V729:AG729,1,MATCH(Parametres!$B$3,V$1:AG$1,0))*IF(OR(C729="L",C729="S",C729="I"),-1,1)</f>
        <v>#N/A</v>
      </c>
      <c r="AY729" s="487" t="s">
        <v>337</v>
      </c>
      <c r="AZ729" s="487" t="e">
        <f>+VLOOKUP($AJ729,Data_Validation!$A:$E,5,0)</f>
        <v>#N/A</v>
      </c>
    </row>
    <row r="730" spans="36:52" ht="15" customHeight="1">
      <c r="AJ730" s="899">
        <f t="shared" si="48"/>
        <v>0</v>
      </c>
      <c r="AK730" s="899">
        <f t="shared" si="48"/>
        <v>0</v>
      </c>
      <c r="AL730" s="905" t="str">
        <f>IFERROR(INDEX(G730:R730,1,MATCH(Parametres!$B$3,G$1:R$1,0)-1)*IF(OR(F730="L",F730="S",F730="I"),-1,1),"")</f>
        <v/>
      </c>
      <c r="AM730" s="905" t="e">
        <f t="shared" si="45"/>
        <v>#N/A</v>
      </c>
      <c r="AN730" s="905" t="e">
        <f>INDEX(G730:R730,1,MATCH(Parametres!$B$3,G$1:R$1,0))*IF(OR(F730="L",F730="S",F730="I"),-1,1)</f>
        <v>#N/A</v>
      </c>
      <c r="AO730" s="487" t="e">
        <f>+VLOOKUP($AJ730,Data_Validation!$A:$D,1,0)</f>
        <v>#N/A</v>
      </c>
      <c r="AP730" s="487" t="e">
        <f>+VLOOKUP($AJ730,Data_Validation!$A:$D,3,0)</f>
        <v>#N/A</v>
      </c>
      <c r="AQ730" s="487" t="e">
        <f>+VLOOKUP($AJ730,Data_Validation!$A:$D,4,0)</f>
        <v>#N/A</v>
      </c>
      <c r="AR730" s="487" t="s">
        <v>299</v>
      </c>
      <c r="AS730" s="487" t="e">
        <f>+VLOOKUP($AJ730,Data_Validation!$A:$E,5,0)</f>
        <v>#N/A</v>
      </c>
      <c r="AT730" s="904">
        <f t="shared" si="46"/>
        <v>0</v>
      </c>
      <c r="AU730" s="488">
        <f t="shared" si="46"/>
        <v>0</v>
      </c>
      <c r="AV730" s="899" t="str">
        <f>IFERROR(INDEX(V730:AG730,1,MATCH(Parametres!$B$3,V$1:AG$1,0)-1)*IF(OR(C730="L",C730="S",C730="I"),-1,1),"")</f>
        <v/>
      </c>
      <c r="AW730" s="899" t="e">
        <f t="shared" si="47"/>
        <v>#N/A</v>
      </c>
      <c r="AX730" s="899" t="e">
        <f>INDEX(V730:AG730,1,MATCH(Parametres!$B$3,V$1:AG$1,0))*IF(OR(C730="L",C730="S",C730="I"),-1,1)</f>
        <v>#N/A</v>
      </c>
      <c r="AY730" s="487" t="s">
        <v>337</v>
      </c>
      <c r="AZ730" s="487" t="e">
        <f>+VLOOKUP($AJ730,Data_Validation!$A:$E,5,0)</f>
        <v>#N/A</v>
      </c>
    </row>
    <row r="731" spans="36:52" ht="15" customHeight="1">
      <c r="AJ731" s="899">
        <f t="shared" si="48"/>
        <v>0</v>
      </c>
      <c r="AK731" s="899">
        <f t="shared" si="48"/>
        <v>0</v>
      </c>
      <c r="AL731" s="905" t="str">
        <f>IFERROR(INDEX(G731:R731,1,MATCH(Parametres!$B$3,G$1:R$1,0)-1)*IF(OR(F731="L",F731="S",F731="I"),-1,1),"")</f>
        <v/>
      </c>
      <c r="AM731" s="905" t="e">
        <f t="shared" si="45"/>
        <v>#N/A</v>
      </c>
      <c r="AN731" s="905" t="e">
        <f>INDEX(G731:R731,1,MATCH(Parametres!$B$3,G$1:R$1,0))*IF(OR(F731="L",F731="S",F731="I"),-1,1)</f>
        <v>#N/A</v>
      </c>
      <c r="AO731" s="487" t="e">
        <f>+VLOOKUP($AJ731,Data_Validation!$A:$D,1,0)</f>
        <v>#N/A</v>
      </c>
      <c r="AP731" s="487" t="e">
        <f>+VLOOKUP($AJ731,Data_Validation!$A:$D,3,0)</f>
        <v>#N/A</v>
      </c>
      <c r="AQ731" s="487" t="e">
        <f>+VLOOKUP($AJ731,Data_Validation!$A:$D,4,0)</f>
        <v>#N/A</v>
      </c>
      <c r="AR731" s="487" t="s">
        <v>299</v>
      </c>
      <c r="AS731" s="487" t="e">
        <f>+VLOOKUP($AJ731,Data_Validation!$A:$E,5,0)</f>
        <v>#N/A</v>
      </c>
      <c r="AT731" s="904">
        <f t="shared" si="46"/>
        <v>0</v>
      </c>
      <c r="AU731" s="488">
        <f t="shared" si="46"/>
        <v>0</v>
      </c>
      <c r="AV731" s="899" t="str">
        <f>IFERROR(INDEX(V731:AG731,1,MATCH(Parametres!$B$3,V$1:AG$1,0)-1)*IF(OR(C731="L",C731="S",C731="I"),-1,1),"")</f>
        <v/>
      </c>
      <c r="AW731" s="899" t="e">
        <f t="shared" si="47"/>
        <v>#N/A</v>
      </c>
      <c r="AX731" s="899" t="e">
        <f>INDEX(V731:AG731,1,MATCH(Parametres!$B$3,V$1:AG$1,0))*IF(OR(C731="L",C731="S",C731="I"),-1,1)</f>
        <v>#N/A</v>
      </c>
      <c r="AY731" s="487" t="s">
        <v>337</v>
      </c>
      <c r="AZ731" s="487" t="e">
        <f>+VLOOKUP($AJ731,Data_Validation!$A:$E,5,0)</f>
        <v>#N/A</v>
      </c>
    </row>
    <row r="732" spans="36:52" ht="15" customHeight="1">
      <c r="AJ732" s="899">
        <f t="shared" si="48"/>
        <v>0</v>
      </c>
      <c r="AK732" s="899">
        <f t="shared" si="48"/>
        <v>0</v>
      </c>
      <c r="AL732" s="905" t="str">
        <f>IFERROR(INDEX(G732:R732,1,MATCH(Parametres!$B$3,G$1:R$1,0)-1)*IF(OR(F732="L",F732="S",F732="I"),-1,1),"")</f>
        <v/>
      </c>
      <c r="AM732" s="905" t="e">
        <f t="shared" si="45"/>
        <v>#N/A</v>
      </c>
      <c r="AN732" s="905" t="e">
        <f>INDEX(G732:R732,1,MATCH(Parametres!$B$3,G$1:R$1,0))*IF(OR(F732="L",F732="S",F732="I"),-1,1)</f>
        <v>#N/A</v>
      </c>
      <c r="AO732" s="487" t="e">
        <f>+VLOOKUP($AJ732,Data_Validation!$A:$D,1,0)</f>
        <v>#N/A</v>
      </c>
      <c r="AP732" s="487" t="e">
        <f>+VLOOKUP($AJ732,Data_Validation!$A:$D,3,0)</f>
        <v>#N/A</v>
      </c>
      <c r="AQ732" s="487" t="e">
        <f>+VLOOKUP($AJ732,Data_Validation!$A:$D,4,0)</f>
        <v>#N/A</v>
      </c>
      <c r="AR732" s="487" t="s">
        <v>299</v>
      </c>
      <c r="AS732" s="487" t="e">
        <f>+VLOOKUP($AJ732,Data_Validation!$A:$E,5,0)</f>
        <v>#N/A</v>
      </c>
      <c r="AT732" s="904">
        <f t="shared" si="46"/>
        <v>0</v>
      </c>
      <c r="AU732" s="488">
        <f t="shared" si="46"/>
        <v>0</v>
      </c>
      <c r="AV732" s="899" t="str">
        <f>IFERROR(INDEX(V732:AG732,1,MATCH(Parametres!$B$3,V$1:AG$1,0)-1)*IF(OR(C732="L",C732="S",C732="I"),-1,1),"")</f>
        <v/>
      </c>
      <c r="AW732" s="899" t="e">
        <f t="shared" si="47"/>
        <v>#N/A</v>
      </c>
      <c r="AX732" s="899" t="e">
        <f>INDEX(V732:AG732,1,MATCH(Parametres!$B$3,V$1:AG$1,0))*IF(OR(C732="L",C732="S",C732="I"),-1,1)</f>
        <v>#N/A</v>
      </c>
      <c r="AY732" s="487" t="s">
        <v>337</v>
      </c>
      <c r="AZ732" s="487" t="e">
        <f>+VLOOKUP($AJ732,Data_Validation!$A:$E,5,0)</f>
        <v>#N/A</v>
      </c>
    </row>
    <row r="733" spans="36:52" ht="15" customHeight="1">
      <c r="AJ733" s="899">
        <f t="shared" si="48"/>
        <v>0</v>
      </c>
      <c r="AK733" s="899">
        <f t="shared" si="48"/>
        <v>0</v>
      </c>
      <c r="AL733" s="905" t="str">
        <f>IFERROR(INDEX(G733:R733,1,MATCH(Parametres!$B$3,G$1:R$1,0)-1)*IF(OR(F733="L",F733="S",F733="I"),-1,1),"")</f>
        <v/>
      </c>
      <c r="AM733" s="905" t="e">
        <f t="shared" si="45"/>
        <v>#N/A</v>
      </c>
      <c r="AN733" s="905" t="e">
        <f>INDEX(G733:R733,1,MATCH(Parametres!$B$3,G$1:R$1,0))*IF(OR(F733="L",F733="S",F733="I"),-1,1)</f>
        <v>#N/A</v>
      </c>
      <c r="AO733" s="487" t="e">
        <f>+VLOOKUP($AJ733,Data_Validation!$A:$D,1,0)</f>
        <v>#N/A</v>
      </c>
      <c r="AP733" s="487" t="e">
        <f>+VLOOKUP($AJ733,Data_Validation!$A:$D,3,0)</f>
        <v>#N/A</v>
      </c>
      <c r="AQ733" s="487" t="e">
        <f>+VLOOKUP($AJ733,Data_Validation!$A:$D,4,0)</f>
        <v>#N/A</v>
      </c>
      <c r="AR733" s="487" t="s">
        <v>299</v>
      </c>
      <c r="AS733" s="487" t="e">
        <f>+VLOOKUP($AJ733,Data_Validation!$A:$E,5,0)</f>
        <v>#N/A</v>
      </c>
      <c r="AT733" s="904">
        <f t="shared" si="46"/>
        <v>0</v>
      </c>
      <c r="AU733" s="488">
        <f t="shared" si="46"/>
        <v>0</v>
      </c>
      <c r="AV733" s="899" t="str">
        <f>IFERROR(INDEX(V733:AG733,1,MATCH(Parametres!$B$3,V$1:AG$1,0)-1)*IF(OR(C733="L",C733="S",C733="I"),-1,1),"")</f>
        <v/>
      </c>
      <c r="AW733" s="899" t="e">
        <f t="shared" si="47"/>
        <v>#N/A</v>
      </c>
      <c r="AX733" s="899" t="e">
        <f>INDEX(V733:AG733,1,MATCH(Parametres!$B$3,V$1:AG$1,0))*IF(OR(C733="L",C733="S",C733="I"),-1,1)</f>
        <v>#N/A</v>
      </c>
      <c r="AY733" s="487" t="s">
        <v>337</v>
      </c>
      <c r="AZ733" s="487" t="e">
        <f>+VLOOKUP($AJ733,Data_Validation!$A:$E,5,0)</f>
        <v>#N/A</v>
      </c>
    </row>
    <row r="734" spans="36:52" ht="15" customHeight="1">
      <c r="AJ734" s="899">
        <f t="shared" si="48"/>
        <v>0</v>
      </c>
      <c r="AK734" s="899">
        <f t="shared" si="48"/>
        <v>0</v>
      </c>
      <c r="AL734" s="905" t="str">
        <f>IFERROR(INDEX(G734:R734,1,MATCH(Parametres!$B$3,G$1:R$1,0)-1)*IF(OR(F734="L",F734="S",F734="I"),-1,1),"")</f>
        <v/>
      </c>
      <c r="AM734" s="905" t="e">
        <f t="shared" si="45"/>
        <v>#N/A</v>
      </c>
      <c r="AN734" s="905" t="e">
        <f>INDEX(G734:R734,1,MATCH(Parametres!$B$3,G$1:R$1,0))*IF(OR(F734="L",F734="S",F734="I"),-1,1)</f>
        <v>#N/A</v>
      </c>
      <c r="AO734" s="487" t="e">
        <f>+VLOOKUP($AJ734,Data_Validation!$A:$D,1,0)</f>
        <v>#N/A</v>
      </c>
      <c r="AP734" s="487" t="e">
        <f>+VLOOKUP($AJ734,Data_Validation!$A:$D,3,0)</f>
        <v>#N/A</v>
      </c>
      <c r="AQ734" s="487" t="e">
        <f>+VLOOKUP($AJ734,Data_Validation!$A:$D,4,0)</f>
        <v>#N/A</v>
      </c>
      <c r="AR734" s="487" t="s">
        <v>299</v>
      </c>
      <c r="AS734" s="487" t="e">
        <f>+VLOOKUP($AJ734,Data_Validation!$A:$E,5,0)</f>
        <v>#N/A</v>
      </c>
      <c r="AT734" s="904">
        <f t="shared" si="46"/>
        <v>0</v>
      </c>
      <c r="AU734" s="488">
        <f t="shared" si="46"/>
        <v>0</v>
      </c>
      <c r="AV734" s="899" t="str">
        <f>IFERROR(INDEX(V734:AG734,1,MATCH(Parametres!$B$3,V$1:AG$1,0)-1)*IF(OR(C734="L",C734="S",C734="I"),-1,1),"")</f>
        <v/>
      </c>
      <c r="AW734" s="899" t="e">
        <f t="shared" si="47"/>
        <v>#N/A</v>
      </c>
      <c r="AX734" s="899" t="e">
        <f>INDEX(V734:AG734,1,MATCH(Parametres!$B$3,V$1:AG$1,0))*IF(OR(C734="L",C734="S",C734="I"),-1,1)</f>
        <v>#N/A</v>
      </c>
      <c r="AY734" s="487" t="s">
        <v>337</v>
      </c>
      <c r="AZ734" s="487" t="e">
        <f>+VLOOKUP($AJ734,Data_Validation!$A:$E,5,0)</f>
        <v>#N/A</v>
      </c>
    </row>
    <row r="735" spans="36:52" ht="15" customHeight="1">
      <c r="AJ735" s="899">
        <f t="shared" si="48"/>
        <v>0</v>
      </c>
      <c r="AK735" s="899">
        <f t="shared" si="48"/>
        <v>0</v>
      </c>
      <c r="AL735" s="905" t="str">
        <f>IFERROR(INDEX(G735:R735,1,MATCH(Parametres!$B$3,G$1:R$1,0)-1)*IF(OR(F735="L",F735="S",F735="I"),-1,1),"")</f>
        <v/>
      </c>
      <c r="AM735" s="905" t="e">
        <f t="shared" si="45"/>
        <v>#N/A</v>
      </c>
      <c r="AN735" s="905" t="e">
        <f>INDEX(G735:R735,1,MATCH(Parametres!$B$3,G$1:R$1,0))*IF(OR(F735="L",F735="S",F735="I"),-1,1)</f>
        <v>#N/A</v>
      </c>
      <c r="AO735" s="487" t="e">
        <f>+VLOOKUP($AJ735,Data_Validation!$A:$D,1,0)</f>
        <v>#N/A</v>
      </c>
      <c r="AP735" s="487" t="e">
        <f>+VLOOKUP($AJ735,Data_Validation!$A:$D,3,0)</f>
        <v>#N/A</v>
      </c>
      <c r="AQ735" s="487" t="e">
        <f>+VLOOKUP($AJ735,Data_Validation!$A:$D,4,0)</f>
        <v>#N/A</v>
      </c>
      <c r="AR735" s="487" t="s">
        <v>299</v>
      </c>
      <c r="AS735" s="487" t="e">
        <f>+VLOOKUP($AJ735,Data_Validation!$A:$E,5,0)</f>
        <v>#N/A</v>
      </c>
      <c r="AT735" s="904">
        <f t="shared" si="46"/>
        <v>0</v>
      </c>
      <c r="AU735" s="488">
        <f t="shared" si="46"/>
        <v>0</v>
      </c>
      <c r="AV735" s="899" t="str">
        <f>IFERROR(INDEX(V735:AG735,1,MATCH(Parametres!$B$3,V$1:AG$1,0)-1)*IF(OR(C735="L",C735="S",C735="I"),-1,1),"")</f>
        <v/>
      </c>
      <c r="AW735" s="899" t="e">
        <f t="shared" si="47"/>
        <v>#N/A</v>
      </c>
      <c r="AX735" s="899" t="e">
        <f>INDEX(V735:AG735,1,MATCH(Parametres!$B$3,V$1:AG$1,0))*IF(OR(C735="L",C735="S",C735="I"),-1,1)</f>
        <v>#N/A</v>
      </c>
      <c r="AY735" s="487" t="s">
        <v>337</v>
      </c>
      <c r="AZ735" s="487" t="e">
        <f>+VLOOKUP($AJ735,Data_Validation!$A:$E,5,0)</f>
        <v>#N/A</v>
      </c>
    </row>
    <row r="736" spans="36:52" ht="15" customHeight="1">
      <c r="AJ736" s="899">
        <f t="shared" si="48"/>
        <v>0</v>
      </c>
      <c r="AK736" s="899">
        <f t="shared" si="48"/>
        <v>0</v>
      </c>
      <c r="AL736" s="905" t="str">
        <f>IFERROR(INDEX(G736:R736,1,MATCH(Parametres!$B$3,G$1:R$1,0)-1)*IF(OR(F736="L",F736="S",F736="I"),-1,1),"")</f>
        <v/>
      </c>
      <c r="AM736" s="905" t="e">
        <f t="shared" si="45"/>
        <v>#N/A</v>
      </c>
      <c r="AN736" s="905" t="e">
        <f>INDEX(G736:R736,1,MATCH(Parametres!$B$3,G$1:R$1,0))*IF(OR(F736="L",F736="S",F736="I"),-1,1)</f>
        <v>#N/A</v>
      </c>
      <c r="AO736" s="487" t="e">
        <f>+VLOOKUP($AJ736,Data_Validation!$A:$D,1,0)</f>
        <v>#N/A</v>
      </c>
      <c r="AP736" s="487" t="e">
        <f>+VLOOKUP($AJ736,Data_Validation!$A:$D,3,0)</f>
        <v>#N/A</v>
      </c>
      <c r="AQ736" s="487" t="e">
        <f>+VLOOKUP($AJ736,Data_Validation!$A:$D,4,0)</f>
        <v>#N/A</v>
      </c>
      <c r="AR736" s="487" t="s">
        <v>299</v>
      </c>
      <c r="AS736" s="487" t="e">
        <f>+VLOOKUP($AJ736,Data_Validation!$A:$E,5,0)</f>
        <v>#N/A</v>
      </c>
      <c r="AT736" s="904">
        <f t="shared" si="46"/>
        <v>0</v>
      </c>
      <c r="AU736" s="488">
        <f t="shared" si="46"/>
        <v>0</v>
      </c>
      <c r="AV736" s="899" t="str">
        <f>IFERROR(INDEX(V736:AG736,1,MATCH(Parametres!$B$3,V$1:AG$1,0)-1)*IF(OR(C736="L",C736="S",C736="I"),-1,1),"")</f>
        <v/>
      </c>
      <c r="AW736" s="899" t="e">
        <f t="shared" si="47"/>
        <v>#N/A</v>
      </c>
      <c r="AX736" s="899" t="e">
        <f>INDEX(V736:AG736,1,MATCH(Parametres!$B$3,V$1:AG$1,0))*IF(OR(C736="L",C736="S",C736="I"),-1,1)</f>
        <v>#N/A</v>
      </c>
      <c r="AY736" s="487" t="s">
        <v>337</v>
      </c>
      <c r="AZ736" s="487" t="e">
        <f>+VLOOKUP($AJ736,Data_Validation!$A:$E,5,0)</f>
        <v>#N/A</v>
      </c>
    </row>
    <row r="737" spans="36:52" ht="15" customHeight="1">
      <c r="AJ737" s="899">
        <f t="shared" si="48"/>
        <v>0</v>
      </c>
      <c r="AK737" s="899">
        <f t="shared" si="48"/>
        <v>0</v>
      </c>
      <c r="AL737" s="905" t="str">
        <f>IFERROR(INDEX(G737:R737,1,MATCH(Parametres!$B$3,G$1:R$1,0)-1)*IF(OR(F737="L",F737="S",F737="I"),-1,1),"")</f>
        <v/>
      </c>
      <c r="AM737" s="905" t="e">
        <f t="shared" si="45"/>
        <v>#N/A</v>
      </c>
      <c r="AN737" s="905" t="e">
        <f>INDEX(G737:R737,1,MATCH(Parametres!$B$3,G$1:R$1,0))*IF(OR(F737="L",F737="S",F737="I"),-1,1)</f>
        <v>#N/A</v>
      </c>
      <c r="AO737" s="487" t="e">
        <f>+VLOOKUP($AJ737,Data_Validation!$A:$D,1,0)</f>
        <v>#N/A</v>
      </c>
      <c r="AP737" s="487" t="e">
        <f>+VLOOKUP($AJ737,Data_Validation!$A:$D,3,0)</f>
        <v>#N/A</v>
      </c>
      <c r="AQ737" s="487" t="e">
        <f>+VLOOKUP($AJ737,Data_Validation!$A:$D,4,0)</f>
        <v>#N/A</v>
      </c>
      <c r="AR737" s="487" t="s">
        <v>299</v>
      </c>
      <c r="AS737" s="487" t="e">
        <f>+VLOOKUP($AJ737,Data_Validation!$A:$E,5,0)</f>
        <v>#N/A</v>
      </c>
      <c r="AT737" s="904">
        <f t="shared" si="46"/>
        <v>0</v>
      </c>
      <c r="AU737" s="488">
        <f t="shared" si="46"/>
        <v>0</v>
      </c>
      <c r="AV737" s="899" t="str">
        <f>IFERROR(INDEX(V737:AG737,1,MATCH(Parametres!$B$3,V$1:AG$1,0)-1)*IF(OR(C737="L",C737="S",C737="I"),-1,1),"")</f>
        <v/>
      </c>
      <c r="AW737" s="899" t="e">
        <f t="shared" si="47"/>
        <v>#N/A</v>
      </c>
      <c r="AX737" s="899" t="e">
        <f>INDEX(V737:AG737,1,MATCH(Parametres!$B$3,V$1:AG$1,0))*IF(OR(C737="L",C737="S",C737="I"),-1,1)</f>
        <v>#N/A</v>
      </c>
      <c r="AY737" s="487" t="s">
        <v>337</v>
      </c>
      <c r="AZ737" s="487" t="e">
        <f>+VLOOKUP($AJ737,Data_Validation!$A:$E,5,0)</f>
        <v>#N/A</v>
      </c>
    </row>
    <row r="738" spans="36:52" ht="15" customHeight="1">
      <c r="AJ738" s="899">
        <f t="shared" si="48"/>
        <v>0</v>
      </c>
      <c r="AK738" s="899">
        <f t="shared" si="48"/>
        <v>0</v>
      </c>
      <c r="AL738" s="905" t="str">
        <f>IFERROR(INDEX(G738:R738,1,MATCH(Parametres!$B$3,G$1:R$1,0)-1)*IF(OR(F738="L",F738="S",F738="I"),-1,1),"")</f>
        <v/>
      </c>
      <c r="AM738" s="905" t="e">
        <f t="shared" si="45"/>
        <v>#N/A</v>
      </c>
      <c r="AN738" s="905" t="e">
        <f>INDEX(G738:R738,1,MATCH(Parametres!$B$3,G$1:R$1,0))*IF(OR(F738="L",F738="S",F738="I"),-1,1)</f>
        <v>#N/A</v>
      </c>
      <c r="AO738" s="487" t="e">
        <f>+VLOOKUP($AJ738,Data_Validation!$A:$D,1,0)</f>
        <v>#N/A</v>
      </c>
      <c r="AP738" s="487" t="e">
        <f>+VLOOKUP($AJ738,Data_Validation!$A:$D,3,0)</f>
        <v>#N/A</v>
      </c>
      <c r="AQ738" s="487" t="e">
        <f>+VLOOKUP($AJ738,Data_Validation!$A:$D,4,0)</f>
        <v>#N/A</v>
      </c>
      <c r="AR738" s="487" t="s">
        <v>299</v>
      </c>
      <c r="AS738" s="487" t="e">
        <f>+VLOOKUP($AJ738,Data_Validation!$A:$E,5,0)</f>
        <v>#N/A</v>
      </c>
      <c r="AT738" s="904">
        <f t="shared" si="46"/>
        <v>0</v>
      </c>
      <c r="AU738" s="488">
        <f t="shared" si="46"/>
        <v>0</v>
      </c>
      <c r="AV738" s="899" t="str">
        <f>IFERROR(INDEX(V738:AG738,1,MATCH(Parametres!$B$3,V$1:AG$1,0)-1)*IF(OR(C738="L",C738="S",C738="I"),-1,1),"")</f>
        <v/>
      </c>
      <c r="AW738" s="899" t="e">
        <f t="shared" si="47"/>
        <v>#N/A</v>
      </c>
      <c r="AX738" s="899" t="e">
        <f>INDEX(V738:AG738,1,MATCH(Parametres!$B$3,V$1:AG$1,0))*IF(OR(C738="L",C738="S",C738="I"),-1,1)</f>
        <v>#N/A</v>
      </c>
      <c r="AY738" s="487" t="s">
        <v>337</v>
      </c>
      <c r="AZ738" s="487" t="e">
        <f>+VLOOKUP($AJ738,Data_Validation!$A:$E,5,0)</f>
        <v>#N/A</v>
      </c>
    </row>
    <row r="739" spans="36:52" ht="15" customHeight="1">
      <c r="AJ739" s="899">
        <f t="shared" si="48"/>
        <v>0</v>
      </c>
      <c r="AK739" s="899">
        <f t="shared" si="48"/>
        <v>0</v>
      </c>
      <c r="AL739" s="905" t="str">
        <f>IFERROR(INDEX(G739:R739,1,MATCH(Parametres!$B$3,G$1:R$1,0)-1)*IF(OR(F739="L",F739="S",F739="I"),-1,1),"")</f>
        <v/>
      </c>
      <c r="AM739" s="905" t="e">
        <f t="shared" si="45"/>
        <v>#N/A</v>
      </c>
      <c r="AN739" s="905" t="e">
        <f>INDEX(G739:R739,1,MATCH(Parametres!$B$3,G$1:R$1,0))*IF(OR(F739="L",F739="S",F739="I"),-1,1)</f>
        <v>#N/A</v>
      </c>
      <c r="AO739" s="487" t="e">
        <f>+VLOOKUP($AJ739,Data_Validation!$A:$D,1,0)</f>
        <v>#N/A</v>
      </c>
      <c r="AP739" s="487" t="e">
        <f>+VLOOKUP($AJ739,Data_Validation!$A:$D,3,0)</f>
        <v>#N/A</v>
      </c>
      <c r="AQ739" s="487" t="e">
        <f>+VLOOKUP($AJ739,Data_Validation!$A:$D,4,0)</f>
        <v>#N/A</v>
      </c>
      <c r="AR739" s="487" t="s">
        <v>299</v>
      </c>
      <c r="AS739" s="487" t="e">
        <f>+VLOOKUP($AJ739,Data_Validation!$A:$E,5,0)</f>
        <v>#N/A</v>
      </c>
      <c r="AT739" s="904">
        <f t="shared" si="46"/>
        <v>0</v>
      </c>
      <c r="AU739" s="488">
        <f t="shared" si="46"/>
        <v>0</v>
      </c>
      <c r="AV739" s="899" t="str">
        <f>IFERROR(INDEX(V739:AG739,1,MATCH(Parametres!$B$3,V$1:AG$1,0)-1)*IF(OR(C739="L",C739="S",C739="I"),-1,1),"")</f>
        <v/>
      </c>
      <c r="AW739" s="899" t="e">
        <f t="shared" si="47"/>
        <v>#N/A</v>
      </c>
      <c r="AX739" s="899" t="e">
        <f>INDEX(V739:AG739,1,MATCH(Parametres!$B$3,V$1:AG$1,0))*IF(OR(C739="L",C739="S",C739="I"),-1,1)</f>
        <v>#N/A</v>
      </c>
      <c r="AY739" s="487" t="s">
        <v>337</v>
      </c>
      <c r="AZ739" s="487" t="e">
        <f>+VLOOKUP($AJ739,Data_Validation!$A:$E,5,0)</f>
        <v>#N/A</v>
      </c>
    </row>
    <row r="740" spans="36:52" ht="15" customHeight="1">
      <c r="AJ740" s="899">
        <f t="shared" si="48"/>
        <v>0</v>
      </c>
      <c r="AK740" s="899">
        <f t="shared" si="48"/>
        <v>0</v>
      </c>
      <c r="AL740" s="905" t="str">
        <f>IFERROR(INDEX(G740:R740,1,MATCH(Parametres!$B$3,G$1:R$1,0)-1)*IF(OR(F740="L",F740="S",F740="I"),-1,1),"")</f>
        <v/>
      </c>
      <c r="AM740" s="905" t="e">
        <f t="shared" si="45"/>
        <v>#N/A</v>
      </c>
      <c r="AN740" s="905" t="e">
        <f>INDEX(G740:R740,1,MATCH(Parametres!$B$3,G$1:R$1,0))*IF(OR(F740="L",F740="S",F740="I"),-1,1)</f>
        <v>#N/A</v>
      </c>
      <c r="AO740" s="487" t="e">
        <f>+VLOOKUP($AJ740,Data_Validation!$A:$D,1,0)</f>
        <v>#N/A</v>
      </c>
      <c r="AP740" s="487" t="e">
        <f>+VLOOKUP($AJ740,Data_Validation!$A:$D,3,0)</f>
        <v>#N/A</v>
      </c>
      <c r="AQ740" s="487" t="e">
        <f>+VLOOKUP($AJ740,Data_Validation!$A:$D,4,0)</f>
        <v>#N/A</v>
      </c>
      <c r="AR740" s="487" t="s">
        <v>299</v>
      </c>
      <c r="AS740" s="487" t="e">
        <f>+VLOOKUP($AJ740,Data_Validation!$A:$E,5,0)</f>
        <v>#N/A</v>
      </c>
      <c r="AT740" s="904">
        <f t="shared" si="46"/>
        <v>0</v>
      </c>
      <c r="AU740" s="488">
        <f t="shared" si="46"/>
        <v>0</v>
      </c>
      <c r="AV740" s="899" t="str">
        <f>IFERROR(INDEX(V740:AG740,1,MATCH(Parametres!$B$3,V$1:AG$1,0)-1)*IF(OR(C740="L",C740="S",C740="I"),-1,1),"")</f>
        <v/>
      </c>
      <c r="AW740" s="899" t="e">
        <f t="shared" si="47"/>
        <v>#N/A</v>
      </c>
      <c r="AX740" s="899" t="e">
        <f>INDEX(V740:AG740,1,MATCH(Parametres!$B$3,V$1:AG$1,0))*IF(OR(C740="L",C740="S",C740="I"),-1,1)</f>
        <v>#N/A</v>
      </c>
      <c r="AY740" s="487" t="s">
        <v>337</v>
      </c>
      <c r="AZ740" s="487" t="e">
        <f>+VLOOKUP($AJ740,Data_Validation!$A:$E,5,0)</f>
        <v>#N/A</v>
      </c>
    </row>
    <row r="741" spans="36:52" ht="15" customHeight="1">
      <c r="AJ741" s="899">
        <f t="shared" si="48"/>
        <v>0</v>
      </c>
      <c r="AK741" s="899">
        <f t="shared" si="48"/>
        <v>0</v>
      </c>
      <c r="AL741" s="905" t="str">
        <f>IFERROR(INDEX(G741:R741,1,MATCH(Parametres!$B$3,G$1:R$1,0)-1)*IF(OR(F741="L",F741="S",F741="I"),-1,1),"")</f>
        <v/>
      </c>
      <c r="AM741" s="905" t="e">
        <f t="shared" si="45"/>
        <v>#N/A</v>
      </c>
      <c r="AN741" s="905" t="e">
        <f>INDEX(G741:R741,1,MATCH(Parametres!$B$3,G$1:R$1,0))*IF(OR(F741="L",F741="S",F741="I"),-1,1)</f>
        <v>#N/A</v>
      </c>
      <c r="AO741" s="487" t="e">
        <f>+VLOOKUP($AJ741,Data_Validation!$A:$D,1,0)</f>
        <v>#N/A</v>
      </c>
      <c r="AP741" s="487" t="e">
        <f>+VLOOKUP($AJ741,Data_Validation!$A:$D,3,0)</f>
        <v>#N/A</v>
      </c>
      <c r="AQ741" s="487" t="e">
        <f>+VLOOKUP($AJ741,Data_Validation!$A:$D,4,0)</f>
        <v>#N/A</v>
      </c>
      <c r="AR741" s="487" t="s">
        <v>299</v>
      </c>
      <c r="AS741" s="487" t="e">
        <f>+VLOOKUP($AJ741,Data_Validation!$A:$E,5,0)</f>
        <v>#N/A</v>
      </c>
      <c r="AT741" s="904">
        <f t="shared" si="46"/>
        <v>0</v>
      </c>
      <c r="AU741" s="488">
        <f t="shared" si="46"/>
        <v>0</v>
      </c>
      <c r="AV741" s="899" t="str">
        <f>IFERROR(INDEX(V741:AG741,1,MATCH(Parametres!$B$3,V$1:AG$1,0)-1)*IF(OR(C741="L",C741="S",C741="I"),-1,1),"")</f>
        <v/>
      </c>
      <c r="AW741" s="899" t="e">
        <f t="shared" si="47"/>
        <v>#N/A</v>
      </c>
      <c r="AX741" s="899" t="e">
        <f>INDEX(V741:AG741,1,MATCH(Parametres!$B$3,V$1:AG$1,0))*IF(OR(C741="L",C741="S",C741="I"),-1,1)</f>
        <v>#N/A</v>
      </c>
      <c r="AY741" s="487" t="s">
        <v>337</v>
      </c>
      <c r="AZ741" s="487" t="e">
        <f>+VLOOKUP($AJ741,Data_Validation!$A:$E,5,0)</f>
        <v>#N/A</v>
      </c>
    </row>
    <row r="742" spans="36:52" ht="15" customHeight="1">
      <c r="AJ742" s="899">
        <f t="shared" si="48"/>
        <v>0</v>
      </c>
      <c r="AK742" s="899">
        <f t="shared" si="48"/>
        <v>0</v>
      </c>
      <c r="AL742" s="905" t="str">
        <f>IFERROR(INDEX(G742:R742,1,MATCH(Parametres!$B$3,G$1:R$1,0)-1)*IF(OR(F742="L",F742="S",F742="I"),-1,1),"")</f>
        <v/>
      </c>
      <c r="AM742" s="905" t="e">
        <f t="shared" si="45"/>
        <v>#N/A</v>
      </c>
      <c r="AN742" s="905" t="e">
        <f>INDEX(G742:R742,1,MATCH(Parametres!$B$3,G$1:R$1,0))*IF(OR(F742="L",F742="S",F742="I"),-1,1)</f>
        <v>#N/A</v>
      </c>
      <c r="AO742" s="487" t="e">
        <f>+VLOOKUP($AJ742,Data_Validation!$A:$D,1,0)</f>
        <v>#N/A</v>
      </c>
      <c r="AP742" s="487" t="e">
        <f>+VLOOKUP($AJ742,Data_Validation!$A:$D,3,0)</f>
        <v>#N/A</v>
      </c>
      <c r="AQ742" s="487" t="e">
        <f>+VLOOKUP($AJ742,Data_Validation!$A:$D,4,0)</f>
        <v>#N/A</v>
      </c>
      <c r="AR742" s="487" t="s">
        <v>299</v>
      </c>
      <c r="AS742" s="487" t="e">
        <f>+VLOOKUP($AJ742,Data_Validation!$A:$E,5,0)</f>
        <v>#N/A</v>
      </c>
      <c r="AT742" s="904">
        <f t="shared" si="46"/>
        <v>0</v>
      </c>
      <c r="AU742" s="488">
        <f t="shared" si="46"/>
        <v>0</v>
      </c>
      <c r="AV742" s="899" t="str">
        <f>IFERROR(INDEX(V742:AG742,1,MATCH(Parametres!$B$3,V$1:AG$1,0)-1)*IF(OR(C742="L",C742="S",C742="I"),-1,1),"")</f>
        <v/>
      </c>
      <c r="AW742" s="899" t="e">
        <f t="shared" si="47"/>
        <v>#N/A</v>
      </c>
      <c r="AX742" s="899" t="e">
        <f>INDEX(V742:AG742,1,MATCH(Parametres!$B$3,V$1:AG$1,0))*IF(OR(C742="L",C742="S",C742="I"),-1,1)</f>
        <v>#N/A</v>
      </c>
      <c r="AY742" s="487" t="s">
        <v>337</v>
      </c>
      <c r="AZ742" s="487" t="e">
        <f>+VLOOKUP($AJ742,Data_Validation!$A:$E,5,0)</f>
        <v>#N/A</v>
      </c>
    </row>
    <row r="743" spans="36:52" ht="15" customHeight="1">
      <c r="AJ743" s="899">
        <f t="shared" si="48"/>
        <v>0</v>
      </c>
      <c r="AK743" s="899">
        <f t="shared" si="48"/>
        <v>0</v>
      </c>
      <c r="AL743" s="905" t="str">
        <f>IFERROR(INDEX(G743:R743,1,MATCH(Parametres!$B$3,G$1:R$1,0)-1)*IF(OR(F743="L",F743="S",F743="I"),-1,1),"")</f>
        <v/>
      </c>
      <c r="AM743" s="905" t="e">
        <f t="shared" si="45"/>
        <v>#N/A</v>
      </c>
      <c r="AN743" s="905" t="e">
        <f>INDEX(G743:R743,1,MATCH(Parametres!$B$3,G$1:R$1,0))*IF(OR(F743="L",F743="S",F743="I"),-1,1)</f>
        <v>#N/A</v>
      </c>
      <c r="AO743" s="487" t="e">
        <f>+VLOOKUP($AJ743,Data_Validation!$A:$D,1,0)</f>
        <v>#N/A</v>
      </c>
      <c r="AP743" s="487" t="e">
        <f>+VLOOKUP($AJ743,Data_Validation!$A:$D,3,0)</f>
        <v>#N/A</v>
      </c>
      <c r="AQ743" s="487" t="e">
        <f>+VLOOKUP($AJ743,Data_Validation!$A:$D,4,0)</f>
        <v>#N/A</v>
      </c>
      <c r="AR743" s="487" t="s">
        <v>299</v>
      </c>
      <c r="AS743" s="487" t="e">
        <f>+VLOOKUP($AJ743,Data_Validation!$A:$E,5,0)</f>
        <v>#N/A</v>
      </c>
      <c r="AT743" s="904">
        <f t="shared" si="46"/>
        <v>0</v>
      </c>
      <c r="AU743" s="488">
        <f t="shared" si="46"/>
        <v>0</v>
      </c>
      <c r="AV743" s="899" t="str">
        <f>IFERROR(INDEX(V743:AG743,1,MATCH(Parametres!$B$3,V$1:AG$1,0)-1)*IF(OR(C743="L",C743="S",C743="I"),-1,1),"")</f>
        <v/>
      </c>
      <c r="AW743" s="899" t="e">
        <f t="shared" si="47"/>
        <v>#N/A</v>
      </c>
      <c r="AX743" s="899" t="e">
        <f>INDEX(V743:AG743,1,MATCH(Parametres!$B$3,V$1:AG$1,0))*IF(OR(C743="L",C743="S",C743="I"),-1,1)</f>
        <v>#N/A</v>
      </c>
      <c r="AY743" s="487" t="s">
        <v>337</v>
      </c>
      <c r="AZ743" s="487" t="e">
        <f>+VLOOKUP($AJ743,Data_Validation!$A:$E,5,0)</f>
        <v>#N/A</v>
      </c>
    </row>
    <row r="744" spans="36:52" ht="15" customHeight="1">
      <c r="AJ744" s="899">
        <f t="shared" si="48"/>
        <v>0</v>
      </c>
      <c r="AK744" s="899">
        <f t="shared" si="48"/>
        <v>0</v>
      </c>
      <c r="AL744" s="905" t="str">
        <f>IFERROR(INDEX(G744:R744,1,MATCH(Parametres!$B$3,G$1:R$1,0)-1)*IF(OR(F744="L",F744="S",F744="I"),-1,1),"")</f>
        <v/>
      </c>
      <c r="AM744" s="905" t="e">
        <f t="shared" si="45"/>
        <v>#N/A</v>
      </c>
      <c r="AN744" s="905" t="e">
        <f>INDEX(G744:R744,1,MATCH(Parametres!$B$3,G$1:R$1,0))*IF(OR(F744="L",F744="S",F744="I"),-1,1)</f>
        <v>#N/A</v>
      </c>
      <c r="AO744" s="487" t="e">
        <f>+VLOOKUP($AJ744,Data_Validation!$A:$D,1,0)</f>
        <v>#N/A</v>
      </c>
      <c r="AP744" s="487" t="e">
        <f>+VLOOKUP($AJ744,Data_Validation!$A:$D,3,0)</f>
        <v>#N/A</v>
      </c>
      <c r="AQ744" s="487" t="e">
        <f>+VLOOKUP($AJ744,Data_Validation!$A:$D,4,0)</f>
        <v>#N/A</v>
      </c>
      <c r="AR744" s="487" t="s">
        <v>299</v>
      </c>
      <c r="AS744" s="487" t="e">
        <f>+VLOOKUP($AJ744,Data_Validation!$A:$E,5,0)</f>
        <v>#N/A</v>
      </c>
      <c r="AT744" s="904">
        <f t="shared" si="46"/>
        <v>0</v>
      </c>
      <c r="AU744" s="488">
        <f t="shared" si="46"/>
        <v>0</v>
      </c>
      <c r="AV744" s="899" t="str">
        <f>IFERROR(INDEX(V744:AG744,1,MATCH(Parametres!$B$3,V$1:AG$1,0)-1)*IF(OR(C744="L",C744="S",C744="I"),-1,1),"")</f>
        <v/>
      </c>
      <c r="AW744" s="899" t="e">
        <f t="shared" si="47"/>
        <v>#N/A</v>
      </c>
      <c r="AX744" s="899" t="e">
        <f>INDEX(V744:AG744,1,MATCH(Parametres!$B$3,V$1:AG$1,0))*IF(OR(C744="L",C744="S",C744="I"),-1,1)</f>
        <v>#N/A</v>
      </c>
      <c r="AY744" s="487" t="s">
        <v>337</v>
      </c>
      <c r="AZ744" s="487" t="e">
        <f>+VLOOKUP($AJ744,Data_Validation!$A:$E,5,0)</f>
        <v>#N/A</v>
      </c>
    </row>
    <row r="745" spans="36:52" ht="15" customHeight="1">
      <c r="AJ745" s="899">
        <f t="shared" si="48"/>
        <v>0</v>
      </c>
      <c r="AK745" s="899">
        <f t="shared" si="48"/>
        <v>0</v>
      </c>
      <c r="AL745" s="905" t="str">
        <f>IFERROR(INDEX(G745:R745,1,MATCH(Parametres!$B$3,G$1:R$1,0)-1)*IF(OR(F745="L",F745="S",F745="I"),-1,1),"")</f>
        <v/>
      </c>
      <c r="AM745" s="905" t="e">
        <f t="shared" si="45"/>
        <v>#N/A</v>
      </c>
      <c r="AN745" s="905" t="e">
        <f>INDEX(G745:R745,1,MATCH(Parametres!$B$3,G$1:R$1,0))*IF(OR(F745="L",F745="S",F745="I"),-1,1)</f>
        <v>#N/A</v>
      </c>
      <c r="AO745" s="487" t="e">
        <f>+VLOOKUP($AJ745,Data_Validation!$A:$D,1,0)</f>
        <v>#N/A</v>
      </c>
      <c r="AP745" s="487" t="e">
        <f>+VLOOKUP($AJ745,Data_Validation!$A:$D,3,0)</f>
        <v>#N/A</v>
      </c>
      <c r="AQ745" s="487" t="e">
        <f>+VLOOKUP($AJ745,Data_Validation!$A:$D,4,0)</f>
        <v>#N/A</v>
      </c>
      <c r="AR745" s="487" t="s">
        <v>299</v>
      </c>
      <c r="AS745" s="487" t="e">
        <f>+VLOOKUP($AJ745,Data_Validation!$A:$E,5,0)</f>
        <v>#N/A</v>
      </c>
      <c r="AT745" s="904">
        <f t="shared" si="46"/>
        <v>0</v>
      </c>
      <c r="AU745" s="488">
        <f t="shared" si="46"/>
        <v>0</v>
      </c>
      <c r="AV745" s="899" t="str">
        <f>IFERROR(INDEX(V745:AG745,1,MATCH(Parametres!$B$3,V$1:AG$1,0)-1)*IF(OR(C745="L",C745="S",C745="I"),-1,1),"")</f>
        <v/>
      </c>
      <c r="AW745" s="899" t="e">
        <f t="shared" si="47"/>
        <v>#N/A</v>
      </c>
      <c r="AX745" s="899" t="e">
        <f>INDEX(V745:AG745,1,MATCH(Parametres!$B$3,V$1:AG$1,0))*IF(OR(C745="L",C745="S",C745="I"),-1,1)</f>
        <v>#N/A</v>
      </c>
      <c r="AY745" s="487" t="s">
        <v>337</v>
      </c>
      <c r="AZ745" s="487" t="e">
        <f>+VLOOKUP($AJ745,Data_Validation!$A:$E,5,0)</f>
        <v>#N/A</v>
      </c>
    </row>
    <row r="746" spans="36:52" ht="15" customHeight="1">
      <c r="AJ746" s="899">
        <f t="shared" si="48"/>
        <v>0</v>
      </c>
      <c r="AK746" s="899">
        <f t="shared" si="48"/>
        <v>0</v>
      </c>
      <c r="AL746" s="905" t="str">
        <f>IFERROR(INDEX(G746:R746,1,MATCH(Parametres!$B$3,G$1:R$1,0)-1)*IF(OR(F746="L",F746="S",F746="I"),-1,1),"")</f>
        <v/>
      </c>
      <c r="AM746" s="905" t="e">
        <f t="shared" si="45"/>
        <v>#N/A</v>
      </c>
      <c r="AN746" s="905" t="e">
        <f>INDEX(G746:R746,1,MATCH(Parametres!$B$3,G$1:R$1,0))*IF(OR(F746="L",F746="S",F746="I"),-1,1)</f>
        <v>#N/A</v>
      </c>
      <c r="AO746" s="487" t="e">
        <f>+VLOOKUP($AJ746,Data_Validation!$A:$D,1,0)</f>
        <v>#N/A</v>
      </c>
      <c r="AP746" s="487" t="e">
        <f>+VLOOKUP($AJ746,Data_Validation!$A:$D,3,0)</f>
        <v>#N/A</v>
      </c>
      <c r="AQ746" s="487" t="e">
        <f>+VLOOKUP($AJ746,Data_Validation!$A:$D,4,0)</f>
        <v>#N/A</v>
      </c>
      <c r="AR746" s="487" t="s">
        <v>299</v>
      </c>
      <c r="AS746" s="487" t="e">
        <f>+VLOOKUP($AJ746,Data_Validation!$A:$E,5,0)</f>
        <v>#N/A</v>
      </c>
      <c r="AT746" s="904">
        <f t="shared" si="46"/>
        <v>0</v>
      </c>
      <c r="AU746" s="488">
        <f t="shared" si="46"/>
        <v>0</v>
      </c>
      <c r="AV746" s="899" t="str">
        <f>IFERROR(INDEX(V746:AG746,1,MATCH(Parametres!$B$3,V$1:AG$1,0)-1)*IF(OR(C746="L",C746="S",C746="I"),-1,1),"")</f>
        <v/>
      </c>
      <c r="AW746" s="899" t="e">
        <f t="shared" si="47"/>
        <v>#N/A</v>
      </c>
      <c r="AX746" s="899" t="e">
        <f>INDEX(V746:AG746,1,MATCH(Parametres!$B$3,V$1:AG$1,0))*IF(OR(C746="L",C746="S",C746="I"),-1,1)</f>
        <v>#N/A</v>
      </c>
      <c r="AY746" s="487" t="s">
        <v>337</v>
      </c>
      <c r="AZ746" s="487" t="e">
        <f>+VLOOKUP($AJ746,Data_Validation!$A:$E,5,0)</f>
        <v>#N/A</v>
      </c>
    </row>
    <row r="747" spans="36:52" ht="15" customHeight="1">
      <c r="AJ747" s="899">
        <f t="shared" si="48"/>
        <v>0</v>
      </c>
      <c r="AK747" s="899">
        <f t="shared" si="48"/>
        <v>0</v>
      </c>
      <c r="AL747" s="905" t="str">
        <f>IFERROR(INDEX(G747:R747,1,MATCH(Parametres!$B$3,G$1:R$1,0)-1)*IF(OR(F747="L",F747="S",F747="I"),-1,1),"")</f>
        <v/>
      </c>
      <c r="AM747" s="905" t="e">
        <f t="shared" si="45"/>
        <v>#N/A</v>
      </c>
      <c r="AN747" s="905" t="e">
        <f>INDEX(G747:R747,1,MATCH(Parametres!$B$3,G$1:R$1,0))*IF(OR(F747="L",F747="S",F747="I"),-1,1)</f>
        <v>#N/A</v>
      </c>
      <c r="AO747" s="487" t="e">
        <f>+VLOOKUP($AJ747,Data_Validation!$A:$D,1,0)</f>
        <v>#N/A</v>
      </c>
      <c r="AP747" s="487" t="e">
        <f>+VLOOKUP($AJ747,Data_Validation!$A:$D,3,0)</f>
        <v>#N/A</v>
      </c>
      <c r="AQ747" s="487" t="e">
        <f>+VLOOKUP($AJ747,Data_Validation!$A:$D,4,0)</f>
        <v>#N/A</v>
      </c>
      <c r="AR747" s="487" t="s">
        <v>299</v>
      </c>
      <c r="AS747" s="487" t="e">
        <f>+VLOOKUP($AJ747,Data_Validation!$A:$E,5,0)</f>
        <v>#N/A</v>
      </c>
      <c r="AT747" s="904">
        <f t="shared" si="46"/>
        <v>0</v>
      </c>
      <c r="AU747" s="488">
        <f t="shared" si="46"/>
        <v>0</v>
      </c>
      <c r="AV747" s="899" t="str">
        <f>IFERROR(INDEX(V747:AG747,1,MATCH(Parametres!$B$3,V$1:AG$1,0)-1)*IF(OR(C747="L",C747="S",C747="I"),-1,1),"")</f>
        <v/>
      </c>
      <c r="AW747" s="899" t="e">
        <f t="shared" si="47"/>
        <v>#N/A</v>
      </c>
      <c r="AX747" s="899" t="e">
        <f>INDEX(V747:AG747,1,MATCH(Parametres!$B$3,V$1:AG$1,0))*IF(OR(C747="L",C747="S",C747="I"),-1,1)</f>
        <v>#N/A</v>
      </c>
      <c r="AY747" s="487" t="s">
        <v>337</v>
      </c>
      <c r="AZ747" s="487" t="e">
        <f>+VLOOKUP($AJ747,Data_Validation!$A:$E,5,0)</f>
        <v>#N/A</v>
      </c>
    </row>
    <row r="748" spans="36:52" ht="15" customHeight="1">
      <c r="AJ748" s="899">
        <f t="shared" si="48"/>
        <v>0</v>
      </c>
      <c r="AK748" s="899">
        <f t="shared" si="48"/>
        <v>0</v>
      </c>
      <c r="AL748" s="905" t="str">
        <f>IFERROR(INDEX(G748:R748,1,MATCH(Parametres!$B$3,G$1:R$1,0)-1)*IF(OR(F748="L",F748="S",F748="I"),-1,1),"")</f>
        <v/>
      </c>
      <c r="AM748" s="905" t="e">
        <f t="shared" si="45"/>
        <v>#N/A</v>
      </c>
      <c r="AN748" s="905" t="e">
        <f>INDEX(G748:R748,1,MATCH(Parametres!$B$3,G$1:R$1,0))*IF(OR(F748="L",F748="S",F748="I"),-1,1)</f>
        <v>#N/A</v>
      </c>
      <c r="AO748" s="487" t="e">
        <f>+VLOOKUP($AJ748,Data_Validation!$A:$D,1,0)</f>
        <v>#N/A</v>
      </c>
      <c r="AP748" s="487" t="e">
        <f>+VLOOKUP($AJ748,Data_Validation!$A:$D,3,0)</f>
        <v>#N/A</v>
      </c>
      <c r="AQ748" s="487" t="e">
        <f>+VLOOKUP($AJ748,Data_Validation!$A:$D,4,0)</f>
        <v>#N/A</v>
      </c>
      <c r="AR748" s="487" t="s">
        <v>299</v>
      </c>
      <c r="AS748" s="487" t="e">
        <f>+VLOOKUP($AJ748,Data_Validation!$A:$E,5,0)</f>
        <v>#N/A</v>
      </c>
      <c r="AT748" s="904">
        <f t="shared" si="46"/>
        <v>0</v>
      </c>
      <c r="AU748" s="488">
        <f t="shared" si="46"/>
        <v>0</v>
      </c>
      <c r="AV748" s="899" t="str">
        <f>IFERROR(INDEX(V748:AG748,1,MATCH(Parametres!$B$3,V$1:AG$1,0)-1)*IF(OR(C748="L",C748="S",C748="I"),-1,1),"")</f>
        <v/>
      </c>
      <c r="AW748" s="899" t="e">
        <f t="shared" si="47"/>
        <v>#N/A</v>
      </c>
      <c r="AX748" s="899" t="e">
        <f>INDEX(V748:AG748,1,MATCH(Parametres!$B$3,V$1:AG$1,0))*IF(OR(C748="L",C748="S",C748="I"),-1,1)</f>
        <v>#N/A</v>
      </c>
      <c r="AY748" s="487" t="s">
        <v>337</v>
      </c>
      <c r="AZ748" s="487" t="e">
        <f>+VLOOKUP($AJ748,Data_Validation!$A:$E,5,0)</f>
        <v>#N/A</v>
      </c>
    </row>
    <row r="749" spans="36:52" ht="15" customHeight="1">
      <c r="AJ749" s="899">
        <f t="shared" si="48"/>
        <v>0</v>
      </c>
      <c r="AK749" s="899">
        <f t="shared" si="48"/>
        <v>0</v>
      </c>
      <c r="AL749" s="905" t="str">
        <f>IFERROR(INDEX(G749:R749,1,MATCH(Parametres!$B$3,G$1:R$1,0)-1)*IF(OR(F749="L",F749="S",F749="I"),-1,1),"")</f>
        <v/>
      </c>
      <c r="AM749" s="905" t="e">
        <f t="shared" si="45"/>
        <v>#N/A</v>
      </c>
      <c r="AN749" s="905" t="e">
        <f>INDEX(G749:R749,1,MATCH(Parametres!$B$3,G$1:R$1,0))*IF(OR(F749="L",F749="S",F749="I"),-1,1)</f>
        <v>#N/A</v>
      </c>
      <c r="AO749" s="487" t="e">
        <f>+VLOOKUP($AJ749,Data_Validation!$A:$D,1,0)</f>
        <v>#N/A</v>
      </c>
      <c r="AP749" s="487" t="e">
        <f>+VLOOKUP($AJ749,Data_Validation!$A:$D,3,0)</f>
        <v>#N/A</v>
      </c>
      <c r="AQ749" s="487" t="e">
        <f>+VLOOKUP($AJ749,Data_Validation!$A:$D,4,0)</f>
        <v>#N/A</v>
      </c>
      <c r="AR749" s="487" t="s">
        <v>299</v>
      </c>
      <c r="AS749" s="487" t="e">
        <f>+VLOOKUP($AJ749,Data_Validation!$A:$E,5,0)</f>
        <v>#N/A</v>
      </c>
      <c r="AT749" s="904">
        <f t="shared" si="46"/>
        <v>0</v>
      </c>
      <c r="AU749" s="488">
        <f t="shared" si="46"/>
        <v>0</v>
      </c>
      <c r="AV749" s="899" t="str">
        <f>IFERROR(INDEX(V749:AG749,1,MATCH(Parametres!$B$3,V$1:AG$1,0)-1)*IF(OR(C749="L",C749="S",C749="I"),-1,1),"")</f>
        <v/>
      </c>
      <c r="AW749" s="899" t="e">
        <f t="shared" si="47"/>
        <v>#N/A</v>
      </c>
      <c r="AX749" s="899" t="e">
        <f>INDEX(V749:AG749,1,MATCH(Parametres!$B$3,V$1:AG$1,0))*IF(OR(C749="L",C749="S",C749="I"),-1,1)</f>
        <v>#N/A</v>
      </c>
      <c r="AY749" s="487" t="s">
        <v>337</v>
      </c>
      <c r="AZ749" s="487" t="e">
        <f>+VLOOKUP($AJ749,Data_Validation!$A:$E,5,0)</f>
        <v>#N/A</v>
      </c>
    </row>
    <row r="750" spans="36:52" ht="15" customHeight="1">
      <c r="AJ750" s="899">
        <f t="shared" si="48"/>
        <v>0</v>
      </c>
      <c r="AK750" s="899">
        <f t="shared" si="48"/>
        <v>0</v>
      </c>
      <c r="AL750" s="905" t="str">
        <f>IFERROR(INDEX(G750:R750,1,MATCH(Parametres!$B$3,G$1:R$1,0)-1)*IF(OR(F750="L",F750="S",F750="I"),-1,1),"")</f>
        <v/>
      </c>
      <c r="AM750" s="905" t="e">
        <f t="shared" si="45"/>
        <v>#N/A</v>
      </c>
      <c r="AN750" s="905" t="e">
        <f>INDEX(G750:R750,1,MATCH(Parametres!$B$3,G$1:R$1,0))*IF(OR(F750="L",F750="S",F750="I"),-1,1)</f>
        <v>#N/A</v>
      </c>
      <c r="AO750" s="487" t="e">
        <f>+VLOOKUP($AJ750,Data_Validation!$A:$D,1,0)</f>
        <v>#N/A</v>
      </c>
      <c r="AP750" s="487" t="e">
        <f>+VLOOKUP($AJ750,Data_Validation!$A:$D,3,0)</f>
        <v>#N/A</v>
      </c>
      <c r="AQ750" s="487" t="e">
        <f>+VLOOKUP($AJ750,Data_Validation!$A:$D,4,0)</f>
        <v>#N/A</v>
      </c>
      <c r="AR750" s="487" t="s">
        <v>299</v>
      </c>
      <c r="AS750" s="487" t="e">
        <f>+VLOOKUP($AJ750,Data_Validation!$A:$E,5,0)</f>
        <v>#N/A</v>
      </c>
      <c r="AT750" s="904">
        <f t="shared" si="46"/>
        <v>0</v>
      </c>
      <c r="AU750" s="488">
        <f t="shared" si="46"/>
        <v>0</v>
      </c>
      <c r="AV750" s="899" t="str">
        <f>IFERROR(INDEX(V750:AG750,1,MATCH(Parametres!$B$3,V$1:AG$1,0)-1)*IF(OR(C750="L",C750="S",C750="I"),-1,1),"")</f>
        <v/>
      </c>
      <c r="AW750" s="899" t="e">
        <f t="shared" si="47"/>
        <v>#N/A</v>
      </c>
      <c r="AX750" s="899" t="e">
        <f>INDEX(V750:AG750,1,MATCH(Parametres!$B$3,V$1:AG$1,0))*IF(OR(C750="L",C750="S",C750="I"),-1,1)</f>
        <v>#N/A</v>
      </c>
      <c r="AY750" s="487" t="s">
        <v>337</v>
      </c>
      <c r="AZ750" s="487" t="e">
        <f>+VLOOKUP($AJ750,Data_Validation!$A:$E,5,0)</f>
        <v>#N/A</v>
      </c>
    </row>
    <row r="751" spans="36:52" ht="15" customHeight="1">
      <c r="AJ751" s="899">
        <f t="shared" si="48"/>
        <v>0</v>
      </c>
      <c r="AK751" s="899">
        <f t="shared" si="48"/>
        <v>0</v>
      </c>
      <c r="AL751" s="905" t="str">
        <f>IFERROR(INDEX(G751:R751,1,MATCH(Parametres!$B$3,G$1:R$1,0)-1)*IF(OR(F751="L",F751="S",F751="I"),-1,1),"")</f>
        <v/>
      </c>
      <c r="AM751" s="905" t="e">
        <f t="shared" si="45"/>
        <v>#N/A</v>
      </c>
      <c r="AN751" s="905" t="e">
        <f>INDEX(G751:R751,1,MATCH(Parametres!$B$3,G$1:R$1,0))*IF(OR(F751="L",F751="S",F751="I"),-1,1)</f>
        <v>#N/A</v>
      </c>
      <c r="AO751" s="487" t="e">
        <f>+VLOOKUP($AJ751,Data_Validation!$A:$D,1,0)</f>
        <v>#N/A</v>
      </c>
      <c r="AP751" s="487" t="e">
        <f>+VLOOKUP($AJ751,Data_Validation!$A:$D,3,0)</f>
        <v>#N/A</v>
      </c>
      <c r="AQ751" s="487" t="e">
        <f>+VLOOKUP($AJ751,Data_Validation!$A:$D,4,0)</f>
        <v>#N/A</v>
      </c>
      <c r="AR751" s="487" t="s">
        <v>299</v>
      </c>
      <c r="AS751" s="487" t="e">
        <f>+VLOOKUP($AJ751,Data_Validation!$A:$E,5,0)</f>
        <v>#N/A</v>
      </c>
      <c r="AT751" s="904">
        <f t="shared" si="46"/>
        <v>0</v>
      </c>
      <c r="AU751" s="488">
        <f t="shared" si="46"/>
        <v>0</v>
      </c>
      <c r="AV751" s="899" t="str">
        <f>IFERROR(INDEX(V751:AG751,1,MATCH(Parametres!$B$3,V$1:AG$1,0)-1)*IF(OR(C751="L",C751="S",C751="I"),-1,1),"")</f>
        <v/>
      </c>
      <c r="AW751" s="899" t="e">
        <f t="shared" si="47"/>
        <v>#N/A</v>
      </c>
      <c r="AX751" s="899" t="e">
        <f>INDEX(V751:AG751,1,MATCH(Parametres!$B$3,V$1:AG$1,0))*IF(OR(C751="L",C751="S",C751="I"),-1,1)</f>
        <v>#N/A</v>
      </c>
      <c r="AY751" s="487" t="s">
        <v>337</v>
      </c>
      <c r="AZ751" s="487" t="e">
        <f>+VLOOKUP($AJ751,Data_Validation!$A:$E,5,0)</f>
        <v>#N/A</v>
      </c>
    </row>
    <row r="752" spans="36:52" ht="15" customHeight="1">
      <c r="AJ752" s="899">
        <f t="shared" si="48"/>
        <v>0</v>
      </c>
      <c r="AK752" s="899">
        <f t="shared" si="48"/>
        <v>0</v>
      </c>
      <c r="AL752" s="905" t="str">
        <f>IFERROR(INDEX(G752:R752,1,MATCH(Parametres!$B$3,G$1:R$1,0)-1)*IF(OR(F752="L",F752="S",F752="I"),-1,1),"")</f>
        <v/>
      </c>
      <c r="AM752" s="905" t="e">
        <f t="shared" si="45"/>
        <v>#N/A</v>
      </c>
      <c r="AN752" s="905" t="e">
        <f>INDEX(G752:R752,1,MATCH(Parametres!$B$3,G$1:R$1,0))*IF(OR(F752="L",F752="S",F752="I"),-1,1)</f>
        <v>#N/A</v>
      </c>
      <c r="AO752" s="487" t="e">
        <f>+VLOOKUP($AJ752,Data_Validation!$A:$D,1,0)</f>
        <v>#N/A</v>
      </c>
      <c r="AP752" s="487" t="e">
        <f>+VLOOKUP($AJ752,Data_Validation!$A:$D,3,0)</f>
        <v>#N/A</v>
      </c>
      <c r="AQ752" s="487" t="e">
        <f>+VLOOKUP($AJ752,Data_Validation!$A:$D,4,0)</f>
        <v>#N/A</v>
      </c>
      <c r="AR752" s="487" t="s">
        <v>299</v>
      </c>
      <c r="AS752" s="487" t="e">
        <f>+VLOOKUP($AJ752,Data_Validation!$A:$E,5,0)</f>
        <v>#N/A</v>
      </c>
      <c r="AT752" s="904">
        <f t="shared" si="46"/>
        <v>0</v>
      </c>
      <c r="AU752" s="488">
        <f t="shared" si="46"/>
        <v>0</v>
      </c>
      <c r="AV752" s="899" t="str">
        <f>IFERROR(INDEX(V752:AG752,1,MATCH(Parametres!$B$3,V$1:AG$1,0)-1)*IF(OR(C752="L",C752="S",C752="I"),-1,1),"")</f>
        <v/>
      </c>
      <c r="AW752" s="899" t="e">
        <f t="shared" si="47"/>
        <v>#N/A</v>
      </c>
      <c r="AX752" s="899" t="e">
        <f>INDEX(V752:AG752,1,MATCH(Parametres!$B$3,V$1:AG$1,0))*IF(OR(C752="L",C752="S",C752="I"),-1,1)</f>
        <v>#N/A</v>
      </c>
      <c r="AY752" s="487" t="s">
        <v>337</v>
      </c>
      <c r="AZ752" s="487" t="e">
        <f>+VLOOKUP($AJ752,Data_Validation!$A:$E,5,0)</f>
        <v>#N/A</v>
      </c>
    </row>
    <row r="753" spans="36:52" ht="15" customHeight="1">
      <c r="AJ753" s="899">
        <f t="shared" si="48"/>
        <v>0</v>
      </c>
      <c r="AK753" s="899">
        <f t="shared" si="48"/>
        <v>0</v>
      </c>
      <c r="AL753" s="905" t="str">
        <f>IFERROR(INDEX(G753:R753,1,MATCH(Parametres!$B$3,G$1:R$1,0)-1)*IF(OR(F753="L",F753="S",F753="I"),-1,1),"")</f>
        <v/>
      </c>
      <c r="AM753" s="905" t="e">
        <f t="shared" si="45"/>
        <v>#N/A</v>
      </c>
      <c r="AN753" s="905" t="e">
        <f>INDEX(G753:R753,1,MATCH(Parametres!$B$3,G$1:R$1,0))*IF(OR(F753="L",F753="S",F753="I"),-1,1)</f>
        <v>#N/A</v>
      </c>
      <c r="AO753" s="487" t="e">
        <f>+VLOOKUP($AJ753,Data_Validation!$A:$D,1,0)</f>
        <v>#N/A</v>
      </c>
      <c r="AP753" s="487" t="e">
        <f>+VLOOKUP($AJ753,Data_Validation!$A:$D,3,0)</f>
        <v>#N/A</v>
      </c>
      <c r="AQ753" s="487" t="e">
        <f>+VLOOKUP($AJ753,Data_Validation!$A:$D,4,0)</f>
        <v>#N/A</v>
      </c>
      <c r="AR753" s="487" t="s">
        <v>299</v>
      </c>
      <c r="AS753" s="487" t="e">
        <f>+VLOOKUP($AJ753,Data_Validation!$A:$E,5,0)</f>
        <v>#N/A</v>
      </c>
      <c r="AT753" s="904">
        <f t="shared" si="46"/>
        <v>0</v>
      </c>
      <c r="AU753" s="488">
        <f t="shared" si="46"/>
        <v>0</v>
      </c>
      <c r="AV753" s="899" t="str">
        <f>IFERROR(INDEX(V753:AG753,1,MATCH(Parametres!$B$3,V$1:AG$1,0)-1)*IF(OR(C753="L",C753="S",C753="I"),-1,1),"")</f>
        <v/>
      </c>
      <c r="AW753" s="899" t="e">
        <f t="shared" si="47"/>
        <v>#N/A</v>
      </c>
      <c r="AX753" s="899" t="e">
        <f>INDEX(V753:AG753,1,MATCH(Parametres!$B$3,V$1:AG$1,0))*IF(OR(C753="L",C753="S",C753="I"),-1,1)</f>
        <v>#N/A</v>
      </c>
      <c r="AY753" s="487" t="s">
        <v>337</v>
      </c>
      <c r="AZ753" s="487" t="e">
        <f>+VLOOKUP($AJ753,Data_Validation!$A:$E,5,0)</f>
        <v>#N/A</v>
      </c>
    </row>
    <row r="754" spans="36:52" ht="15" customHeight="1">
      <c r="AJ754" s="899">
        <f t="shared" si="48"/>
        <v>0</v>
      </c>
      <c r="AK754" s="899">
        <f t="shared" si="48"/>
        <v>0</v>
      </c>
      <c r="AL754" s="905" t="str">
        <f>IFERROR(INDEX(G754:R754,1,MATCH(Parametres!$B$3,G$1:R$1,0)-1)*IF(OR(F754="L",F754="S",F754="I"),-1,1),"")</f>
        <v/>
      </c>
      <c r="AM754" s="905" t="e">
        <f t="shared" si="45"/>
        <v>#N/A</v>
      </c>
      <c r="AN754" s="905" t="e">
        <f>INDEX(G754:R754,1,MATCH(Parametres!$B$3,G$1:R$1,0))*IF(OR(F754="L",F754="S",F754="I"),-1,1)</f>
        <v>#N/A</v>
      </c>
      <c r="AO754" s="487" t="e">
        <f>+VLOOKUP($AJ754,Data_Validation!$A:$D,1,0)</f>
        <v>#N/A</v>
      </c>
      <c r="AP754" s="487" t="e">
        <f>+VLOOKUP($AJ754,Data_Validation!$A:$D,3,0)</f>
        <v>#N/A</v>
      </c>
      <c r="AQ754" s="487" t="e">
        <f>+VLOOKUP($AJ754,Data_Validation!$A:$D,4,0)</f>
        <v>#N/A</v>
      </c>
      <c r="AR754" s="487" t="s">
        <v>299</v>
      </c>
      <c r="AS754" s="487" t="e">
        <f>+VLOOKUP($AJ754,Data_Validation!$A:$E,5,0)</f>
        <v>#N/A</v>
      </c>
      <c r="AT754" s="904">
        <f t="shared" si="46"/>
        <v>0</v>
      </c>
      <c r="AU754" s="488">
        <f t="shared" si="46"/>
        <v>0</v>
      </c>
      <c r="AV754" s="899" t="str">
        <f>IFERROR(INDEX(V754:AG754,1,MATCH(Parametres!$B$3,V$1:AG$1,0)-1)*IF(OR(C754="L",C754="S",C754="I"),-1,1),"")</f>
        <v/>
      </c>
      <c r="AW754" s="899" t="e">
        <f t="shared" si="47"/>
        <v>#N/A</v>
      </c>
      <c r="AX754" s="899" t="e">
        <f>INDEX(V754:AG754,1,MATCH(Parametres!$B$3,V$1:AG$1,0))*IF(OR(C754="L",C754="S",C754="I"),-1,1)</f>
        <v>#N/A</v>
      </c>
      <c r="AY754" s="487" t="s">
        <v>337</v>
      </c>
      <c r="AZ754" s="487" t="e">
        <f>+VLOOKUP($AJ754,Data_Validation!$A:$E,5,0)</f>
        <v>#N/A</v>
      </c>
    </row>
    <row r="755" spans="36:52" ht="15" customHeight="1">
      <c r="AJ755" s="899">
        <f t="shared" si="48"/>
        <v>0</v>
      </c>
      <c r="AK755" s="899">
        <f t="shared" si="48"/>
        <v>0</v>
      </c>
      <c r="AL755" s="905" t="str">
        <f>IFERROR(INDEX(G755:R755,1,MATCH(Parametres!$B$3,G$1:R$1,0)-1)*IF(OR(F755="L",F755="S",F755="I"),-1,1),"")</f>
        <v/>
      </c>
      <c r="AM755" s="905" t="e">
        <f t="shared" si="45"/>
        <v>#N/A</v>
      </c>
      <c r="AN755" s="905" t="e">
        <f>INDEX(G755:R755,1,MATCH(Parametres!$B$3,G$1:R$1,0))*IF(OR(F755="L",F755="S",F755="I"),-1,1)</f>
        <v>#N/A</v>
      </c>
      <c r="AO755" s="487" t="e">
        <f>+VLOOKUP($AJ755,Data_Validation!$A:$D,1,0)</f>
        <v>#N/A</v>
      </c>
      <c r="AP755" s="487" t="e">
        <f>+VLOOKUP($AJ755,Data_Validation!$A:$D,3,0)</f>
        <v>#N/A</v>
      </c>
      <c r="AQ755" s="487" t="e">
        <f>+VLOOKUP($AJ755,Data_Validation!$A:$D,4,0)</f>
        <v>#N/A</v>
      </c>
      <c r="AR755" s="487" t="s">
        <v>299</v>
      </c>
      <c r="AS755" s="487" t="e">
        <f>+VLOOKUP($AJ755,Data_Validation!$A:$E,5,0)</f>
        <v>#N/A</v>
      </c>
      <c r="AT755" s="904">
        <f t="shared" si="46"/>
        <v>0</v>
      </c>
      <c r="AU755" s="488">
        <f t="shared" si="46"/>
        <v>0</v>
      </c>
      <c r="AV755" s="899" t="str">
        <f>IFERROR(INDEX(V755:AG755,1,MATCH(Parametres!$B$3,V$1:AG$1,0)-1)*IF(OR(C755="L",C755="S",C755="I"),-1,1),"")</f>
        <v/>
      </c>
      <c r="AW755" s="899" t="e">
        <f t="shared" si="47"/>
        <v>#N/A</v>
      </c>
      <c r="AX755" s="899" t="e">
        <f>INDEX(V755:AG755,1,MATCH(Parametres!$B$3,V$1:AG$1,0))*IF(OR(C755="L",C755="S",C755="I"),-1,1)</f>
        <v>#N/A</v>
      </c>
      <c r="AY755" s="487" t="s">
        <v>337</v>
      </c>
      <c r="AZ755" s="487" t="e">
        <f>+VLOOKUP($AJ755,Data_Validation!$A:$E,5,0)</f>
        <v>#N/A</v>
      </c>
    </row>
    <row r="756" spans="36:52" ht="15" customHeight="1">
      <c r="AJ756" s="899">
        <f t="shared" si="48"/>
        <v>0</v>
      </c>
      <c r="AK756" s="899">
        <f t="shared" si="48"/>
        <v>0</v>
      </c>
      <c r="AL756" s="905" t="str">
        <f>IFERROR(INDEX(G756:R756,1,MATCH(Parametres!$B$3,G$1:R$1,0)-1)*IF(OR(F756="L",F756="S",F756="I"),-1,1),"")</f>
        <v/>
      </c>
      <c r="AM756" s="905" t="e">
        <f t="shared" si="45"/>
        <v>#N/A</v>
      </c>
      <c r="AN756" s="905" t="e">
        <f>INDEX(G756:R756,1,MATCH(Parametres!$B$3,G$1:R$1,0))*IF(OR(F756="L",F756="S",F756="I"),-1,1)</f>
        <v>#N/A</v>
      </c>
      <c r="AO756" s="487" t="e">
        <f>+VLOOKUP($AJ756,Data_Validation!$A:$D,1,0)</f>
        <v>#N/A</v>
      </c>
      <c r="AP756" s="487" t="e">
        <f>+VLOOKUP($AJ756,Data_Validation!$A:$D,3,0)</f>
        <v>#N/A</v>
      </c>
      <c r="AQ756" s="487" t="e">
        <f>+VLOOKUP($AJ756,Data_Validation!$A:$D,4,0)</f>
        <v>#N/A</v>
      </c>
      <c r="AR756" s="487" t="s">
        <v>299</v>
      </c>
      <c r="AS756" s="487" t="e">
        <f>+VLOOKUP($AJ756,Data_Validation!$A:$E,5,0)</f>
        <v>#N/A</v>
      </c>
      <c r="AT756" s="904">
        <f t="shared" si="46"/>
        <v>0</v>
      </c>
      <c r="AU756" s="488">
        <f t="shared" si="46"/>
        <v>0</v>
      </c>
      <c r="AV756" s="899" t="str">
        <f>IFERROR(INDEX(V756:AG756,1,MATCH(Parametres!$B$3,V$1:AG$1,0)-1)*IF(OR(C756="L",C756="S",C756="I"),-1,1),"")</f>
        <v/>
      </c>
      <c r="AW756" s="899" t="e">
        <f t="shared" si="47"/>
        <v>#N/A</v>
      </c>
      <c r="AX756" s="899" t="e">
        <f>INDEX(V756:AG756,1,MATCH(Parametres!$B$3,V$1:AG$1,0))*IF(OR(C756="L",C756="S",C756="I"),-1,1)</f>
        <v>#N/A</v>
      </c>
      <c r="AY756" s="487" t="s">
        <v>337</v>
      </c>
      <c r="AZ756" s="487" t="e">
        <f>+VLOOKUP($AJ756,Data_Validation!$A:$E,5,0)</f>
        <v>#N/A</v>
      </c>
    </row>
    <row r="757" spans="36:52" ht="15" customHeight="1">
      <c r="AJ757" s="899">
        <f t="shared" si="48"/>
        <v>0</v>
      </c>
      <c r="AK757" s="899">
        <f t="shared" si="48"/>
        <v>0</v>
      </c>
      <c r="AL757" s="905" t="str">
        <f>IFERROR(INDEX(G757:R757,1,MATCH(Parametres!$B$3,G$1:R$1,0)-1)*IF(OR(F757="L",F757="S",F757="I"),-1,1),"")</f>
        <v/>
      </c>
      <c r="AM757" s="905" t="e">
        <f t="shared" si="45"/>
        <v>#N/A</v>
      </c>
      <c r="AN757" s="905" t="e">
        <f>INDEX(G757:R757,1,MATCH(Parametres!$B$3,G$1:R$1,0))*IF(OR(F757="L",F757="S",F757="I"),-1,1)</f>
        <v>#N/A</v>
      </c>
      <c r="AO757" s="487" t="e">
        <f>+VLOOKUP($AJ757,Data_Validation!$A:$D,1,0)</f>
        <v>#N/A</v>
      </c>
      <c r="AP757" s="487" t="e">
        <f>+VLOOKUP($AJ757,Data_Validation!$A:$D,3,0)</f>
        <v>#N/A</v>
      </c>
      <c r="AQ757" s="487" t="e">
        <f>+VLOOKUP($AJ757,Data_Validation!$A:$D,4,0)</f>
        <v>#N/A</v>
      </c>
      <c r="AR757" s="487" t="s">
        <v>299</v>
      </c>
      <c r="AS757" s="487" t="e">
        <f>+VLOOKUP($AJ757,Data_Validation!$A:$E,5,0)</f>
        <v>#N/A</v>
      </c>
      <c r="AT757" s="904">
        <f t="shared" si="46"/>
        <v>0</v>
      </c>
      <c r="AU757" s="488">
        <f t="shared" si="46"/>
        <v>0</v>
      </c>
      <c r="AV757" s="899" t="str">
        <f>IFERROR(INDEX(V757:AG757,1,MATCH(Parametres!$B$3,V$1:AG$1,0)-1)*IF(OR(C757="L",C757="S",C757="I"),-1,1),"")</f>
        <v/>
      </c>
      <c r="AW757" s="899" t="e">
        <f t="shared" si="47"/>
        <v>#N/A</v>
      </c>
      <c r="AX757" s="899" t="e">
        <f>INDEX(V757:AG757,1,MATCH(Parametres!$B$3,V$1:AG$1,0))*IF(OR(C757="L",C757="S",C757="I"),-1,1)</f>
        <v>#N/A</v>
      </c>
      <c r="AY757" s="487" t="s">
        <v>337</v>
      </c>
      <c r="AZ757" s="487" t="e">
        <f>+VLOOKUP($AJ757,Data_Validation!$A:$E,5,0)</f>
        <v>#N/A</v>
      </c>
    </row>
    <row r="758" spans="36:52" ht="15" customHeight="1">
      <c r="AJ758" s="899">
        <f t="shared" si="48"/>
        <v>0</v>
      </c>
      <c r="AK758" s="899">
        <f t="shared" si="48"/>
        <v>0</v>
      </c>
      <c r="AL758" s="905" t="str">
        <f>IFERROR(INDEX(G758:R758,1,MATCH(Parametres!$B$3,G$1:R$1,0)-1)*IF(OR(F758="L",F758="S",F758="I"),-1,1),"")</f>
        <v/>
      </c>
      <c r="AM758" s="905" t="e">
        <f t="shared" si="45"/>
        <v>#N/A</v>
      </c>
      <c r="AN758" s="905" t="e">
        <f>INDEX(G758:R758,1,MATCH(Parametres!$B$3,G$1:R$1,0))*IF(OR(F758="L",F758="S",F758="I"),-1,1)</f>
        <v>#N/A</v>
      </c>
      <c r="AO758" s="487" t="e">
        <f>+VLOOKUP($AJ758,Data_Validation!$A:$D,1,0)</f>
        <v>#N/A</v>
      </c>
      <c r="AP758" s="487" t="e">
        <f>+VLOOKUP($AJ758,Data_Validation!$A:$D,3,0)</f>
        <v>#N/A</v>
      </c>
      <c r="AQ758" s="487" t="e">
        <f>+VLOOKUP($AJ758,Data_Validation!$A:$D,4,0)</f>
        <v>#N/A</v>
      </c>
      <c r="AR758" s="487" t="s">
        <v>299</v>
      </c>
      <c r="AS758" s="487" t="e">
        <f>+VLOOKUP($AJ758,Data_Validation!$A:$E,5,0)</f>
        <v>#N/A</v>
      </c>
      <c r="AT758" s="904">
        <f t="shared" si="46"/>
        <v>0</v>
      </c>
      <c r="AU758" s="488">
        <f t="shared" si="46"/>
        <v>0</v>
      </c>
      <c r="AV758" s="899" t="str">
        <f>IFERROR(INDEX(V758:AG758,1,MATCH(Parametres!$B$3,V$1:AG$1,0)-1)*IF(OR(C758="L",C758="S",C758="I"),-1,1),"")</f>
        <v/>
      </c>
      <c r="AW758" s="899" t="e">
        <f t="shared" si="47"/>
        <v>#N/A</v>
      </c>
      <c r="AX758" s="899" t="e">
        <f>INDEX(V758:AG758,1,MATCH(Parametres!$B$3,V$1:AG$1,0))*IF(OR(C758="L",C758="S",C758="I"),-1,1)</f>
        <v>#N/A</v>
      </c>
      <c r="AY758" s="487" t="s">
        <v>337</v>
      </c>
      <c r="AZ758" s="487" t="e">
        <f>+VLOOKUP($AJ758,Data_Validation!$A:$E,5,0)</f>
        <v>#N/A</v>
      </c>
    </row>
    <row r="759" spans="36:52" ht="15" customHeight="1">
      <c r="AJ759" s="899">
        <f t="shared" si="48"/>
        <v>0</v>
      </c>
      <c r="AK759" s="899">
        <f t="shared" si="48"/>
        <v>0</v>
      </c>
      <c r="AL759" s="905" t="str">
        <f>IFERROR(INDEX(G759:R759,1,MATCH(Parametres!$B$3,G$1:R$1,0)-1)*IF(OR(F759="L",F759="S",F759="I"),-1,1),"")</f>
        <v/>
      </c>
      <c r="AM759" s="905" t="e">
        <f t="shared" si="45"/>
        <v>#N/A</v>
      </c>
      <c r="AN759" s="905" t="e">
        <f>INDEX(G759:R759,1,MATCH(Parametres!$B$3,G$1:R$1,0))*IF(OR(F759="L",F759="S",F759="I"),-1,1)</f>
        <v>#N/A</v>
      </c>
      <c r="AO759" s="487" t="e">
        <f>+VLOOKUP($AJ759,Data_Validation!$A:$D,1,0)</f>
        <v>#N/A</v>
      </c>
      <c r="AP759" s="487" t="e">
        <f>+VLOOKUP($AJ759,Data_Validation!$A:$D,3,0)</f>
        <v>#N/A</v>
      </c>
      <c r="AQ759" s="487" t="e">
        <f>+VLOOKUP($AJ759,Data_Validation!$A:$D,4,0)</f>
        <v>#N/A</v>
      </c>
      <c r="AR759" s="487" t="s">
        <v>299</v>
      </c>
      <c r="AS759" s="487" t="e">
        <f>+VLOOKUP($AJ759,Data_Validation!$A:$E,5,0)</f>
        <v>#N/A</v>
      </c>
      <c r="AT759" s="904">
        <f t="shared" si="46"/>
        <v>0</v>
      </c>
      <c r="AU759" s="488">
        <f t="shared" si="46"/>
        <v>0</v>
      </c>
      <c r="AV759" s="899" t="str">
        <f>IFERROR(INDEX(V759:AG759,1,MATCH(Parametres!$B$3,V$1:AG$1,0)-1)*IF(OR(C759="L",C759="S",C759="I"),-1,1),"")</f>
        <v/>
      </c>
      <c r="AW759" s="899" t="e">
        <f t="shared" si="47"/>
        <v>#N/A</v>
      </c>
      <c r="AX759" s="899" t="e">
        <f>INDEX(V759:AG759,1,MATCH(Parametres!$B$3,V$1:AG$1,0))*IF(OR(C759="L",C759="S",C759="I"),-1,1)</f>
        <v>#N/A</v>
      </c>
      <c r="AY759" s="487" t="s">
        <v>337</v>
      </c>
      <c r="AZ759" s="487" t="e">
        <f>+VLOOKUP($AJ759,Data_Validation!$A:$E,5,0)</f>
        <v>#N/A</v>
      </c>
    </row>
    <row r="760" spans="36:52" ht="15" customHeight="1">
      <c r="AJ760" s="899">
        <f t="shared" si="48"/>
        <v>0</v>
      </c>
      <c r="AK760" s="899">
        <f t="shared" si="48"/>
        <v>0</v>
      </c>
      <c r="AL760" s="905" t="str">
        <f>IFERROR(INDEX(G760:R760,1,MATCH(Parametres!$B$3,G$1:R$1,0)-1)*IF(OR(F760="L",F760="S",F760="I"),-1,1),"")</f>
        <v/>
      </c>
      <c r="AM760" s="905" t="e">
        <f t="shared" si="45"/>
        <v>#N/A</v>
      </c>
      <c r="AN760" s="905" t="e">
        <f>INDEX(G760:R760,1,MATCH(Parametres!$B$3,G$1:R$1,0))*IF(OR(F760="L",F760="S",F760="I"),-1,1)</f>
        <v>#N/A</v>
      </c>
      <c r="AO760" s="487" t="e">
        <f>+VLOOKUP($AJ760,Data_Validation!$A:$D,1,0)</f>
        <v>#N/A</v>
      </c>
      <c r="AP760" s="487" t="e">
        <f>+VLOOKUP($AJ760,Data_Validation!$A:$D,3,0)</f>
        <v>#N/A</v>
      </c>
      <c r="AQ760" s="487" t="e">
        <f>+VLOOKUP($AJ760,Data_Validation!$A:$D,4,0)</f>
        <v>#N/A</v>
      </c>
      <c r="AR760" s="487" t="s">
        <v>299</v>
      </c>
      <c r="AS760" s="487" t="e">
        <f>+VLOOKUP($AJ760,Data_Validation!$A:$E,5,0)</f>
        <v>#N/A</v>
      </c>
      <c r="AT760" s="904">
        <f t="shared" si="46"/>
        <v>0</v>
      </c>
      <c r="AU760" s="488">
        <f t="shared" si="46"/>
        <v>0</v>
      </c>
      <c r="AV760" s="899" t="str">
        <f>IFERROR(INDEX(V760:AG760,1,MATCH(Parametres!$B$3,V$1:AG$1,0)-1)*IF(OR(C760="L",C760="S",C760="I"),-1,1),"")</f>
        <v/>
      </c>
      <c r="AW760" s="899" t="e">
        <f t="shared" si="47"/>
        <v>#N/A</v>
      </c>
      <c r="AX760" s="899" t="e">
        <f>INDEX(V760:AG760,1,MATCH(Parametres!$B$3,V$1:AG$1,0))*IF(OR(C760="L",C760="S",C760="I"),-1,1)</f>
        <v>#N/A</v>
      </c>
      <c r="AY760" s="487" t="s">
        <v>337</v>
      </c>
      <c r="AZ760" s="487" t="e">
        <f>+VLOOKUP($AJ760,Data_Validation!$A:$E,5,0)</f>
        <v>#N/A</v>
      </c>
    </row>
    <row r="761" spans="36:52" ht="15" customHeight="1">
      <c r="AJ761" s="899">
        <f t="shared" si="48"/>
        <v>0</v>
      </c>
      <c r="AK761" s="899">
        <f t="shared" si="48"/>
        <v>0</v>
      </c>
      <c r="AL761" s="905" t="str">
        <f>IFERROR(INDEX(G761:R761,1,MATCH(Parametres!$B$3,G$1:R$1,0)-1)*IF(OR(F761="L",F761="S",F761="I"),-1,1),"")</f>
        <v/>
      </c>
      <c r="AM761" s="905" t="e">
        <f t="shared" si="45"/>
        <v>#N/A</v>
      </c>
      <c r="AN761" s="905" t="e">
        <f>INDEX(G761:R761,1,MATCH(Parametres!$B$3,G$1:R$1,0))*IF(OR(F761="L",F761="S",F761="I"),-1,1)</f>
        <v>#N/A</v>
      </c>
      <c r="AO761" s="487" t="e">
        <f>+VLOOKUP($AJ761,Data_Validation!$A:$D,1,0)</f>
        <v>#N/A</v>
      </c>
      <c r="AP761" s="487" t="e">
        <f>+VLOOKUP($AJ761,Data_Validation!$A:$D,3,0)</f>
        <v>#N/A</v>
      </c>
      <c r="AQ761" s="487" t="e">
        <f>+VLOOKUP($AJ761,Data_Validation!$A:$D,4,0)</f>
        <v>#N/A</v>
      </c>
      <c r="AR761" s="487" t="s">
        <v>299</v>
      </c>
      <c r="AS761" s="487" t="e">
        <f>+VLOOKUP($AJ761,Data_Validation!$A:$E,5,0)</f>
        <v>#N/A</v>
      </c>
      <c r="AT761" s="904">
        <f t="shared" si="46"/>
        <v>0</v>
      </c>
      <c r="AU761" s="488">
        <f t="shared" si="46"/>
        <v>0</v>
      </c>
      <c r="AV761" s="899" t="str">
        <f>IFERROR(INDEX(V761:AG761,1,MATCH(Parametres!$B$3,V$1:AG$1,0)-1)*IF(OR(C761="L",C761="S",C761="I"),-1,1),"")</f>
        <v/>
      </c>
      <c r="AW761" s="899" t="e">
        <f t="shared" si="47"/>
        <v>#N/A</v>
      </c>
      <c r="AX761" s="899" t="e">
        <f>INDEX(V761:AG761,1,MATCH(Parametres!$B$3,V$1:AG$1,0))*IF(OR(C761="L",C761="S",C761="I"),-1,1)</f>
        <v>#N/A</v>
      </c>
      <c r="AY761" s="487" t="s">
        <v>337</v>
      </c>
      <c r="AZ761" s="487" t="e">
        <f>+VLOOKUP($AJ761,Data_Validation!$A:$E,5,0)</f>
        <v>#N/A</v>
      </c>
    </row>
    <row r="762" spans="36:52" ht="15" customHeight="1">
      <c r="AJ762" s="899">
        <f t="shared" si="48"/>
        <v>0</v>
      </c>
      <c r="AK762" s="899">
        <f t="shared" si="48"/>
        <v>0</v>
      </c>
      <c r="AL762" s="905" t="str">
        <f>IFERROR(INDEX(G762:R762,1,MATCH(Parametres!$B$3,G$1:R$1,0)-1)*IF(OR(F762="L",F762="S",F762="I"),-1,1),"")</f>
        <v/>
      </c>
      <c r="AM762" s="905" t="e">
        <f t="shared" si="45"/>
        <v>#N/A</v>
      </c>
      <c r="AN762" s="905" t="e">
        <f>INDEX(G762:R762,1,MATCH(Parametres!$B$3,G$1:R$1,0))*IF(OR(F762="L",F762="S",F762="I"),-1,1)</f>
        <v>#N/A</v>
      </c>
      <c r="AO762" s="487" t="e">
        <f>+VLOOKUP($AJ762,Data_Validation!$A:$D,1,0)</f>
        <v>#N/A</v>
      </c>
      <c r="AP762" s="487" t="e">
        <f>+VLOOKUP($AJ762,Data_Validation!$A:$D,3,0)</f>
        <v>#N/A</v>
      </c>
      <c r="AQ762" s="487" t="e">
        <f>+VLOOKUP($AJ762,Data_Validation!$A:$D,4,0)</f>
        <v>#N/A</v>
      </c>
      <c r="AR762" s="487" t="s">
        <v>299</v>
      </c>
      <c r="AS762" s="487" t="e">
        <f>+VLOOKUP($AJ762,Data_Validation!$A:$E,5,0)</f>
        <v>#N/A</v>
      </c>
      <c r="AT762" s="904">
        <f t="shared" si="46"/>
        <v>0</v>
      </c>
      <c r="AU762" s="488">
        <f t="shared" si="46"/>
        <v>0</v>
      </c>
      <c r="AV762" s="899" t="str">
        <f>IFERROR(INDEX(V762:AG762,1,MATCH(Parametres!$B$3,V$1:AG$1,0)-1)*IF(OR(C762="L",C762="S",C762="I"),-1,1),"")</f>
        <v/>
      </c>
      <c r="AW762" s="899" t="e">
        <f t="shared" si="47"/>
        <v>#N/A</v>
      </c>
      <c r="AX762" s="899" t="e">
        <f>INDEX(V762:AG762,1,MATCH(Parametres!$B$3,V$1:AG$1,0))*IF(OR(C762="L",C762="S",C762="I"),-1,1)</f>
        <v>#N/A</v>
      </c>
      <c r="AY762" s="487" t="s">
        <v>337</v>
      </c>
      <c r="AZ762" s="487" t="e">
        <f>+VLOOKUP($AJ762,Data_Validation!$A:$E,5,0)</f>
        <v>#N/A</v>
      </c>
    </row>
    <row r="763" spans="36:52" ht="15" customHeight="1">
      <c r="AJ763" s="899">
        <f t="shared" si="48"/>
        <v>0</v>
      </c>
      <c r="AK763" s="899">
        <f t="shared" si="48"/>
        <v>0</v>
      </c>
      <c r="AL763" s="905" t="str">
        <f>IFERROR(INDEX(G763:R763,1,MATCH(Parametres!$B$3,G$1:R$1,0)-1)*IF(OR(F763="L",F763="S",F763="I"),-1,1),"")</f>
        <v/>
      </c>
      <c r="AM763" s="905" t="e">
        <f t="shared" si="45"/>
        <v>#N/A</v>
      </c>
      <c r="AN763" s="905" t="e">
        <f>INDEX(G763:R763,1,MATCH(Parametres!$B$3,G$1:R$1,0))*IF(OR(F763="L",F763="S",F763="I"),-1,1)</f>
        <v>#N/A</v>
      </c>
      <c r="AO763" s="487" t="e">
        <f>+VLOOKUP($AJ763,Data_Validation!$A:$D,1,0)</f>
        <v>#N/A</v>
      </c>
      <c r="AP763" s="487" t="e">
        <f>+VLOOKUP($AJ763,Data_Validation!$A:$D,3,0)</f>
        <v>#N/A</v>
      </c>
      <c r="AQ763" s="487" t="e">
        <f>+VLOOKUP($AJ763,Data_Validation!$A:$D,4,0)</f>
        <v>#N/A</v>
      </c>
      <c r="AR763" s="487" t="s">
        <v>299</v>
      </c>
      <c r="AS763" s="487" t="e">
        <f>+VLOOKUP($AJ763,Data_Validation!$A:$E,5,0)</f>
        <v>#N/A</v>
      </c>
      <c r="AT763" s="904">
        <f t="shared" si="46"/>
        <v>0</v>
      </c>
      <c r="AU763" s="488">
        <f t="shared" si="46"/>
        <v>0</v>
      </c>
      <c r="AV763" s="899" t="str">
        <f>IFERROR(INDEX(V763:AG763,1,MATCH(Parametres!$B$3,V$1:AG$1,0)-1)*IF(OR(C763="L",C763="S",C763="I"),-1,1),"")</f>
        <v/>
      </c>
      <c r="AW763" s="899" t="e">
        <f t="shared" si="47"/>
        <v>#N/A</v>
      </c>
      <c r="AX763" s="899" t="e">
        <f>INDEX(V763:AG763,1,MATCH(Parametres!$B$3,V$1:AG$1,0))*IF(OR(C763="L",C763="S",C763="I"),-1,1)</f>
        <v>#N/A</v>
      </c>
      <c r="AY763" s="487" t="s">
        <v>337</v>
      </c>
      <c r="AZ763" s="487" t="e">
        <f>+VLOOKUP($AJ763,Data_Validation!$A:$E,5,0)</f>
        <v>#N/A</v>
      </c>
    </row>
    <row r="764" spans="36:52" ht="15" customHeight="1">
      <c r="AJ764" s="899">
        <f t="shared" si="48"/>
        <v>0</v>
      </c>
      <c r="AK764" s="899">
        <f t="shared" si="48"/>
        <v>0</v>
      </c>
      <c r="AL764" s="905" t="str">
        <f>IFERROR(INDEX(G764:R764,1,MATCH(Parametres!$B$3,G$1:R$1,0)-1)*IF(OR(F764="L",F764="S",F764="I"),-1,1),"")</f>
        <v/>
      </c>
      <c r="AM764" s="905" t="e">
        <f t="shared" si="45"/>
        <v>#N/A</v>
      </c>
      <c r="AN764" s="905" t="e">
        <f>INDEX(G764:R764,1,MATCH(Parametres!$B$3,G$1:R$1,0))*IF(OR(F764="L",F764="S",F764="I"),-1,1)</f>
        <v>#N/A</v>
      </c>
      <c r="AO764" s="487" t="e">
        <f>+VLOOKUP($AJ764,Data_Validation!$A:$D,1,0)</f>
        <v>#N/A</v>
      </c>
      <c r="AP764" s="487" t="e">
        <f>+VLOOKUP($AJ764,Data_Validation!$A:$D,3,0)</f>
        <v>#N/A</v>
      </c>
      <c r="AQ764" s="487" t="e">
        <f>+VLOOKUP($AJ764,Data_Validation!$A:$D,4,0)</f>
        <v>#N/A</v>
      </c>
      <c r="AR764" s="487" t="s">
        <v>299</v>
      </c>
      <c r="AS764" s="487" t="e">
        <f>+VLOOKUP($AJ764,Data_Validation!$A:$E,5,0)</f>
        <v>#N/A</v>
      </c>
      <c r="AT764" s="904">
        <f t="shared" si="46"/>
        <v>0</v>
      </c>
      <c r="AU764" s="488">
        <f t="shared" si="46"/>
        <v>0</v>
      </c>
      <c r="AV764" s="899" t="str">
        <f>IFERROR(INDEX(V764:AG764,1,MATCH(Parametres!$B$3,V$1:AG$1,0)-1)*IF(OR(C764="L",C764="S",C764="I"),-1,1),"")</f>
        <v/>
      </c>
      <c r="AW764" s="899" t="e">
        <f t="shared" si="47"/>
        <v>#N/A</v>
      </c>
      <c r="AX764" s="899" t="e">
        <f>INDEX(V764:AG764,1,MATCH(Parametres!$B$3,V$1:AG$1,0))*IF(OR(C764="L",C764="S",C764="I"),-1,1)</f>
        <v>#N/A</v>
      </c>
      <c r="AY764" s="487" t="s">
        <v>337</v>
      </c>
      <c r="AZ764" s="487" t="e">
        <f>+VLOOKUP($AJ764,Data_Validation!$A:$E,5,0)</f>
        <v>#N/A</v>
      </c>
    </row>
    <row r="765" spans="36:52" ht="15" customHeight="1">
      <c r="AJ765" s="899">
        <f t="shared" si="48"/>
        <v>0</v>
      </c>
      <c r="AK765" s="899">
        <f t="shared" si="48"/>
        <v>0</v>
      </c>
      <c r="AL765" s="905" t="str">
        <f>IFERROR(INDEX(G765:R765,1,MATCH(Parametres!$B$3,G$1:R$1,0)-1)*IF(OR(F765="L",F765="S",F765="I"),-1,1),"")</f>
        <v/>
      </c>
      <c r="AM765" s="905" t="e">
        <f t="shared" si="45"/>
        <v>#N/A</v>
      </c>
      <c r="AN765" s="905" t="e">
        <f>INDEX(G765:R765,1,MATCH(Parametres!$B$3,G$1:R$1,0))*IF(OR(F765="L",F765="S",F765="I"),-1,1)</f>
        <v>#N/A</v>
      </c>
      <c r="AO765" s="487" t="e">
        <f>+VLOOKUP($AJ765,Data_Validation!$A:$D,1,0)</f>
        <v>#N/A</v>
      </c>
      <c r="AP765" s="487" t="e">
        <f>+VLOOKUP($AJ765,Data_Validation!$A:$D,3,0)</f>
        <v>#N/A</v>
      </c>
      <c r="AQ765" s="487" t="e">
        <f>+VLOOKUP($AJ765,Data_Validation!$A:$D,4,0)</f>
        <v>#N/A</v>
      </c>
      <c r="AR765" s="487" t="s">
        <v>299</v>
      </c>
      <c r="AS765" s="487" t="e">
        <f>+VLOOKUP($AJ765,Data_Validation!$A:$E,5,0)</f>
        <v>#N/A</v>
      </c>
      <c r="AT765" s="904">
        <f t="shared" si="46"/>
        <v>0</v>
      </c>
      <c r="AU765" s="488">
        <f t="shared" si="46"/>
        <v>0</v>
      </c>
      <c r="AV765" s="899" t="str">
        <f>IFERROR(INDEX(V765:AG765,1,MATCH(Parametres!$B$3,V$1:AG$1,0)-1)*IF(OR(C765="L",C765="S",C765="I"),-1,1),"")</f>
        <v/>
      </c>
      <c r="AW765" s="899" t="e">
        <f t="shared" si="47"/>
        <v>#N/A</v>
      </c>
      <c r="AX765" s="899" t="e">
        <f>INDEX(V765:AG765,1,MATCH(Parametres!$B$3,V$1:AG$1,0))*IF(OR(C765="L",C765="S",C765="I"),-1,1)</f>
        <v>#N/A</v>
      </c>
      <c r="AY765" s="487" t="s">
        <v>337</v>
      </c>
      <c r="AZ765" s="487" t="e">
        <f>+VLOOKUP($AJ765,Data_Validation!$A:$E,5,0)</f>
        <v>#N/A</v>
      </c>
    </row>
    <row r="766" spans="36:52" ht="15" customHeight="1">
      <c r="AJ766" s="899">
        <f t="shared" si="48"/>
        <v>0</v>
      </c>
      <c r="AK766" s="899">
        <f t="shared" si="48"/>
        <v>0</v>
      </c>
      <c r="AL766" s="905" t="str">
        <f>IFERROR(INDEX(G766:R766,1,MATCH(Parametres!$B$3,G$1:R$1,0)-1)*IF(OR(F766="L",F766="S",F766="I"),-1,1),"")</f>
        <v/>
      </c>
      <c r="AM766" s="905" t="e">
        <f t="shared" si="45"/>
        <v>#N/A</v>
      </c>
      <c r="AN766" s="905" t="e">
        <f>INDEX(G766:R766,1,MATCH(Parametres!$B$3,G$1:R$1,0))*IF(OR(F766="L",F766="S",F766="I"),-1,1)</f>
        <v>#N/A</v>
      </c>
      <c r="AO766" s="487" t="e">
        <f>+VLOOKUP($AJ766,Data_Validation!$A:$D,1,0)</f>
        <v>#N/A</v>
      </c>
      <c r="AP766" s="487" t="e">
        <f>+VLOOKUP($AJ766,Data_Validation!$A:$D,3,0)</f>
        <v>#N/A</v>
      </c>
      <c r="AQ766" s="487" t="e">
        <f>+VLOOKUP($AJ766,Data_Validation!$A:$D,4,0)</f>
        <v>#N/A</v>
      </c>
      <c r="AR766" s="487" t="s">
        <v>299</v>
      </c>
      <c r="AS766" s="487" t="e">
        <f>+VLOOKUP($AJ766,Data_Validation!$A:$E,5,0)</f>
        <v>#N/A</v>
      </c>
      <c r="AT766" s="904">
        <f t="shared" si="46"/>
        <v>0</v>
      </c>
      <c r="AU766" s="488">
        <f t="shared" si="46"/>
        <v>0</v>
      </c>
      <c r="AV766" s="899" t="str">
        <f>IFERROR(INDEX(V766:AG766,1,MATCH(Parametres!$B$3,V$1:AG$1,0)-1)*IF(OR(C766="L",C766="S",C766="I"),-1,1),"")</f>
        <v/>
      </c>
      <c r="AW766" s="899" t="e">
        <f t="shared" si="47"/>
        <v>#N/A</v>
      </c>
      <c r="AX766" s="899" t="e">
        <f>INDEX(V766:AG766,1,MATCH(Parametres!$B$3,V$1:AG$1,0))*IF(OR(C766="L",C766="S",C766="I"),-1,1)</f>
        <v>#N/A</v>
      </c>
      <c r="AY766" s="487" t="s">
        <v>337</v>
      </c>
      <c r="AZ766" s="487" t="e">
        <f>+VLOOKUP($AJ766,Data_Validation!$A:$E,5,0)</f>
        <v>#N/A</v>
      </c>
    </row>
    <row r="767" spans="36:52" ht="15" customHeight="1">
      <c r="AJ767" s="899">
        <f t="shared" si="48"/>
        <v>0</v>
      </c>
      <c r="AK767" s="899">
        <f t="shared" si="48"/>
        <v>0</v>
      </c>
      <c r="AL767" s="905" t="str">
        <f>IFERROR(INDEX(G767:R767,1,MATCH(Parametres!$B$3,G$1:R$1,0)-1)*IF(OR(F767="L",F767="S",F767="I"),-1,1),"")</f>
        <v/>
      </c>
      <c r="AM767" s="905" t="e">
        <f t="shared" si="45"/>
        <v>#N/A</v>
      </c>
      <c r="AN767" s="905" t="e">
        <f>INDEX(G767:R767,1,MATCH(Parametres!$B$3,G$1:R$1,0))*IF(OR(F767="L",F767="S",F767="I"),-1,1)</f>
        <v>#N/A</v>
      </c>
      <c r="AO767" s="487" t="e">
        <f>+VLOOKUP($AJ767,Data_Validation!$A:$D,1,0)</f>
        <v>#N/A</v>
      </c>
      <c r="AP767" s="487" t="e">
        <f>+VLOOKUP($AJ767,Data_Validation!$A:$D,3,0)</f>
        <v>#N/A</v>
      </c>
      <c r="AQ767" s="487" t="e">
        <f>+VLOOKUP($AJ767,Data_Validation!$A:$D,4,0)</f>
        <v>#N/A</v>
      </c>
      <c r="AR767" s="487" t="s">
        <v>299</v>
      </c>
      <c r="AS767" s="487" t="e">
        <f>+VLOOKUP($AJ767,Data_Validation!$A:$E,5,0)</f>
        <v>#N/A</v>
      </c>
      <c r="AT767" s="904">
        <f t="shared" si="46"/>
        <v>0</v>
      </c>
      <c r="AU767" s="488">
        <f t="shared" si="46"/>
        <v>0</v>
      </c>
      <c r="AV767" s="899" t="str">
        <f>IFERROR(INDEX(V767:AG767,1,MATCH(Parametres!$B$3,V$1:AG$1,0)-1)*IF(OR(C767="L",C767="S",C767="I"),-1,1),"")</f>
        <v/>
      </c>
      <c r="AW767" s="899" t="e">
        <f t="shared" si="47"/>
        <v>#N/A</v>
      </c>
      <c r="AX767" s="899" t="e">
        <f>INDEX(V767:AG767,1,MATCH(Parametres!$B$3,V$1:AG$1,0))*IF(OR(C767="L",C767="S",C767="I"),-1,1)</f>
        <v>#N/A</v>
      </c>
      <c r="AY767" s="487" t="s">
        <v>337</v>
      </c>
      <c r="AZ767" s="487" t="e">
        <f>+VLOOKUP($AJ767,Data_Validation!$A:$E,5,0)</f>
        <v>#N/A</v>
      </c>
    </row>
    <row r="768" spans="36:52" ht="15" customHeight="1">
      <c r="AJ768" s="899">
        <f t="shared" si="48"/>
        <v>0</v>
      </c>
      <c r="AK768" s="899">
        <f t="shared" si="48"/>
        <v>0</v>
      </c>
      <c r="AL768" s="905" t="str">
        <f>IFERROR(INDEX(G768:R768,1,MATCH(Parametres!$B$3,G$1:R$1,0)-1)*IF(OR(F768="L",F768="S",F768="I"),-1,1),"")</f>
        <v/>
      </c>
      <c r="AM768" s="905" t="e">
        <f t="shared" si="45"/>
        <v>#N/A</v>
      </c>
      <c r="AN768" s="905" t="e">
        <f>INDEX(G768:R768,1,MATCH(Parametres!$B$3,G$1:R$1,0))*IF(OR(F768="L",F768="S",F768="I"),-1,1)</f>
        <v>#N/A</v>
      </c>
      <c r="AO768" s="487" t="e">
        <f>+VLOOKUP($AJ768,Data_Validation!$A:$D,1,0)</f>
        <v>#N/A</v>
      </c>
      <c r="AP768" s="487" t="e">
        <f>+VLOOKUP($AJ768,Data_Validation!$A:$D,3,0)</f>
        <v>#N/A</v>
      </c>
      <c r="AQ768" s="487" t="e">
        <f>+VLOOKUP($AJ768,Data_Validation!$A:$D,4,0)</f>
        <v>#N/A</v>
      </c>
      <c r="AR768" s="487" t="s">
        <v>299</v>
      </c>
      <c r="AS768" s="487" t="e">
        <f>+VLOOKUP($AJ768,Data_Validation!$A:$E,5,0)</f>
        <v>#N/A</v>
      </c>
      <c r="AT768" s="904">
        <f t="shared" si="46"/>
        <v>0</v>
      </c>
      <c r="AU768" s="488">
        <f t="shared" si="46"/>
        <v>0</v>
      </c>
      <c r="AV768" s="899" t="str">
        <f>IFERROR(INDEX(V768:AG768,1,MATCH(Parametres!$B$3,V$1:AG$1,0)-1)*IF(OR(C768="L",C768="S",C768="I"),-1,1),"")</f>
        <v/>
      </c>
      <c r="AW768" s="899" t="e">
        <f t="shared" si="47"/>
        <v>#N/A</v>
      </c>
      <c r="AX768" s="899" t="e">
        <f>INDEX(V768:AG768,1,MATCH(Parametres!$B$3,V$1:AG$1,0))*IF(OR(C768="L",C768="S",C768="I"),-1,1)</f>
        <v>#N/A</v>
      </c>
      <c r="AY768" s="487" t="s">
        <v>337</v>
      </c>
      <c r="AZ768" s="487" t="e">
        <f>+VLOOKUP($AJ768,Data_Validation!$A:$E,5,0)</f>
        <v>#N/A</v>
      </c>
    </row>
    <row r="769" spans="36:52" ht="15" customHeight="1">
      <c r="AJ769" s="899">
        <f t="shared" si="48"/>
        <v>0</v>
      </c>
      <c r="AK769" s="899">
        <f t="shared" si="48"/>
        <v>0</v>
      </c>
      <c r="AL769" s="905" t="str">
        <f>IFERROR(INDEX(G769:R769,1,MATCH(Parametres!$B$3,G$1:R$1,0)-1)*IF(OR(F769="L",F769="S",F769="I"),-1,1),"")</f>
        <v/>
      </c>
      <c r="AM769" s="905" t="e">
        <f t="shared" si="45"/>
        <v>#N/A</v>
      </c>
      <c r="AN769" s="905" t="e">
        <f>INDEX(G769:R769,1,MATCH(Parametres!$B$3,G$1:R$1,0))*IF(OR(F769="L",F769="S",F769="I"),-1,1)</f>
        <v>#N/A</v>
      </c>
      <c r="AO769" s="487" t="e">
        <f>+VLOOKUP($AJ769,Data_Validation!$A:$D,1,0)</f>
        <v>#N/A</v>
      </c>
      <c r="AP769" s="487" t="e">
        <f>+VLOOKUP($AJ769,Data_Validation!$A:$D,3,0)</f>
        <v>#N/A</v>
      </c>
      <c r="AQ769" s="487" t="e">
        <f>+VLOOKUP($AJ769,Data_Validation!$A:$D,4,0)</f>
        <v>#N/A</v>
      </c>
      <c r="AR769" s="487" t="s">
        <v>299</v>
      </c>
      <c r="AS769" s="487" t="e">
        <f>+VLOOKUP($AJ769,Data_Validation!$A:$E,5,0)</f>
        <v>#N/A</v>
      </c>
      <c r="AT769" s="904">
        <f t="shared" si="46"/>
        <v>0</v>
      </c>
      <c r="AU769" s="488">
        <f t="shared" si="46"/>
        <v>0</v>
      </c>
      <c r="AV769" s="899" t="str">
        <f>IFERROR(INDEX(V769:AG769,1,MATCH(Parametres!$B$3,V$1:AG$1,0)-1)*IF(OR(C769="L",C769="S",C769="I"),-1,1),"")</f>
        <v/>
      </c>
      <c r="AW769" s="899" t="e">
        <f t="shared" si="47"/>
        <v>#N/A</v>
      </c>
      <c r="AX769" s="899" t="e">
        <f>INDEX(V769:AG769,1,MATCH(Parametres!$B$3,V$1:AG$1,0))*IF(OR(C769="L",C769="S",C769="I"),-1,1)</f>
        <v>#N/A</v>
      </c>
      <c r="AY769" s="487" t="s">
        <v>337</v>
      </c>
      <c r="AZ769" s="487" t="e">
        <f>+VLOOKUP($AJ769,Data_Validation!$A:$E,5,0)</f>
        <v>#N/A</v>
      </c>
    </row>
    <row r="770" spans="36:52" ht="15" customHeight="1">
      <c r="AJ770" s="899">
        <f t="shared" si="48"/>
        <v>0</v>
      </c>
      <c r="AK770" s="899">
        <f t="shared" si="48"/>
        <v>0</v>
      </c>
      <c r="AL770" s="905" t="str">
        <f>IFERROR(INDEX(G770:R770,1,MATCH(Parametres!$B$3,G$1:R$1,0)-1)*IF(OR(F770="L",F770="S",F770="I"),-1,1),"")</f>
        <v/>
      </c>
      <c r="AM770" s="905" t="e">
        <f t="shared" si="45"/>
        <v>#N/A</v>
      </c>
      <c r="AN770" s="905" t="e">
        <f>INDEX(G770:R770,1,MATCH(Parametres!$B$3,G$1:R$1,0))*IF(OR(F770="L",F770="S",F770="I"),-1,1)</f>
        <v>#N/A</v>
      </c>
      <c r="AO770" s="487" t="e">
        <f>+VLOOKUP($AJ770,Data_Validation!$A:$D,1,0)</f>
        <v>#N/A</v>
      </c>
      <c r="AP770" s="487" t="e">
        <f>+VLOOKUP($AJ770,Data_Validation!$A:$D,3,0)</f>
        <v>#N/A</v>
      </c>
      <c r="AQ770" s="487" t="e">
        <f>+VLOOKUP($AJ770,Data_Validation!$A:$D,4,0)</f>
        <v>#N/A</v>
      </c>
      <c r="AR770" s="487" t="s">
        <v>299</v>
      </c>
      <c r="AS770" s="487" t="e">
        <f>+VLOOKUP($AJ770,Data_Validation!$A:$E,5,0)</f>
        <v>#N/A</v>
      </c>
      <c r="AT770" s="904">
        <f t="shared" si="46"/>
        <v>0</v>
      </c>
      <c r="AU770" s="488">
        <f t="shared" si="46"/>
        <v>0</v>
      </c>
      <c r="AV770" s="899" t="str">
        <f>IFERROR(INDEX(V770:AG770,1,MATCH(Parametres!$B$3,V$1:AG$1,0)-1)*IF(OR(C770="L",C770="S",C770="I"),-1,1),"")</f>
        <v/>
      </c>
      <c r="AW770" s="899" t="e">
        <f t="shared" si="47"/>
        <v>#N/A</v>
      </c>
      <c r="AX770" s="899" t="e">
        <f>INDEX(V770:AG770,1,MATCH(Parametres!$B$3,V$1:AG$1,0))*IF(OR(C770="L",C770="S",C770="I"),-1,1)</f>
        <v>#N/A</v>
      </c>
      <c r="AY770" s="487" t="s">
        <v>337</v>
      </c>
      <c r="AZ770" s="487" t="e">
        <f>+VLOOKUP($AJ770,Data_Validation!$A:$E,5,0)</f>
        <v>#N/A</v>
      </c>
    </row>
    <row r="771" spans="36:52" ht="15" customHeight="1">
      <c r="AJ771" s="899">
        <f t="shared" si="48"/>
        <v>0</v>
      </c>
      <c r="AK771" s="899">
        <f t="shared" si="48"/>
        <v>0</v>
      </c>
      <c r="AL771" s="905" t="str">
        <f>IFERROR(INDEX(G771:R771,1,MATCH(Parametres!$B$3,G$1:R$1,0)-1)*IF(OR(F771="L",F771="S",F771="I"),-1,1),"")</f>
        <v/>
      </c>
      <c r="AM771" s="905" t="e">
        <f t="shared" si="45"/>
        <v>#N/A</v>
      </c>
      <c r="AN771" s="905" t="e">
        <f>INDEX(G771:R771,1,MATCH(Parametres!$B$3,G$1:R$1,0))*IF(OR(F771="L",F771="S",F771="I"),-1,1)</f>
        <v>#N/A</v>
      </c>
      <c r="AO771" s="487" t="e">
        <f>+VLOOKUP($AJ771,Data_Validation!$A:$D,1,0)</f>
        <v>#N/A</v>
      </c>
      <c r="AP771" s="487" t="e">
        <f>+VLOOKUP($AJ771,Data_Validation!$A:$D,3,0)</f>
        <v>#N/A</v>
      </c>
      <c r="AQ771" s="487" t="e">
        <f>+VLOOKUP($AJ771,Data_Validation!$A:$D,4,0)</f>
        <v>#N/A</v>
      </c>
      <c r="AR771" s="487" t="s">
        <v>299</v>
      </c>
      <c r="AS771" s="487" t="e">
        <f>+VLOOKUP($AJ771,Data_Validation!$A:$E,5,0)</f>
        <v>#N/A</v>
      </c>
      <c r="AT771" s="904">
        <f t="shared" si="46"/>
        <v>0</v>
      </c>
      <c r="AU771" s="488">
        <f t="shared" si="46"/>
        <v>0</v>
      </c>
      <c r="AV771" s="899" t="str">
        <f>IFERROR(INDEX(V771:AG771,1,MATCH(Parametres!$B$3,V$1:AG$1,0)-1)*IF(OR(C771="L",C771="S",C771="I"),-1,1),"")</f>
        <v/>
      </c>
      <c r="AW771" s="899" t="e">
        <f t="shared" si="47"/>
        <v>#N/A</v>
      </c>
      <c r="AX771" s="899" t="e">
        <f>INDEX(V771:AG771,1,MATCH(Parametres!$B$3,V$1:AG$1,0))*IF(OR(C771="L",C771="S",C771="I"),-1,1)</f>
        <v>#N/A</v>
      </c>
      <c r="AY771" s="487" t="s">
        <v>337</v>
      </c>
      <c r="AZ771" s="487" t="e">
        <f>+VLOOKUP($AJ771,Data_Validation!$A:$E,5,0)</f>
        <v>#N/A</v>
      </c>
    </row>
    <row r="772" spans="36:52" ht="15" customHeight="1">
      <c r="AJ772" s="899">
        <f t="shared" si="48"/>
        <v>0</v>
      </c>
      <c r="AK772" s="899">
        <f t="shared" si="48"/>
        <v>0</v>
      </c>
      <c r="AL772" s="905" t="str">
        <f>IFERROR(INDEX(G772:R772,1,MATCH(Parametres!$B$3,G$1:R$1,0)-1)*IF(OR(F772="L",F772="S",F772="I"),-1,1),"")</f>
        <v/>
      </c>
      <c r="AM772" s="905" t="e">
        <f t="shared" ref="AM772:AM792" si="49">AN772-AL772</f>
        <v>#N/A</v>
      </c>
      <c r="AN772" s="905" t="e">
        <f>INDEX(G772:R772,1,MATCH(Parametres!$B$3,G$1:R$1,0))*IF(OR(F772="L",F772="S",F772="I"),-1,1)</f>
        <v>#N/A</v>
      </c>
      <c r="AO772" s="487" t="e">
        <f>+VLOOKUP($AJ772,Data_Validation!$A:$D,1,0)</f>
        <v>#N/A</v>
      </c>
      <c r="AP772" s="487" t="e">
        <f>+VLOOKUP($AJ772,Data_Validation!$A:$D,3,0)</f>
        <v>#N/A</v>
      </c>
      <c r="AQ772" s="487" t="e">
        <f>+VLOOKUP($AJ772,Data_Validation!$A:$D,4,0)</f>
        <v>#N/A</v>
      </c>
      <c r="AR772" s="487" t="s">
        <v>299</v>
      </c>
      <c r="AS772" s="487" t="e">
        <f>+VLOOKUP($AJ772,Data_Validation!$A:$E,5,0)</f>
        <v>#N/A</v>
      </c>
      <c r="AT772" s="904">
        <f t="shared" ref="AT772:AU792" si="50">C772</f>
        <v>0</v>
      </c>
      <c r="AU772" s="488">
        <f t="shared" si="50"/>
        <v>0</v>
      </c>
      <c r="AV772" s="899" t="str">
        <f>IFERROR(INDEX(V772:AG772,1,MATCH(Parametres!$B$3,V$1:AG$1,0)-1)*IF(OR(C772="L",C772="S",C772="I"),-1,1),"")</f>
        <v/>
      </c>
      <c r="AW772" s="899" t="e">
        <f t="shared" ref="AW772:AW792" si="51">AX772-AV772</f>
        <v>#N/A</v>
      </c>
      <c r="AX772" s="899" t="e">
        <f>INDEX(V772:AG772,1,MATCH(Parametres!$B$3,V$1:AG$1,0))*IF(OR(C772="L",C772="S",C772="I"),-1,1)</f>
        <v>#N/A</v>
      </c>
      <c r="AY772" s="487" t="s">
        <v>337</v>
      </c>
      <c r="AZ772" s="487" t="e">
        <f>+VLOOKUP($AJ772,Data_Validation!$A:$E,5,0)</f>
        <v>#N/A</v>
      </c>
    </row>
    <row r="773" spans="36:52" ht="15" customHeight="1">
      <c r="AJ773" s="899">
        <f t="shared" si="48"/>
        <v>0</v>
      </c>
      <c r="AK773" s="899">
        <f t="shared" si="48"/>
        <v>0</v>
      </c>
      <c r="AL773" s="905" t="str">
        <f>IFERROR(INDEX(G773:R773,1,MATCH(Parametres!$B$3,G$1:R$1,0)-1)*IF(OR(F773="L",F773="S",F773="I"),-1,1),"")</f>
        <v/>
      </c>
      <c r="AM773" s="905" t="e">
        <f t="shared" si="49"/>
        <v>#N/A</v>
      </c>
      <c r="AN773" s="905" t="e">
        <f>INDEX(G773:R773,1,MATCH(Parametres!$B$3,G$1:R$1,0))*IF(OR(F773="L",F773="S",F773="I"),-1,1)</f>
        <v>#N/A</v>
      </c>
      <c r="AO773" s="487" t="e">
        <f>+VLOOKUP($AJ773,Data_Validation!$A:$D,1,0)</f>
        <v>#N/A</v>
      </c>
      <c r="AP773" s="487" t="e">
        <f>+VLOOKUP($AJ773,Data_Validation!$A:$D,3,0)</f>
        <v>#N/A</v>
      </c>
      <c r="AQ773" s="487" t="e">
        <f>+VLOOKUP($AJ773,Data_Validation!$A:$D,4,0)</f>
        <v>#N/A</v>
      </c>
      <c r="AR773" s="487" t="s">
        <v>299</v>
      </c>
      <c r="AS773" s="487" t="e">
        <f>+VLOOKUP($AJ773,Data_Validation!$A:$E,5,0)</f>
        <v>#N/A</v>
      </c>
      <c r="AT773" s="904">
        <f t="shared" si="50"/>
        <v>0</v>
      </c>
      <c r="AU773" s="488">
        <f t="shared" si="50"/>
        <v>0</v>
      </c>
      <c r="AV773" s="899" t="str">
        <f>IFERROR(INDEX(V773:AG773,1,MATCH(Parametres!$B$3,V$1:AG$1,0)-1)*IF(OR(C773="L",C773="S",C773="I"),-1,1),"")</f>
        <v/>
      </c>
      <c r="AW773" s="899" t="e">
        <f t="shared" si="51"/>
        <v>#N/A</v>
      </c>
      <c r="AX773" s="899" t="e">
        <f>INDEX(V773:AG773,1,MATCH(Parametres!$B$3,V$1:AG$1,0))*IF(OR(C773="L",C773="S",C773="I"),-1,1)</f>
        <v>#N/A</v>
      </c>
      <c r="AY773" s="487" t="s">
        <v>337</v>
      </c>
      <c r="AZ773" s="487" t="e">
        <f>+VLOOKUP($AJ773,Data_Validation!$A:$E,5,0)</f>
        <v>#N/A</v>
      </c>
    </row>
    <row r="774" spans="36:52" ht="15" customHeight="1">
      <c r="AJ774" s="899">
        <f t="shared" si="48"/>
        <v>0</v>
      </c>
      <c r="AK774" s="899">
        <f t="shared" si="48"/>
        <v>0</v>
      </c>
      <c r="AL774" s="905" t="str">
        <f>IFERROR(INDEX(G774:R774,1,MATCH(Parametres!$B$3,G$1:R$1,0)-1)*IF(OR(F774="L",F774="S",F774="I"),-1,1),"")</f>
        <v/>
      </c>
      <c r="AM774" s="905" t="e">
        <f t="shared" si="49"/>
        <v>#N/A</v>
      </c>
      <c r="AN774" s="905" t="e">
        <f>INDEX(G774:R774,1,MATCH(Parametres!$B$3,G$1:R$1,0))*IF(OR(F774="L",F774="S",F774="I"),-1,1)</f>
        <v>#N/A</v>
      </c>
      <c r="AO774" s="487" t="e">
        <f>+VLOOKUP($AJ774,Data_Validation!$A:$D,1,0)</f>
        <v>#N/A</v>
      </c>
      <c r="AP774" s="487" t="e">
        <f>+VLOOKUP($AJ774,Data_Validation!$A:$D,3,0)</f>
        <v>#N/A</v>
      </c>
      <c r="AQ774" s="487" t="e">
        <f>+VLOOKUP($AJ774,Data_Validation!$A:$D,4,0)</f>
        <v>#N/A</v>
      </c>
      <c r="AR774" s="487" t="s">
        <v>299</v>
      </c>
      <c r="AS774" s="487" t="e">
        <f>+VLOOKUP($AJ774,Data_Validation!$A:$E,5,0)</f>
        <v>#N/A</v>
      </c>
      <c r="AT774" s="904">
        <f t="shared" si="50"/>
        <v>0</v>
      </c>
      <c r="AU774" s="488">
        <f t="shared" si="50"/>
        <v>0</v>
      </c>
      <c r="AV774" s="899" t="str">
        <f>IFERROR(INDEX(V774:AG774,1,MATCH(Parametres!$B$3,V$1:AG$1,0)-1)*IF(OR(C774="L",C774="S",C774="I"),-1,1),"")</f>
        <v/>
      </c>
      <c r="AW774" s="899" t="e">
        <f t="shared" si="51"/>
        <v>#N/A</v>
      </c>
      <c r="AX774" s="899" t="e">
        <f>INDEX(V774:AG774,1,MATCH(Parametres!$B$3,V$1:AG$1,0))*IF(OR(C774="L",C774="S",C774="I"),-1,1)</f>
        <v>#N/A</v>
      </c>
      <c r="AY774" s="487" t="s">
        <v>337</v>
      </c>
      <c r="AZ774" s="487" t="e">
        <f>+VLOOKUP($AJ774,Data_Validation!$A:$E,5,0)</f>
        <v>#N/A</v>
      </c>
    </row>
    <row r="775" spans="36:52" ht="15" customHeight="1">
      <c r="AJ775" s="899">
        <f t="shared" si="48"/>
        <v>0</v>
      </c>
      <c r="AK775" s="899">
        <f t="shared" si="48"/>
        <v>0</v>
      </c>
      <c r="AL775" s="905" t="str">
        <f>IFERROR(INDEX(G775:R775,1,MATCH(Parametres!$B$3,G$1:R$1,0)-1)*IF(OR(F775="L",F775="S",F775="I"),-1,1),"")</f>
        <v/>
      </c>
      <c r="AM775" s="905" t="e">
        <f t="shared" si="49"/>
        <v>#N/A</v>
      </c>
      <c r="AN775" s="905" t="e">
        <f>INDEX(G775:R775,1,MATCH(Parametres!$B$3,G$1:R$1,0))*IF(OR(F775="L",F775="S",F775="I"),-1,1)</f>
        <v>#N/A</v>
      </c>
      <c r="AO775" s="487" t="e">
        <f>+VLOOKUP($AJ775,Data_Validation!$A:$D,1,0)</f>
        <v>#N/A</v>
      </c>
      <c r="AP775" s="487" t="e">
        <f>+VLOOKUP($AJ775,Data_Validation!$A:$D,3,0)</f>
        <v>#N/A</v>
      </c>
      <c r="AQ775" s="487" t="e">
        <f>+VLOOKUP($AJ775,Data_Validation!$A:$D,4,0)</f>
        <v>#N/A</v>
      </c>
      <c r="AR775" s="487" t="s">
        <v>299</v>
      </c>
      <c r="AS775" s="487" t="e">
        <f>+VLOOKUP($AJ775,Data_Validation!$A:$E,5,0)</f>
        <v>#N/A</v>
      </c>
      <c r="AT775" s="904">
        <f t="shared" si="50"/>
        <v>0</v>
      </c>
      <c r="AU775" s="488">
        <f t="shared" si="50"/>
        <v>0</v>
      </c>
      <c r="AV775" s="899" t="str">
        <f>IFERROR(INDEX(V775:AG775,1,MATCH(Parametres!$B$3,V$1:AG$1,0)-1)*IF(OR(C775="L",C775="S",C775="I"),-1,1),"")</f>
        <v/>
      </c>
      <c r="AW775" s="899" t="e">
        <f t="shared" si="51"/>
        <v>#N/A</v>
      </c>
      <c r="AX775" s="899" t="e">
        <f>INDEX(V775:AG775,1,MATCH(Parametres!$B$3,V$1:AG$1,0))*IF(OR(C775="L",C775="S",C775="I"),-1,1)</f>
        <v>#N/A</v>
      </c>
      <c r="AY775" s="487" t="s">
        <v>337</v>
      </c>
      <c r="AZ775" s="487" t="e">
        <f>+VLOOKUP($AJ775,Data_Validation!$A:$E,5,0)</f>
        <v>#N/A</v>
      </c>
    </row>
    <row r="776" spans="36:52" ht="15" customHeight="1">
      <c r="AJ776" s="899">
        <f t="shared" si="48"/>
        <v>0</v>
      </c>
      <c r="AK776" s="899">
        <f t="shared" si="48"/>
        <v>0</v>
      </c>
      <c r="AL776" s="905" t="str">
        <f>IFERROR(INDEX(G776:R776,1,MATCH(Parametres!$B$3,G$1:R$1,0)-1)*IF(OR(F776="L",F776="S",F776="I"),-1,1),"")</f>
        <v/>
      </c>
      <c r="AM776" s="905" t="e">
        <f t="shared" si="49"/>
        <v>#N/A</v>
      </c>
      <c r="AN776" s="905" t="e">
        <f>INDEX(G776:R776,1,MATCH(Parametres!$B$3,G$1:R$1,0))*IF(OR(F776="L",F776="S",F776="I"),-1,1)</f>
        <v>#N/A</v>
      </c>
      <c r="AO776" s="487" t="e">
        <f>+VLOOKUP($AJ776,Data_Validation!$A:$D,1,0)</f>
        <v>#N/A</v>
      </c>
      <c r="AP776" s="487" t="e">
        <f>+VLOOKUP($AJ776,Data_Validation!$A:$D,3,0)</f>
        <v>#N/A</v>
      </c>
      <c r="AQ776" s="487" t="e">
        <f>+VLOOKUP($AJ776,Data_Validation!$A:$D,4,0)</f>
        <v>#N/A</v>
      </c>
      <c r="AR776" s="487" t="s">
        <v>299</v>
      </c>
      <c r="AS776" s="487" t="e">
        <f>+VLOOKUP($AJ776,Data_Validation!$A:$E,5,0)</f>
        <v>#N/A</v>
      </c>
      <c r="AT776" s="904">
        <f t="shared" si="50"/>
        <v>0</v>
      </c>
      <c r="AU776" s="488">
        <f t="shared" si="50"/>
        <v>0</v>
      </c>
      <c r="AV776" s="899" t="str">
        <f>IFERROR(INDEX(V776:AG776,1,MATCH(Parametres!$B$3,V$1:AG$1,0)-1)*IF(OR(C776="L",C776="S",C776="I"),-1,1),"")</f>
        <v/>
      </c>
      <c r="AW776" s="899" t="e">
        <f t="shared" si="51"/>
        <v>#N/A</v>
      </c>
      <c r="AX776" s="899" t="e">
        <f>INDEX(V776:AG776,1,MATCH(Parametres!$B$3,V$1:AG$1,0))*IF(OR(C776="L",C776="S",C776="I"),-1,1)</f>
        <v>#N/A</v>
      </c>
      <c r="AY776" s="487" t="s">
        <v>337</v>
      </c>
      <c r="AZ776" s="487" t="e">
        <f>+VLOOKUP($AJ776,Data_Validation!$A:$E,5,0)</f>
        <v>#N/A</v>
      </c>
    </row>
    <row r="777" spans="36:52" ht="15" customHeight="1">
      <c r="AJ777" s="899">
        <f t="shared" si="48"/>
        <v>0</v>
      </c>
      <c r="AK777" s="899">
        <f t="shared" si="48"/>
        <v>0</v>
      </c>
      <c r="AL777" s="905" t="str">
        <f>IFERROR(INDEX(G777:R777,1,MATCH(Parametres!$B$3,G$1:R$1,0)-1)*IF(OR(F777="L",F777="S",F777="I"),-1,1),"")</f>
        <v/>
      </c>
      <c r="AM777" s="905" t="e">
        <f t="shared" si="49"/>
        <v>#N/A</v>
      </c>
      <c r="AN777" s="905" t="e">
        <f>INDEX(G777:R777,1,MATCH(Parametres!$B$3,G$1:R$1,0))*IF(OR(F777="L",F777="S",F777="I"),-1,1)</f>
        <v>#N/A</v>
      </c>
      <c r="AO777" s="487" t="e">
        <f>+VLOOKUP($AJ777,Data_Validation!$A:$D,1,0)</f>
        <v>#N/A</v>
      </c>
      <c r="AP777" s="487" t="e">
        <f>+VLOOKUP($AJ777,Data_Validation!$A:$D,3,0)</f>
        <v>#N/A</v>
      </c>
      <c r="AQ777" s="487" t="e">
        <f>+VLOOKUP($AJ777,Data_Validation!$A:$D,4,0)</f>
        <v>#N/A</v>
      </c>
      <c r="AR777" s="487" t="s">
        <v>299</v>
      </c>
      <c r="AS777" s="487" t="e">
        <f>+VLOOKUP($AJ777,Data_Validation!$A:$E,5,0)</f>
        <v>#N/A</v>
      </c>
      <c r="AT777" s="904">
        <f t="shared" si="50"/>
        <v>0</v>
      </c>
      <c r="AU777" s="488">
        <f t="shared" si="50"/>
        <v>0</v>
      </c>
      <c r="AV777" s="899" t="str">
        <f>IFERROR(INDEX(V777:AG777,1,MATCH(Parametres!$B$3,V$1:AG$1,0)-1)*IF(OR(C777="L",C777="S",C777="I"),-1,1),"")</f>
        <v/>
      </c>
      <c r="AW777" s="899" t="e">
        <f t="shared" si="51"/>
        <v>#N/A</v>
      </c>
      <c r="AX777" s="899" t="e">
        <f>INDEX(V777:AG777,1,MATCH(Parametres!$B$3,V$1:AG$1,0))*IF(OR(C777="L",C777="S",C777="I"),-1,1)</f>
        <v>#N/A</v>
      </c>
      <c r="AY777" s="487" t="s">
        <v>337</v>
      </c>
      <c r="AZ777" s="487" t="e">
        <f>+VLOOKUP($AJ777,Data_Validation!$A:$E,5,0)</f>
        <v>#N/A</v>
      </c>
    </row>
    <row r="778" spans="36:52" ht="15" customHeight="1">
      <c r="AJ778" s="899">
        <f t="shared" si="48"/>
        <v>0</v>
      </c>
      <c r="AK778" s="899">
        <f t="shared" si="48"/>
        <v>0</v>
      </c>
      <c r="AL778" s="905" t="str">
        <f>IFERROR(INDEX(G778:R778,1,MATCH(Parametres!$B$3,G$1:R$1,0)-1)*IF(OR(F778="L",F778="S",F778="I"),-1,1),"")</f>
        <v/>
      </c>
      <c r="AM778" s="905" t="e">
        <f t="shared" si="49"/>
        <v>#N/A</v>
      </c>
      <c r="AN778" s="905" t="e">
        <f>INDEX(G778:R778,1,MATCH(Parametres!$B$3,G$1:R$1,0))*IF(OR(F778="L",F778="S",F778="I"),-1,1)</f>
        <v>#N/A</v>
      </c>
      <c r="AO778" s="487" t="e">
        <f>+VLOOKUP($AJ778,Data_Validation!$A:$D,1,0)</f>
        <v>#N/A</v>
      </c>
      <c r="AP778" s="487" t="e">
        <f>+VLOOKUP($AJ778,Data_Validation!$A:$D,3,0)</f>
        <v>#N/A</v>
      </c>
      <c r="AQ778" s="487" t="e">
        <f>+VLOOKUP($AJ778,Data_Validation!$A:$D,4,0)</f>
        <v>#N/A</v>
      </c>
      <c r="AR778" s="487" t="s">
        <v>299</v>
      </c>
      <c r="AS778" s="487" t="e">
        <f>+VLOOKUP($AJ778,Data_Validation!$A:$E,5,0)</f>
        <v>#N/A</v>
      </c>
      <c r="AT778" s="904">
        <f t="shared" si="50"/>
        <v>0</v>
      </c>
      <c r="AU778" s="488">
        <f t="shared" si="50"/>
        <v>0</v>
      </c>
      <c r="AV778" s="899" t="str">
        <f>IFERROR(INDEX(V778:AG778,1,MATCH(Parametres!$B$3,V$1:AG$1,0)-1)*IF(OR(C778="L",C778="S",C778="I"),-1,1),"")</f>
        <v/>
      </c>
      <c r="AW778" s="899" t="e">
        <f t="shared" si="51"/>
        <v>#N/A</v>
      </c>
      <c r="AX778" s="899" t="e">
        <f>INDEX(V778:AG778,1,MATCH(Parametres!$B$3,V$1:AG$1,0))*IF(OR(C778="L",C778="S",C778="I"),-1,1)</f>
        <v>#N/A</v>
      </c>
      <c r="AY778" s="487" t="s">
        <v>337</v>
      </c>
      <c r="AZ778" s="487" t="e">
        <f>+VLOOKUP($AJ778,Data_Validation!$A:$E,5,0)</f>
        <v>#N/A</v>
      </c>
    </row>
    <row r="779" spans="36:52" ht="15" customHeight="1">
      <c r="AJ779" s="899">
        <f t="shared" si="48"/>
        <v>0</v>
      </c>
      <c r="AK779" s="899">
        <f t="shared" si="48"/>
        <v>0</v>
      </c>
      <c r="AL779" s="905" t="str">
        <f>IFERROR(INDEX(G779:R779,1,MATCH(Parametres!$B$3,G$1:R$1,0)-1)*IF(OR(F779="L",F779="S",F779="I"),-1,1),"")</f>
        <v/>
      </c>
      <c r="AM779" s="905" t="e">
        <f t="shared" si="49"/>
        <v>#N/A</v>
      </c>
      <c r="AN779" s="905" t="e">
        <f>INDEX(G779:R779,1,MATCH(Parametres!$B$3,G$1:R$1,0))*IF(OR(F779="L",F779="S",F779="I"),-1,1)</f>
        <v>#N/A</v>
      </c>
      <c r="AO779" s="487" t="e">
        <f>+VLOOKUP($AJ779,Data_Validation!$A:$D,1,0)</f>
        <v>#N/A</v>
      </c>
      <c r="AP779" s="487" t="e">
        <f>+VLOOKUP($AJ779,Data_Validation!$A:$D,3,0)</f>
        <v>#N/A</v>
      </c>
      <c r="AQ779" s="487" t="e">
        <f>+VLOOKUP($AJ779,Data_Validation!$A:$D,4,0)</f>
        <v>#N/A</v>
      </c>
      <c r="AR779" s="487" t="s">
        <v>299</v>
      </c>
      <c r="AS779" s="487" t="e">
        <f>+VLOOKUP($AJ779,Data_Validation!$A:$E,5,0)</f>
        <v>#N/A</v>
      </c>
      <c r="AT779" s="904">
        <f t="shared" si="50"/>
        <v>0</v>
      </c>
      <c r="AU779" s="488">
        <f t="shared" si="50"/>
        <v>0</v>
      </c>
      <c r="AV779" s="899" t="str">
        <f>IFERROR(INDEX(V779:AG779,1,MATCH(Parametres!$B$3,V$1:AG$1,0)-1)*IF(OR(C779="L",C779="S",C779="I"),-1,1),"")</f>
        <v/>
      </c>
      <c r="AW779" s="899" t="e">
        <f t="shared" si="51"/>
        <v>#N/A</v>
      </c>
      <c r="AX779" s="899" t="e">
        <f>INDEX(V779:AG779,1,MATCH(Parametres!$B$3,V$1:AG$1,0))*IF(OR(C779="L",C779="S",C779="I"),-1,1)</f>
        <v>#N/A</v>
      </c>
      <c r="AY779" s="487" t="s">
        <v>337</v>
      </c>
      <c r="AZ779" s="487" t="e">
        <f>+VLOOKUP($AJ779,Data_Validation!$A:$E,5,0)</f>
        <v>#N/A</v>
      </c>
    </row>
    <row r="780" spans="36:52" ht="15" customHeight="1">
      <c r="AJ780" s="899">
        <f t="shared" si="48"/>
        <v>0</v>
      </c>
      <c r="AK780" s="899">
        <f t="shared" si="48"/>
        <v>0</v>
      </c>
      <c r="AL780" s="905" t="str">
        <f>IFERROR(INDEX(G780:R780,1,MATCH(Parametres!$B$3,G$1:R$1,0)-1)*IF(OR(F780="L",F780="S",F780="I"),-1,1),"")</f>
        <v/>
      </c>
      <c r="AM780" s="905" t="e">
        <f t="shared" si="49"/>
        <v>#N/A</v>
      </c>
      <c r="AN780" s="905" t="e">
        <f>INDEX(G780:R780,1,MATCH(Parametres!$B$3,G$1:R$1,0))*IF(OR(F780="L",F780="S",F780="I"),-1,1)</f>
        <v>#N/A</v>
      </c>
      <c r="AO780" s="487" t="e">
        <f>+VLOOKUP($AJ780,Data_Validation!$A:$D,1,0)</f>
        <v>#N/A</v>
      </c>
      <c r="AP780" s="487" t="e">
        <f>+VLOOKUP($AJ780,Data_Validation!$A:$D,3,0)</f>
        <v>#N/A</v>
      </c>
      <c r="AQ780" s="487" t="e">
        <f>+VLOOKUP($AJ780,Data_Validation!$A:$D,4,0)</f>
        <v>#N/A</v>
      </c>
      <c r="AR780" s="487" t="s">
        <v>299</v>
      </c>
      <c r="AS780" s="487" t="e">
        <f>+VLOOKUP($AJ780,Data_Validation!$A:$E,5,0)</f>
        <v>#N/A</v>
      </c>
      <c r="AT780" s="904">
        <f t="shared" si="50"/>
        <v>0</v>
      </c>
      <c r="AU780" s="488">
        <f t="shared" si="50"/>
        <v>0</v>
      </c>
      <c r="AV780" s="899" t="str">
        <f>IFERROR(INDEX(V780:AG780,1,MATCH(Parametres!$B$3,V$1:AG$1,0)-1)*IF(OR(C780="L",C780="S",C780="I"),-1,1),"")</f>
        <v/>
      </c>
      <c r="AW780" s="899" t="e">
        <f t="shared" si="51"/>
        <v>#N/A</v>
      </c>
      <c r="AX780" s="899" t="e">
        <f>INDEX(V780:AG780,1,MATCH(Parametres!$B$3,V$1:AG$1,0))*IF(OR(C780="L",C780="S",C780="I"),-1,1)</f>
        <v>#N/A</v>
      </c>
      <c r="AY780" s="487" t="s">
        <v>337</v>
      </c>
      <c r="AZ780" s="487" t="e">
        <f>+VLOOKUP($AJ780,Data_Validation!$A:$E,5,0)</f>
        <v>#N/A</v>
      </c>
    </row>
    <row r="781" spans="36:52" ht="15" customHeight="1">
      <c r="AJ781" s="899">
        <f t="shared" si="48"/>
        <v>0</v>
      </c>
      <c r="AK781" s="899">
        <f t="shared" si="48"/>
        <v>0</v>
      </c>
      <c r="AL781" s="905" t="str">
        <f>IFERROR(INDEX(G781:R781,1,MATCH(Parametres!$B$3,G$1:R$1,0)-1)*IF(OR(F781="L",F781="S",F781="I"),-1,1),"")</f>
        <v/>
      </c>
      <c r="AM781" s="905" t="e">
        <f t="shared" si="49"/>
        <v>#N/A</v>
      </c>
      <c r="AN781" s="905" t="e">
        <f>INDEX(G781:R781,1,MATCH(Parametres!$B$3,G$1:R$1,0))*IF(OR(F781="L",F781="S",F781="I"),-1,1)</f>
        <v>#N/A</v>
      </c>
      <c r="AO781" s="487" t="e">
        <f>+VLOOKUP($AJ781,Data_Validation!$A:$D,1,0)</f>
        <v>#N/A</v>
      </c>
      <c r="AP781" s="487" t="e">
        <f>+VLOOKUP($AJ781,Data_Validation!$A:$D,3,0)</f>
        <v>#N/A</v>
      </c>
      <c r="AQ781" s="487" t="e">
        <f>+VLOOKUP($AJ781,Data_Validation!$A:$D,4,0)</f>
        <v>#N/A</v>
      </c>
      <c r="AR781" s="487" t="s">
        <v>299</v>
      </c>
      <c r="AS781" s="487" t="e">
        <f>+VLOOKUP($AJ781,Data_Validation!$A:$E,5,0)</f>
        <v>#N/A</v>
      </c>
      <c r="AT781" s="904">
        <f t="shared" si="50"/>
        <v>0</v>
      </c>
      <c r="AU781" s="488">
        <f t="shared" si="50"/>
        <v>0</v>
      </c>
      <c r="AV781" s="899" t="str">
        <f>IFERROR(INDEX(V781:AG781,1,MATCH(Parametres!$B$3,V$1:AG$1,0)-1)*IF(OR(C781="L",C781="S",C781="I"),-1,1),"")</f>
        <v/>
      </c>
      <c r="AW781" s="899" t="e">
        <f t="shared" si="51"/>
        <v>#N/A</v>
      </c>
      <c r="AX781" s="899" t="e">
        <f>INDEX(V781:AG781,1,MATCH(Parametres!$B$3,V$1:AG$1,0))*IF(OR(C781="L",C781="S",C781="I"),-1,1)</f>
        <v>#N/A</v>
      </c>
      <c r="AY781" s="487" t="s">
        <v>337</v>
      </c>
      <c r="AZ781" s="487" t="e">
        <f>+VLOOKUP($AJ781,Data_Validation!$A:$E,5,0)</f>
        <v>#N/A</v>
      </c>
    </row>
    <row r="782" spans="36:52" ht="15" customHeight="1">
      <c r="AJ782" s="899">
        <f t="shared" si="48"/>
        <v>0</v>
      </c>
      <c r="AK782" s="899">
        <f t="shared" si="48"/>
        <v>0</v>
      </c>
      <c r="AL782" s="905" t="str">
        <f>IFERROR(INDEX(G782:R782,1,MATCH(Parametres!$B$3,G$1:R$1,0)-1)*IF(OR(F782="L",F782="S",F782="I"),-1,1),"")</f>
        <v/>
      </c>
      <c r="AM782" s="905" t="e">
        <f t="shared" si="49"/>
        <v>#N/A</v>
      </c>
      <c r="AN782" s="905" t="e">
        <f>INDEX(G782:R782,1,MATCH(Parametres!$B$3,G$1:R$1,0))*IF(OR(F782="L",F782="S",F782="I"),-1,1)</f>
        <v>#N/A</v>
      </c>
      <c r="AO782" s="487" t="e">
        <f>+VLOOKUP($AJ782,Data_Validation!$A:$D,1,0)</f>
        <v>#N/A</v>
      </c>
      <c r="AP782" s="487" t="e">
        <f>+VLOOKUP($AJ782,Data_Validation!$A:$D,3,0)</f>
        <v>#N/A</v>
      </c>
      <c r="AQ782" s="487" t="e">
        <f>+VLOOKUP($AJ782,Data_Validation!$A:$D,4,0)</f>
        <v>#N/A</v>
      </c>
      <c r="AR782" s="487" t="s">
        <v>299</v>
      </c>
      <c r="AS782" s="487" t="e">
        <f>+VLOOKUP($AJ782,Data_Validation!$A:$E,5,0)</f>
        <v>#N/A</v>
      </c>
      <c r="AT782" s="904">
        <f t="shared" si="50"/>
        <v>0</v>
      </c>
      <c r="AU782" s="488">
        <f t="shared" si="50"/>
        <v>0</v>
      </c>
      <c r="AV782" s="899" t="str">
        <f>IFERROR(INDEX(V782:AG782,1,MATCH(Parametres!$B$3,V$1:AG$1,0)-1)*IF(OR(C782="L",C782="S",C782="I"),-1,1),"")</f>
        <v/>
      </c>
      <c r="AW782" s="899" t="e">
        <f t="shared" si="51"/>
        <v>#N/A</v>
      </c>
      <c r="AX782" s="899" t="e">
        <f>INDEX(V782:AG782,1,MATCH(Parametres!$B$3,V$1:AG$1,0))*IF(OR(C782="L",C782="S",C782="I"),-1,1)</f>
        <v>#N/A</v>
      </c>
      <c r="AY782" s="487" t="s">
        <v>337</v>
      </c>
      <c r="AZ782" s="487" t="e">
        <f>+VLOOKUP($AJ782,Data_Validation!$A:$E,5,0)</f>
        <v>#N/A</v>
      </c>
    </row>
    <row r="783" spans="36:52" ht="15" customHeight="1">
      <c r="AJ783" s="899">
        <f t="shared" si="48"/>
        <v>0</v>
      </c>
      <c r="AK783" s="899">
        <f t="shared" si="48"/>
        <v>0</v>
      </c>
      <c r="AL783" s="905" t="str">
        <f>IFERROR(INDEX(G783:R783,1,MATCH(Parametres!$B$3,G$1:R$1,0)-1)*IF(OR(F783="L",F783="S",F783="I"),-1,1),"")</f>
        <v/>
      </c>
      <c r="AM783" s="905" t="e">
        <f t="shared" si="49"/>
        <v>#N/A</v>
      </c>
      <c r="AN783" s="905" t="e">
        <f>INDEX(G783:R783,1,MATCH(Parametres!$B$3,G$1:R$1,0))*IF(OR(F783="L",F783="S",F783="I"),-1,1)</f>
        <v>#N/A</v>
      </c>
      <c r="AO783" s="487" t="e">
        <f>+VLOOKUP($AJ783,Data_Validation!$A:$D,1,0)</f>
        <v>#N/A</v>
      </c>
      <c r="AP783" s="487" t="e">
        <f>+VLOOKUP($AJ783,Data_Validation!$A:$D,3,0)</f>
        <v>#N/A</v>
      </c>
      <c r="AQ783" s="487" t="e">
        <f>+VLOOKUP($AJ783,Data_Validation!$A:$D,4,0)</f>
        <v>#N/A</v>
      </c>
      <c r="AR783" s="487" t="s">
        <v>299</v>
      </c>
      <c r="AS783" s="487" t="e">
        <f>+VLOOKUP($AJ783,Data_Validation!$A:$E,5,0)</f>
        <v>#N/A</v>
      </c>
      <c r="AT783" s="904">
        <f t="shared" si="50"/>
        <v>0</v>
      </c>
      <c r="AU783" s="488">
        <f t="shared" si="50"/>
        <v>0</v>
      </c>
      <c r="AV783" s="899" t="str">
        <f>IFERROR(INDEX(V783:AG783,1,MATCH(Parametres!$B$3,V$1:AG$1,0)-1)*IF(OR(C783="L",C783="S",C783="I"),-1,1),"")</f>
        <v/>
      </c>
      <c r="AW783" s="899" t="e">
        <f t="shared" si="51"/>
        <v>#N/A</v>
      </c>
      <c r="AX783" s="899" t="e">
        <f>INDEX(V783:AG783,1,MATCH(Parametres!$B$3,V$1:AG$1,0))*IF(OR(C783="L",C783="S",C783="I"),-1,1)</f>
        <v>#N/A</v>
      </c>
      <c r="AY783" s="487" t="s">
        <v>337</v>
      </c>
      <c r="AZ783" s="487" t="e">
        <f>+VLOOKUP($AJ783,Data_Validation!$A:$E,5,0)</f>
        <v>#N/A</v>
      </c>
    </row>
    <row r="784" spans="36:52" ht="15" customHeight="1">
      <c r="AJ784" s="899">
        <f t="shared" si="48"/>
        <v>0</v>
      </c>
      <c r="AK784" s="899">
        <f t="shared" si="48"/>
        <v>0</v>
      </c>
      <c r="AL784" s="905" t="str">
        <f>IFERROR(INDEX(G784:R784,1,MATCH(Parametres!$B$3,G$1:R$1,0)-1)*IF(OR(F784="L",F784="S",F784="I"),-1,1),"")</f>
        <v/>
      </c>
      <c r="AM784" s="905" t="e">
        <f t="shared" si="49"/>
        <v>#N/A</v>
      </c>
      <c r="AN784" s="905" t="e">
        <f>INDEX(G784:R784,1,MATCH(Parametres!$B$3,G$1:R$1,0))*IF(OR(F784="L",F784="S",F784="I"),-1,1)</f>
        <v>#N/A</v>
      </c>
      <c r="AO784" s="487" t="e">
        <f>+VLOOKUP($AJ784,Data_Validation!$A:$D,1,0)</f>
        <v>#N/A</v>
      </c>
      <c r="AP784" s="487" t="e">
        <f>+VLOOKUP($AJ784,Data_Validation!$A:$D,3,0)</f>
        <v>#N/A</v>
      </c>
      <c r="AQ784" s="487" t="e">
        <f>+VLOOKUP($AJ784,Data_Validation!$A:$D,4,0)</f>
        <v>#N/A</v>
      </c>
      <c r="AR784" s="487" t="s">
        <v>299</v>
      </c>
      <c r="AS784" s="487" t="e">
        <f>+VLOOKUP($AJ784,Data_Validation!$A:$E,5,0)</f>
        <v>#N/A</v>
      </c>
      <c r="AT784" s="904">
        <f t="shared" si="50"/>
        <v>0</v>
      </c>
      <c r="AU784" s="488">
        <f t="shared" si="50"/>
        <v>0</v>
      </c>
      <c r="AV784" s="899" t="str">
        <f>IFERROR(INDEX(V784:AG784,1,MATCH(Parametres!$B$3,V$1:AG$1,0)-1)*IF(OR(C784="L",C784="S",C784="I"),-1,1),"")</f>
        <v/>
      </c>
      <c r="AW784" s="899" t="e">
        <f t="shared" si="51"/>
        <v>#N/A</v>
      </c>
      <c r="AX784" s="899" t="e">
        <f>INDEX(V784:AG784,1,MATCH(Parametres!$B$3,V$1:AG$1,0))*IF(OR(C784="L",C784="S",C784="I"),-1,1)</f>
        <v>#N/A</v>
      </c>
      <c r="AY784" s="487" t="s">
        <v>337</v>
      </c>
      <c r="AZ784" s="487" t="e">
        <f>+VLOOKUP($AJ784,Data_Validation!$A:$E,5,0)</f>
        <v>#N/A</v>
      </c>
    </row>
    <row r="785" spans="36:52" ht="15" customHeight="1">
      <c r="AJ785" s="899">
        <f t="shared" si="48"/>
        <v>0</v>
      </c>
      <c r="AK785" s="899">
        <f t="shared" si="48"/>
        <v>0</v>
      </c>
      <c r="AL785" s="905" t="str">
        <f>IFERROR(INDEX(G785:R785,1,MATCH(Parametres!$B$3,G$1:R$1,0)-1)*IF(OR(F785="L",F785="S",F785="I"),-1,1),"")</f>
        <v/>
      </c>
      <c r="AM785" s="905" t="e">
        <f t="shared" si="49"/>
        <v>#N/A</v>
      </c>
      <c r="AN785" s="905" t="e">
        <f>INDEX(G785:R785,1,MATCH(Parametres!$B$3,G$1:R$1,0))*IF(OR(F785="L",F785="S",F785="I"),-1,1)</f>
        <v>#N/A</v>
      </c>
      <c r="AO785" s="487" t="e">
        <f>+VLOOKUP($AJ785,Data_Validation!$A:$D,1,0)</f>
        <v>#N/A</v>
      </c>
      <c r="AP785" s="487" t="e">
        <f>+VLOOKUP($AJ785,Data_Validation!$A:$D,3,0)</f>
        <v>#N/A</v>
      </c>
      <c r="AQ785" s="487" t="e">
        <f>+VLOOKUP($AJ785,Data_Validation!$A:$D,4,0)</f>
        <v>#N/A</v>
      </c>
      <c r="AR785" s="487" t="s">
        <v>299</v>
      </c>
      <c r="AS785" s="487" t="e">
        <f>+VLOOKUP($AJ785,Data_Validation!$A:$E,5,0)</f>
        <v>#N/A</v>
      </c>
      <c r="AT785" s="904">
        <f t="shared" si="50"/>
        <v>0</v>
      </c>
      <c r="AU785" s="488">
        <f t="shared" si="50"/>
        <v>0</v>
      </c>
      <c r="AV785" s="899" t="str">
        <f>IFERROR(INDEX(V785:AG785,1,MATCH(Parametres!$B$3,V$1:AG$1,0)-1)*IF(OR(C785="L",C785="S",C785="I"),-1,1),"")</f>
        <v/>
      </c>
      <c r="AW785" s="899" t="e">
        <f t="shared" si="51"/>
        <v>#N/A</v>
      </c>
      <c r="AX785" s="899" t="e">
        <f>INDEX(V785:AG785,1,MATCH(Parametres!$B$3,V$1:AG$1,0))*IF(OR(C785="L",C785="S",C785="I"),-1,1)</f>
        <v>#N/A</v>
      </c>
      <c r="AY785" s="487" t="s">
        <v>337</v>
      </c>
      <c r="AZ785" s="487" t="e">
        <f>+VLOOKUP($AJ785,Data_Validation!$A:$E,5,0)</f>
        <v>#N/A</v>
      </c>
    </row>
    <row r="786" spans="36:52" ht="15" customHeight="1">
      <c r="AJ786" s="899">
        <f t="shared" si="48"/>
        <v>0</v>
      </c>
      <c r="AK786" s="899">
        <f t="shared" si="48"/>
        <v>0</v>
      </c>
      <c r="AL786" s="905" t="str">
        <f>IFERROR(INDEX(G786:R786,1,MATCH(Parametres!$B$3,G$1:R$1,0)-1)*IF(OR(F786="L",F786="S",F786="I"),-1,1),"")</f>
        <v/>
      </c>
      <c r="AM786" s="905" t="e">
        <f t="shared" si="49"/>
        <v>#N/A</v>
      </c>
      <c r="AN786" s="905" t="e">
        <f>INDEX(G786:R786,1,MATCH(Parametres!$B$3,G$1:R$1,0))*IF(OR(F786="L",F786="S",F786="I"),-1,1)</f>
        <v>#N/A</v>
      </c>
      <c r="AO786" s="487" t="e">
        <f>+VLOOKUP($AJ786,Data_Validation!$A:$D,1,0)</f>
        <v>#N/A</v>
      </c>
      <c r="AP786" s="487" t="e">
        <f>+VLOOKUP($AJ786,Data_Validation!$A:$D,3,0)</f>
        <v>#N/A</v>
      </c>
      <c r="AQ786" s="487" t="e">
        <f>+VLOOKUP($AJ786,Data_Validation!$A:$D,4,0)</f>
        <v>#N/A</v>
      </c>
      <c r="AR786" s="487" t="s">
        <v>299</v>
      </c>
      <c r="AS786" s="487" t="e">
        <f>+VLOOKUP($AJ786,Data_Validation!$A:$E,5,0)</f>
        <v>#N/A</v>
      </c>
      <c r="AT786" s="904">
        <f t="shared" si="50"/>
        <v>0</v>
      </c>
      <c r="AU786" s="488">
        <f t="shared" si="50"/>
        <v>0</v>
      </c>
      <c r="AV786" s="899" t="str">
        <f>IFERROR(INDEX(V786:AG786,1,MATCH(Parametres!$B$3,V$1:AG$1,0)-1)*IF(OR(C786="L",C786="S",C786="I"),-1,1),"")</f>
        <v/>
      </c>
      <c r="AW786" s="899" t="e">
        <f t="shared" si="51"/>
        <v>#N/A</v>
      </c>
      <c r="AX786" s="899" t="e">
        <f>INDEX(V786:AG786,1,MATCH(Parametres!$B$3,V$1:AG$1,0))*IF(OR(C786="L",C786="S",C786="I"),-1,1)</f>
        <v>#N/A</v>
      </c>
      <c r="AY786" s="487" t="s">
        <v>337</v>
      </c>
      <c r="AZ786" s="487" t="e">
        <f>+VLOOKUP($AJ786,Data_Validation!$A:$E,5,0)</f>
        <v>#N/A</v>
      </c>
    </row>
    <row r="787" spans="36:52" ht="15" customHeight="1">
      <c r="AJ787" s="899">
        <f t="shared" si="48"/>
        <v>0</v>
      </c>
      <c r="AK787" s="899">
        <f t="shared" si="48"/>
        <v>0</v>
      </c>
      <c r="AL787" s="905" t="str">
        <f>IFERROR(INDEX(G787:R787,1,MATCH(Parametres!$B$3,G$1:R$1,0)-1)*IF(OR(F787="L",F787="S",F787="I"),-1,1),"")</f>
        <v/>
      </c>
      <c r="AM787" s="905" t="e">
        <f t="shared" si="49"/>
        <v>#N/A</v>
      </c>
      <c r="AN787" s="905" t="e">
        <f>INDEX(G787:R787,1,MATCH(Parametres!$B$3,G$1:R$1,0))*IF(OR(F787="L",F787="S",F787="I"),-1,1)</f>
        <v>#N/A</v>
      </c>
      <c r="AO787" s="487" t="e">
        <f>+VLOOKUP($AJ787,Data_Validation!$A:$D,1,0)</f>
        <v>#N/A</v>
      </c>
      <c r="AP787" s="487" t="e">
        <f>+VLOOKUP($AJ787,Data_Validation!$A:$D,3,0)</f>
        <v>#N/A</v>
      </c>
      <c r="AQ787" s="487" t="e">
        <f>+VLOOKUP($AJ787,Data_Validation!$A:$D,4,0)</f>
        <v>#N/A</v>
      </c>
      <c r="AR787" s="487" t="s">
        <v>299</v>
      </c>
      <c r="AS787" s="487" t="e">
        <f>+VLOOKUP($AJ787,Data_Validation!$A:$E,5,0)</f>
        <v>#N/A</v>
      </c>
      <c r="AT787" s="904">
        <f t="shared" si="50"/>
        <v>0</v>
      </c>
      <c r="AU787" s="488">
        <f t="shared" si="50"/>
        <v>0</v>
      </c>
      <c r="AV787" s="899" t="str">
        <f>IFERROR(INDEX(V787:AG787,1,MATCH(Parametres!$B$3,V$1:AG$1,0)-1)*IF(OR(C787="L",C787="S",C787="I"),-1,1),"")</f>
        <v/>
      </c>
      <c r="AW787" s="899" t="e">
        <f t="shared" si="51"/>
        <v>#N/A</v>
      </c>
      <c r="AX787" s="899" t="e">
        <f>INDEX(V787:AG787,1,MATCH(Parametres!$B$3,V$1:AG$1,0))*IF(OR(C787="L",C787="S",C787="I"),-1,1)</f>
        <v>#N/A</v>
      </c>
      <c r="AY787" s="487" t="s">
        <v>337</v>
      </c>
      <c r="AZ787" s="487" t="e">
        <f>+VLOOKUP($AJ787,Data_Validation!$A:$E,5,0)</f>
        <v>#N/A</v>
      </c>
    </row>
    <row r="788" spans="36:52" ht="15" customHeight="1">
      <c r="AJ788" s="899">
        <f t="shared" ref="AJ788:AK792" si="52">C788</f>
        <v>0</v>
      </c>
      <c r="AK788" s="899">
        <f t="shared" si="52"/>
        <v>0</v>
      </c>
      <c r="AL788" s="905" t="str">
        <f>IFERROR(INDEX(G788:R788,1,MATCH(Parametres!$B$3,G$1:R$1,0)-1)*IF(OR(F788="L",F788="S",F788="I"),-1,1),"")</f>
        <v/>
      </c>
      <c r="AM788" s="905" t="e">
        <f t="shared" si="49"/>
        <v>#N/A</v>
      </c>
      <c r="AN788" s="905" t="e">
        <f>INDEX(G788:R788,1,MATCH(Parametres!$B$3,G$1:R$1,0))*IF(OR(F788="L",F788="S",F788="I"),-1,1)</f>
        <v>#N/A</v>
      </c>
      <c r="AO788" s="487" t="e">
        <f>+VLOOKUP($AJ788,Data_Validation!$A:$D,1,0)</f>
        <v>#N/A</v>
      </c>
      <c r="AP788" s="487" t="e">
        <f>+VLOOKUP($AJ788,Data_Validation!$A:$D,3,0)</f>
        <v>#N/A</v>
      </c>
      <c r="AQ788" s="487" t="e">
        <f>+VLOOKUP($AJ788,Data_Validation!$A:$D,4,0)</f>
        <v>#N/A</v>
      </c>
      <c r="AR788" s="487" t="s">
        <v>299</v>
      </c>
      <c r="AS788" s="487" t="e">
        <f>+VLOOKUP($AJ788,Data_Validation!$A:$E,5,0)</f>
        <v>#N/A</v>
      </c>
      <c r="AT788" s="904">
        <f t="shared" si="50"/>
        <v>0</v>
      </c>
      <c r="AU788" s="488">
        <f t="shared" si="50"/>
        <v>0</v>
      </c>
      <c r="AV788" s="899" t="str">
        <f>IFERROR(INDEX(V788:AG788,1,MATCH(Parametres!$B$3,V$1:AG$1,0)-1)*IF(OR(C788="L",C788="S",C788="I"),-1,1),"")</f>
        <v/>
      </c>
      <c r="AW788" s="899" t="e">
        <f t="shared" si="51"/>
        <v>#N/A</v>
      </c>
      <c r="AX788" s="899" t="e">
        <f>INDEX(V788:AG788,1,MATCH(Parametres!$B$3,V$1:AG$1,0))*IF(OR(C788="L",C788="S",C788="I"),-1,1)</f>
        <v>#N/A</v>
      </c>
      <c r="AY788" s="487" t="s">
        <v>337</v>
      </c>
      <c r="AZ788" s="487" t="e">
        <f>+VLOOKUP($AJ788,Data_Validation!$A:$E,5,0)</f>
        <v>#N/A</v>
      </c>
    </row>
    <row r="789" spans="36:52" ht="15" customHeight="1">
      <c r="AJ789" s="899">
        <f t="shared" si="52"/>
        <v>0</v>
      </c>
      <c r="AK789" s="899">
        <f t="shared" si="52"/>
        <v>0</v>
      </c>
      <c r="AL789" s="905" t="str">
        <f>IFERROR(INDEX(G789:R789,1,MATCH(Parametres!$B$3,G$1:R$1,0)-1)*IF(OR(F789="L",F789="S",F789="I"),-1,1),"")</f>
        <v/>
      </c>
      <c r="AM789" s="905" t="e">
        <f t="shared" si="49"/>
        <v>#N/A</v>
      </c>
      <c r="AN789" s="905" t="e">
        <f>INDEX(G789:R789,1,MATCH(Parametres!$B$3,G$1:R$1,0))*IF(OR(F789="L",F789="S",F789="I"),-1,1)</f>
        <v>#N/A</v>
      </c>
      <c r="AO789" s="487" t="e">
        <f>+VLOOKUP($AJ789,Data_Validation!$A:$D,1,0)</f>
        <v>#N/A</v>
      </c>
      <c r="AP789" s="487" t="e">
        <f>+VLOOKUP($AJ789,Data_Validation!$A:$D,3,0)</f>
        <v>#N/A</v>
      </c>
      <c r="AQ789" s="487" t="e">
        <f>+VLOOKUP($AJ789,Data_Validation!$A:$D,4,0)</f>
        <v>#N/A</v>
      </c>
      <c r="AR789" s="487" t="s">
        <v>299</v>
      </c>
      <c r="AS789" s="487" t="e">
        <f>+VLOOKUP($AJ789,Data_Validation!$A:$E,5,0)</f>
        <v>#N/A</v>
      </c>
      <c r="AT789" s="904">
        <f t="shared" si="50"/>
        <v>0</v>
      </c>
      <c r="AU789" s="488">
        <f t="shared" si="50"/>
        <v>0</v>
      </c>
      <c r="AV789" s="899" t="str">
        <f>IFERROR(INDEX(V789:AG789,1,MATCH(Parametres!$B$3,V$1:AG$1,0)-1)*IF(OR(C789="L",C789="S",C789="I"),-1,1),"")</f>
        <v/>
      </c>
      <c r="AW789" s="899" t="e">
        <f t="shared" si="51"/>
        <v>#N/A</v>
      </c>
      <c r="AX789" s="899" t="e">
        <f>INDEX(V789:AG789,1,MATCH(Parametres!$B$3,V$1:AG$1,0))*IF(OR(C789="L",C789="S",C789="I"),-1,1)</f>
        <v>#N/A</v>
      </c>
      <c r="AY789" s="487" t="s">
        <v>337</v>
      </c>
      <c r="AZ789" s="487" t="e">
        <f>+VLOOKUP($AJ789,Data_Validation!$A:$E,5,0)</f>
        <v>#N/A</v>
      </c>
    </row>
    <row r="790" spans="36:52" ht="15" customHeight="1">
      <c r="AJ790" s="899">
        <f t="shared" si="52"/>
        <v>0</v>
      </c>
      <c r="AK790" s="899">
        <f t="shared" si="52"/>
        <v>0</v>
      </c>
      <c r="AL790" s="905" t="str">
        <f>IFERROR(INDEX(G790:R790,1,MATCH(Parametres!$B$3,G$1:R$1,0)-1)*IF(OR(F790="L",F790="S",F790="I"),-1,1),"")</f>
        <v/>
      </c>
      <c r="AM790" s="905" t="e">
        <f t="shared" si="49"/>
        <v>#N/A</v>
      </c>
      <c r="AN790" s="905" t="e">
        <f>INDEX(G790:R790,1,MATCH(Parametres!$B$3,G$1:R$1,0))*IF(OR(F790="L",F790="S",F790="I"),-1,1)</f>
        <v>#N/A</v>
      </c>
      <c r="AO790" s="487" t="e">
        <f>+VLOOKUP($AJ790,Data_Validation!$A:$D,1,0)</f>
        <v>#N/A</v>
      </c>
      <c r="AP790" s="487" t="e">
        <f>+VLOOKUP($AJ790,Data_Validation!$A:$D,3,0)</f>
        <v>#N/A</v>
      </c>
      <c r="AQ790" s="487" t="e">
        <f>+VLOOKUP($AJ790,Data_Validation!$A:$D,4,0)</f>
        <v>#N/A</v>
      </c>
      <c r="AR790" s="487" t="s">
        <v>299</v>
      </c>
      <c r="AS790" s="487" t="e">
        <f>+VLOOKUP($AJ790,Data_Validation!$A:$E,5,0)</f>
        <v>#N/A</v>
      </c>
      <c r="AT790" s="904">
        <f t="shared" si="50"/>
        <v>0</v>
      </c>
      <c r="AU790" s="488">
        <f t="shared" si="50"/>
        <v>0</v>
      </c>
      <c r="AV790" s="899" t="str">
        <f>IFERROR(INDEX(V790:AG790,1,MATCH(Parametres!$B$3,V$1:AG$1,0)-1)*IF(OR(C790="L",C790="S",C790="I"),-1,1),"")</f>
        <v/>
      </c>
      <c r="AW790" s="899" t="e">
        <f t="shared" si="51"/>
        <v>#N/A</v>
      </c>
      <c r="AX790" s="899" t="e">
        <f>INDEX(V790:AG790,1,MATCH(Parametres!$B$3,V$1:AG$1,0))*IF(OR(C790="L",C790="S",C790="I"),-1,1)</f>
        <v>#N/A</v>
      </c>
      <c r="AY790" s="487" t="s">
        <v>337</v>
      </c>
      <c r="AZ790" s="487" t="e">
        <f>+VLOOKUP($AJ790,Data_Validation!$A:$E,5,0)</f>
        <v>#N/A</v>
      </c>
    </row>
    <row r="791" spans="36:52" ht="15" customHeight="1">
      <c r="AJ791" s="899">
        <f t="shared" si="52"/>
        <v>0</v>
      </c>
      <c r="AK791" s="899">
        <f t="shared" si="52"/>
        <v>0</v>
      </c>
      <c r="AL791" s="905" t="str">
        <f>IFERROR(INDEX(G791:R791,1,MATCH(Parametres!$B$3,G$1:R$1,0)-1)*IF(OR(F791="L",F791="S",F791="I"),-1,1),"")</f>
        <v/>
      </c>
      <c r="AM791" s="905" t="e">
        <f t="shared" si="49"/>
        <v>#N/A</v>
      </c>
      <c r="AN791" s="905" t="e">
        <f>INDEX(G791:R791,1,MATCH(Parametres!$B$3,G$1:R$1,0))*IF(OR(F791="L",F791="S",F791="I"),-1,1)</f>
        <v>#N/A</v>
      </c>
      <c r="AO791" s="487" t="e">
        <f>+VLOOKUP($AJ791,Data_Validation!$A:$D,1,0)</f>
        <v>#N/A</v>
      </c>
      <c r="AP791" s="487" t="e">
        <f>+VLOOKUP($AJ791,Data_Validation!$A:$D,3,0)</f>
        <v>#N/A</v>
      </c>
      <c r="AQ791" s="487" t="e">
        <f>+VLOOKUP($AJ791,Data_Validation!$A:$D,4,0)</f>
        <v>#N/A</v>
      </c>
      <c r="AR791" s="487" t="s">
        <v>299</v>
      </c>
      <c r="AS791" s="487" t="e">
        <f>+VLOOKUP($AJ791,Data_Validation!$A:$E,5,0)</f>
        <v>#N/A</v>
      </c>
      <c r="AT791" s="904">
        <f t="shared" si="50"/>
        <v>0</v>
      </c>
      <c r="AU791" s="488">
        <f t="shared" si="50"/>
        <v>0</v>
      </c>
      <c r="AV791" s="899" t="str">
        <f>IFERROR(INDEX(V791:AG791,1,MATCH(Parametres!$B$3,V$1:AG$1,0)-1)*IF(OR(C791="L",C791="S",C791="I"),-1,1),"")</f>
        <v/>
      </c>
      <c r="AW791" s="899" t="e">
        <f t="shared" si="51"/>
        <v>#N/A</v>
      </c>
      <c r="AX791" s="899" t="e">
        <f>INDEX(V791:AG791,1,MATCH(Parametres!$B$3,V$1:AG$1,0))*IF(OR(C791="L",C791="S",C791="I"),-1,1)</f>
        <v>#N/A</v>
      </c>
      <c r="AY791" s="487" t="s">
        <v>337</v>
      </c>
      <c r="AZ791" s="487" t="e">
        <f>+VLOOKUP($AJ791,Data_Validation!$A:$E,5,0)</f>
        <v>#N/A</v>
      </c>
    </row>
    <row r="792" spans="36:52" ht="15" customHeight="1">
      <c r="AJ792" s="899">
        <f t="shared" si="52"/>
        <v>0</v>
      </c>
      <c r="AK792" s="899">
        <f t="shared" si="52"/>
        <v>0</v>
      </c>
      <c r="AL792" s="905" t="str">
        <f>IFERROR(INDEX(G792:R792,1,MATCH(Parametres!$B$3,G$1:R$1,0)-1)*IF(OR(F792="L",F792="S",F792="I"),-1,1),"")</f>
        <v/>
      </c>
      <c r="AM792" s="905" t="e">
        <f t="shared" si="49"/>
        <v>#N/A</v>
      </c>
      <c r="AN792" s="905" t="e">
        <f>INDEX(G792:R792,1,MATCH(Parametres!$B$3,G$1:R$1,0))*IF(OR(F792="L",F792="S",F792="I"),-1,1)</f>
        <v>#N/A</v>
      </c>
      <c r="AO792" s="487" t="e">
        <f>+VLOOKUP($AJ792,Data_Validation!$A:$D,1,0)</f>
        <v>#N/A</v>
      </c>
      <c r="AP792" s="487" t="e">
        <f>+VLOOKUP($AJ792,Data_Validation!$A:$D,3,0)</f>
        <v>#N/A</v>
      </c>
      <c r="AQ792" s="487" t="e">
        <f>+VLOOKUP($AJ792,Data_Validation!$A:$D,4,0)</f>
        <v>#N/A</v>
      </c>
      <c r="AR792" s="487" t="s">
        <v>299</v>
      </c>
      <c r="AS792" s="487" t="e">
        <f>+VLOOKUP($AJ792,Data_Validation!$A:$E,5,0)</f>
        <v>#N/A</v>
      </c>
      <c r="AT792" s="904">
        <f t="shared" si="50"/>
        <v>0</v>
      </c>
      <c r="AU792" s="488">
        <f t="shared" si="50"/>
        <v>0</v>
      </c>
      <c r="AV792" s="899" t="str">
        <f>IFERROR(INDEX(V792:AG792,1,MATCH(Parametres!$B$3,V$1:AG$1,0)-1)*IF(OR(C792="L",C792="S",C792="I"),-1,1),"")</f>
        <v/>
      </c>
      <c r="AW792" s="899" t="e">
        <f t="shared" si="51"/>
        <v>#N/A</v>
      </c>
      <c r="AX792" s="899" t="e">
        <f>INDEX(V792:AG792,1,MATCH(Parametres!$B$3,V$1:AG$1,0))*IF(OR(C792="L",C792="S",C792="I"),-1,1)</f>
        <v>#N/A</v>
      </c>
      <c r="AY792" s="487" t="s">
        <v>337</v>
      </c>
      <c r="AZ792" s="487" t="e">
        <f>+VLOOKUP($AJ792,Data_Validation!$A:$E,5,0)</f>
        <v>#N/A</v>
      </c>
    </row>
    <row r="793" spans="36:52" ht="15" customHeight="1">
      <c r="AJ793" s="899">
        <f t="shared" ref="AJ793:AJ856" si="53">C793</f>
        <v>0</v>
      </c>
      <c r="AK793" s="899">
        <f t="shared" ref="AK793:AK856" si="54">D793</f>
        <v>0</v>
      </c>
      <c r="AL793" s="905" t="str">
        <f>IFERROR(INDEX(G793:R793,1,MATCH(Parametres!$B$3,G$1:R$1,0)-1)*IF(OR(F793="L",F793="S",F793="I"),-1,1),"")</f>
        <v/>
      </c>
      <c r="AM793" s="905" t="e">
        <f t="shared" ref="AM793:AM856" si="55">AN793-AL793</f>
        <v>#N/A</v>
      </c>
      <c r="AN793" s="905" t="e">
        <f>INDEX(G793:R793,1,MATCH(Parametres!$B$3,G$1:R$1,0))*IF(OR(F793="L",F793="S",F793="I"),-1,1)</f>
        <v>#N/A</v>
      </c>
      <c r="AO793" s="487" t="e">
        <f>+VLOOKUP($AJ793,Data_Validation!$A:$D,1,0)</f>
        <v>#N/A</v>
      </c>
      <c r="AP793" s="487" t="e">
        <f>+VLOOKUP($AJ793,Data_Validation!$A:$D,3,0)</f>
        <v>#N/A</v>
      </c>
      <c r="AQ793" s="487" t="e">
        <f>+VLOOKUP($AJ793,Data_Validation!$A:$D,4,0)</f>
        <v>#N/A</v>
      </c>
      <c r="AR793" s="487" t="s">
        <v>299</v>
      </c>
      <c r="AS793" s="487" t="e">
        <f>+VLOOKUP($AJ793,Data_Validation!$A:$E,5,0)</f>
        <v>#N/A</v>
      </c>
      <c r="AT793" s="904">
        <f t="shared" ref="AT793:AT856" si="56">C793</f>
        <v>0</v>
      </c>
      <c r="AU793" s="488">
        <f t="shared" ref="AU793:AU856" si="57">D793</f>
        <v>0</v>
      </c>
      <c r="AV793" s="899" t="str">
        <f>IFERROR(INDEX(V793:AG793,1,MATCH(Parametres!$B$3,V$1:AG$1,0)-1)*IF(OR(C793="L",C793="S",C793="I"),-1,1),"")</f>
        <v/>
      </c>
      <c r="AW793" s="899" t="e">
        <f t="shared" ref="AW793:AW856" si="58">AX793-AV793</f>
        <v>#N/A</v>
      </c>
      <c r="AX793" s="899" t="e">
        <f>INDEX(V793:AG793,1,MATCH(Parametres!$B$3,V$1:AG$1,0))*IF(OR(C793="L",C793="S",C793="I"),-1,1)</f>
        <v>#N/A</v>
      </c>
      <c r="AY793" s="487" t="s">
        <v>337</v>
      </c>
      <c r="AZ793" s="487" t="e">
        <f>+VLOOKUP($AJ793,Data_Validation!$A:$E,5,0)</f>
        <v>#N/A</v>
      </c>
    </row>
    <row r="794" spans="36:52" ht="15" customHeight="1">
      <c r="AJ794" s="899">
        <f t="shared" si="53"/>
        <v>0</v>
      </c>
      <c r="AK794" s="899">
        <f t="shared" si="54"/>
        <v>0</v>
      </c>
      <c r="AL794" s="905" t="str">
        <f>IFERROR(INDEX(G794:R794,1,MATCH(Parametres!$B$3,G$1:R$1,0)-1)*IF(OR(F794="L",F794="S",F794="I"),-1,1),"")</f>
        <v/>
      </c>
      <c r="AM794" s="905" t="e">
        <f t="shared" si="55"/>
        <v>#N/A</v>
      </c>
      <c r="AN794" s="905" t="e">
        <f>INDEX(G794:R794,1,MATCH(Parametres!$B$3,G$1:R$1,0))*IF(OR(F794="L",F794="S",F794="I"),-1,1)</f>
        <v>#N/A</v>
      </c>
      <c r="AO794" s="487" t="e">
        <f>+VLOOKUP($AJ794,Data_Validation!$A:$D,1,0)</f>
        <v>#N/A</v>
      </c>
      <c r="AP794" s="487" t="e">
        <f>+VLOOKUP($AJ794,Data_Validation!$A:$D,3,0)</f>
        <v>#N/A</v>
      </c>
      <c r="AQ794" s="487" t="e">
        <f>+VLOOKUP($AJ794,Data_Validation!$A:$D,4,0)</f>
        <v>#N/A</v>
      </c>
      <c r="AR794" s="487" t="s">
        <v>299</v>
      </c>
      <c r="AS794" s="487" t="e">
        <f>+VLOOKUP($AJ794,Data_Validation!$A:$E,5,0)</f>
        <v>#N/A</v>
      </c>
      <c r="AT794" s="904">
        <f t="shared" si="56"/>
        <v>0</v>
      </c>
      <c r="AU794" s="488">
        <f t="shared" si="57"/>
        <v>0</v>
      </c>
      <c r="AV794" s="899" t="str">
        <f>IFERROR(INDEX(V794:AG794,1,MATCH(Parametres!$B$3,V$1:AG$1,0)-1)*IF(OR(C794="L",C794="S",C794="I"),-1,1),"")</f>
        <v/>
      </c>
      <c r="AW794" s="899" t="e">
        <f t="shared" si="58"/>
        <v>#N/A</v>
      </c>
      <c r="AX794" s="899" t="e">
        <f>INDEX(V794:AG794,1,MATCH(Parametres!$B$3,V$1:AG$1,0))*IF(OR(C794="L",C794="S",C794="I"),-1,1)</f>
        <v>#N/A</v>
      </c>
      <c r="AY794" s="487" t="s">
        <v>337</v>
      </c>
      <c r="AZ794" s="487" t="e">
        <f>+VLOOKUP($AJ794,Data_Validation!$A:$E,5,0)</f>
        <v>#N/A</v>
      </c>
    </row>
    <row r="795" spans="36:52" ht="15" customHeight="1">
      <c r="AJ795" s="899">
        <f t="shared" si="53"/>
        <v>0</v>
      </c>
      <c r="AK795" s="899">
        <f t="shared" si="54"/>
        <v>0</v>
      </c>
      <c r="AL795" s="905" t="str">
        <f>IFERROR(INDEX(G795:R795,1,MATCH(Parametres!$B$3,G$1:R$1,0)-1)*IF(OR(F795="L",F795="S",F795="I"),-1,1),"")</f>
        <v/>
      </c>
      <c r="AM795" s="905" t="e">
        <f t="shared" si="55"/>
        <v>#N/A</v>
      </c>
      <c r="AN795" s="905" t="e">
        <f>INDEX(G795:R795,1,MATCH(Parametres!$B$3,G$1:R$1,0))*IF(OR(F795="L",F795="S",F795="I"),-1,1)</f>
        <v>#N/A</v>
      </c>
      <c r="AO795" s="487" t="e">
        <f>+VLOOKUP($AJ795,Data_Validation!$A:$D,1,0)</f>
        <v>#N/A</v>
      </c>
      <c r="AP795" s="487" t="e">
        <f>+VLOOKUP($AJ795,Data_Validation!$A:$D,3,0)</f>
        <v>#N/A</v>
      </c>
      <c r="AQ795" s="487" t="e">
        <f>+VLOOKUP($AJ795,Data_Validation!$A:$D,4,0)</f>
        <v>#N/A</v>
      </c>
      <c r="AR795" s="487" t="s">
        <v>299</v>
      </c>
      <c r="AS795" s="487" t="e">
        <f>+VLOOKUP($AJ795,Data_Validation!$A:$E,5,0)</f>
        <v>#N/A</v>
      </c>
      <c r="AT795" s="904">
        <f t="shared" si="56"/>
        <v>0</v>
      </c>
      <c r="AU795" s="488">
        <f t="shared" si="57"/>
        <v>0</v>
      </c>
      <c r="AV795" s="899" t="str">
        <f>IFERROR(INDEX(V795:AG795,1,MATCH(Parametres!$B$3,V$1:AG$1,0)-1)*IF(OR(C795="L",C795="S",C795="I"),-1,1),"")</f>
        <v/>
      </c>
      <c r="AW795" s="899" t="e">
        <f t="shared" si="58"/>
        <v>#N/A</v>
      </c>
      <c r="AX795" s="899" t="e">
        <f>INDEX(V795:AG795,1,MATCH(Parametres!$B$3,V$1:AG$1,0))*IF(OR(C795="L",C795="S",C795="I"),-1,1)</f>
        <v>#N/A</v>
      </c>
      <c r="AY795" s="487" t="s">
        <v>337</v>
      </c>
      <c r="AZ795" s="487" t="e">
        <f>+VLOOKUP($AJ795,Data_Validation!$A:$E,5,0)</f>
        <v>#N/A</v>
      </c>
    </row>
    <row r="796" spans="36:52" ht="15" customHeight="1">
      <c r="AJ796" s="899">
        <f t="shared" si="53"/>
        <v>0</v>
      </c>
      <c r="AK796" s="899">
        <f t="shared" si="54"/>
        <v>0</v>
      </c>
      <c r="AL796" s="905" t="str">
        <f>IFERROR(INDEX(G796:R796,1,MATCH(Parametres!$B$3,G$1:R$1,0)-1)*IF(OR(F796="L",F796="S",F796="I"),-1,1),"")</f>
        <v/>
      </c>
      <c r="AM796" s="905" t="e">
        <f t="shared" si="55"/>
        <v>#N/A</v>
      </c>
      <c r="AN796" s="905" t="e">
        <f>INDEX(G796:R796,1,MATCH(Parametres!$B$3,G$1:R$1,0))*IF(OR(F796="L",F796="S",F796="I"),-1,1)</f>
        <v>#N/A</v>
      </c>
      <c r="AO796" s="487" t="e">
        <f>+VLOOKUP($AJ796,Data_Validation!$A:$D,1,0)</f>
        <v>#N/A</v>
      </c>
      <c r="AP796" s="487" t="e">
        <f>+VLOOKUP($AJ796,Data_Validation!$A:$D,3,0)</f>
        <v>#N/A</v>
      </c>
      <c r="AQ796" s="487" t="e">
        <f>+VLOOKUP($AJ796,Data_Validation!$A:$D,4,0)</f>
        <v>#N/A</v>
      </c>
      <c r="AR796" s="487" t="s">
        <v>299</v>
      </c>
      <c r="AS796" s="487" t="e">
        <f>+VLOOKUP($AJ796,Data_Validation!$A:$E,5,0)</f>
        <v>#N/A</v>
      </c>
      <c r="AT796" s="904">
        <f t="shared" si="56"/>
        <v>0</v>
      </c>
      <c r="AU796" s="488">
        <f t="shared" si="57"/>
        <v>0</v>
      </c>
      <c r="AV796" s="899" t="str">
        <f>IFERROR(INDEX(V796:AG796,1,MATCH(Parametres!$B$3,V$1:AG$1,0)-1)*IF(OR(C796="L",C796="S",C796="I"),-1,1),"")</f>
        <v/>
      </c>
      <c r="AW796" s="899" t="e">
        <f t="shared" si="58"/>
        <v>#N/A</v>
      </c>
      <c r="AX796" s="899" t="e">
        <f>INDEX(V796:AG796,1,MATCH(Parametres!$B$3,V$1:AG$1,0))*IF(OR(C796="L",C796="S",C796="I"),-1,1)</f>
        <v>#N/A</v>
      </c>
      <c r="AY796" s="487" t="s">
        <v>337</v>
      </c>
      <c r="AZ796" s="487" t="e">
        <f>+VLOOKUP($AJ796,Data_Validation!$A:$E,5,0)</f>
        <v>#N/A</v>
      </c>
    </row>
    <row r="797" spans="36:52" ht="15" customHeight="1">
      <c r="AJ797" s="899">
        <f t="shared" si="53"/>
        <v>0</v>
      </c>
      <c r="AK797" s="899">
        <f t="shared" si="54"/>
        <v>0</v>
      </c>
      <c r="AL797" s="905" t="str">
        <f>IFERROR(INDEX(G797:R797,1,MATCH(Parametres!$B$3,G$1:R$1,0)-1)*IF(OR(F797="L",F797="S",F797="I"),-1,1),"")</f>
        <v/>
      </c>
      <c r="AM797" s="905" t="e">
        <f t="shared" si="55"/>
        <v>#N/A</v>
      </c>
      <c r="AN797" s="905" t="e">
        <f>INDEX(G797:R797,1,MATCH(Parametres!$B$3,G$1:R$1,0))*IF(OR(F797="L",F797="S",F797="I"),-1,1)</f>
        <v>#N/A</v>
      </c>
      <c r="AO797" s="487" t="e">
        <f>+VLOOKUP($AJ797,Data_Validation!$A:$D,1,0)</f>
        <v>#N/A</v>
      </c>
      <c r="AP797" s="487" t="e">
        <f>+VLOOKUP($AJ797,Data_Validation!$A:$D,3,0)</f>
        <v>#N/A</v>
      </c>
      <c r="AQ797" s="487" t="e">
        <f>+VLOOKUP($AJ797,Data_Validation!$A:$D,4,0)</f>
        <v>#N/A</v>
      </c>
      <c r="AR797" s="487" t="s">
        <v>299</v>
      </c>
      <c r="AS797" s="487" t="e">
        <f>+VLOOKUP($AJ797,Data_Validation!$A:$E,5,0)</f>
        <v>#N/A</v>
      </c>
      <c r="AT797" s="904">
        <f t="shared" si="56"/>
        <v>0</v>
      </c>
      <c r="AU797" s="488">
        <f t="shared" si="57"/>
        <v>0</v>
      </c>
      <c r="AV797" s="899" t="str">
        <f>IFERROR(INDEX(V797:AG797,1,MATCH(Parametres!$B$3,V$1:AG$1,0)-1)*IF(OR(C797="L",C797="S",C797="I"),-1,1),"")</f>
        <v/>
      </c>
      <c r="AW797" s="899" t="e">
        <f t="shared" si="58"/>
        <v>#N/A</v>
      </c>
      <c r="AX797" s="899" t="e">
        <f>INDEX(V797:AG797,1,MATCH(Parametres!$B$3,V$1:AG$1,0))*IF(OR(C797="L",C797="S",C797="I"),-1,1)</f>
        <v>#N/A</v>
      </c>
      <c r="AY797" s="487" t="s">
        <v>337</v>
      </c>
      <c r="AZ797" s="487" t="e">
        <f>+VLOOKUP($AJ797,Data_Validation!$A:$E,5,0)</f>
        <v>#N/A</v>
      </c>
    </row>
    <row r="798" spans="36:52" ht="15" customHeight="1">
      <c r="AJ798" s="899">
        <f t="shared" si="53"/>
        <v>0</v>
      </c>
      <c r="AK798" s="899">
        <f t="shared" si="54"/>
        <v>0</v>
      </c>
      <c r="AL798" s="905" t="str">
        <f>IFERROR(INDEX(G798:R798,1,MATCH(Parametres!$B$3,G$1:R$1,0)-1)*IF(OR(F798="L",F798="S",F798="I"),-1,1),"")</f>
        <v/>
      </c>
      <c r="AM798" s="905" t="e">
        <f t="shared" si="55"/>
        <v>#N/A</v>
      </c>
      <c r="AN798" s="905" t="e">
        <f>INDEX(G798:R798,1,MATCH(Parametres!$B$3,G$1:R$1,0))*IF(OR(F798="L",F798="S",F798="I"),-1,1)</f>
        <v>#N/A</v>
      </c>
      <c r="AO798" s="487" t="e">
        <f>+VLOOKUP($AJ798,Data_Validation!$A:$D,1,0)</f>
        <v>#N/A</v>
      </c>
      <c r="AP798" s="487" t="e">
        <f>+VLOOKUP($AJ798,Data_Validation!$A:$D,3,0)</f>
        <v>#N/A</v>
      </c>
      <c r="AQ798" s="487" t="e">
        <f>+VLOOKUP($AJ798,Data_Validation!$A:$D,4,0)</f>
        <v>#N/A</v>
      </c>
      <c r="AR798" s="487" t="s">
        <v>299</v>
      </c>
      <c r="AS798" s="487" t="e">
        <f>+VLOOKUP($AJ798,Data_Validation!$A:$E,5,0)</f>
        <v>#N/A</v>
      </c>
      <c r="AT798" s="904">
        <f t="shared" si="56"/>
        <v>0</v>
      </c>
      <c r="AU798" s="488">
        <f t="shared" si="57"/>
        <v>0</v>
      </c>
      <c r="AV798" s="899" t="str">
        <f>IFERROR(INDEX(V798:AG798,1,MATCH(Parametres!$B$3,V$1:AG$1,0)-1)*IF(OR(C798="L",C798="S",C798="I"),-1,1),"")</f>
        <v/>
      </c>
      <c r="AW798" s="899" t="e">
        <f t="shared" si="58"/>
        <v>#N/A</v>
      </c>
      <c r="AX798" s="899" t="e">
        <f>INDEX(V798:AG798,1,MATCH(Parametres!$B$3,V$1:AG$1,0))*IF(OR(C798="L",C798="S",C798="I"),-1,1)</f>
        <v>#N/A</v>
      </c>
      <c r="AY798" s="487" t="s">
        <v>337</v>
      </c>
      <c r="AZ798" s="487" t="e">
        <f>+VLOOKUP($AJ798,Data_Validation!$A:$E,5,0)</f>
        <v>#N/A</v>
      </c>
    </row>
    <row r="799" spans="36:52" ht="15" customHeight="1">
      <c r="AJ799" s="899">
        <f t="shared" si="53"/>
        <v>0</v>
      </c>
      <c r="AK799" s="899">
        <f t="shared" si="54"/>
        <v>0</v>
      </c>
      <c r="AL799" s="905" t="str">
        <f>IFERROR(INDEX(G799:R799,1,MATCH(Parametres!$B$3,G$1:R$1,0)-1)*IF(OR(F799="L",F799="S",F799="I"),-1,1),"")</f>
        <v/>
      </c>
      <c r="AM799" s="905" t="e">
        <f t="shared" si="55"/>
        <v>#N/A</v>
      </c>
      <c r="AN799" s="905" t="e">
        <f>INDEX(G799:R799,1,MATCH(Parametres!$B$3,G$1:R$1,0))*IF(OR(F799="L",F799="S",F799="I"),-1,1)</f>
        <v>#N/A</v>
      </c>
      <c r="AO799" s="487" t="e">
        <f>+VLOOKUP($AJ799,Data_Validation!$A:$D,1,0)</f>
        <v>#N/A</v>
      </c>
      <c r="AP799" s="487" t="e">
        <f>+VLOOKUP($AJ799,Data_Validation!$A:$D,3,0)</f>
        <v>#N/A</v>
      </c>
      <c r="AQ799" s="487" t="e">
        <f>+VLOOKUP($AJ799,Data_Validation!$A:$D,4,0)</f>
        <v>#N/A</v>
      </c>
      <c r="AR799" s="487" t="s">
        <v>299</v>
      </c>
      <c r="AS799" s="487" t="e">
        <f>+VLOOKUP($AJ799,Data_Validation!$A:$E,5,0)</f>
        <v>#N/A</v>
      </c>
      <c r="AT799" s="904">
        <f t="shared" si="56"/>
        <v>0</v>
      </c>
      <c r="AU799" s="488">
        <f t="shared" si="57"/>
        <v>0</v>
      </c>
      <c r="AV799" s="899" t="str">
        <f>IFERROR(INDEX(V799:AG799,1,MATCH(Parametres!$B$3,V$1:AG$1,0)-1)*IF(OR(C799="L",C799="S",C799="I"),-1,1),"")</f>
        <v/>
      </c>
      <c r="AW799" s="899" t="e">
        <f t="shared" si="58"/>
        <v>#N/A</v>
      </c>
      <c r="AX799" s="899" t="e">
        <f>INDEX(V799:AG799,1,MATCH(Parametres!$B$3,V$1:AG$1,0))*IF(OR(C799="L",C799="S",C799="I"),-1,1)</f>
        <v>#N/A</v>
      </c>
      <c r="AY799" s="487" t="s">
        <v>337</v>
      </c>
      <c r="AZ799" s="487" t="e">
        <f>+VLOOKUP($AJ799,Data_Validation!$A:$E,5,0)</f>
        <v>#N/A</v>
      </c>
    </row>
    <row r="800" spans="36:52" ht="15" customHeight="1">
      <c r="AJ800" s="899">
        <f t="shared" si="53"/>
        <v>0</v>
      </c>
      <c r="AK800" s="899">
        <f t="shared" si="54"/>
        <v>0</v>
      </c>
      <c r="AL800" s="905" t="str">
        <f>IFERROR(INDEX(G800:R800,1,MATCH(Parametres!$B$3,G$1:R$1,0)-1)*IF(OR(F800="L",F800="S",F800="I"),-1,1),"")</f>
        <v/>
      </c>
      <c r="AM800" s="905" t="e">
        <f t="shared" si="55"/>
        <v>#N/A</v>
      </c>
      <c r="AN800" s="905" t="e">
        <f>INDEX(G800:R800,1,MATCH(Parametres!$B$3,G$1:R$1,0))*IF(OR(F800="L",F800="S",F800="I"),-1,1)</f>
        <v>#N/A</v>
      </c>
      <c r="AO800" s="487" t="e">
        <f>+VLOOKUP($AJ800,Data_Validation!$A:$D,1,0)</f>
        <v>#N/A</v>
      </c>
      <c r="AP800" s="487" t="e">
        <f>+VLOOKUP($AJ800,Data_Validation!$A:$D,3,0)</f>
        <v>#N/A</v>
      </c>
      <c r="AQ800" s="487" t="e">
        <f>+VLOOKUP($AJ800,Data_Validation!$A:$D,4,0)</f>
        <v>#N/A</v>
      </c>
      <c r="AR800" s="487" t="s">
        <v>299</v>
      </c>
      <c r="AS800" s="487" t="e">
        <f>+VLOOKUP($AJ800,Data_Validation!$A:$E,5,0)</f>
        <v>#N/A</v>
      </c>
      <c r="AT800" s="904">
        <f t="shared" si="56"/>
        <v>0</v>
      </c>
      <c r="AU800" s="488">
        <f t="shared" si="57"/>
        <v>0</v>
      </c>
      <c r="AV800" s="899" t="str">
        <f>IFERROR(INDEX(V800:AG800,1,MATCH(Parametres!$B$3,V$1:AG$1,0)-1)*IF(OR(C800="L",C800="S",C800="I"),-1,1),"")</f>
        <v/>
      </c>
      <c r="AW800" s="899" t="e">
        <f t="shared" si="58"/>
        <v>#N/A</v>
      </c>
      <c r="AX800" s="899" t="e">
        <f>INDEX(V800:AG800,1,MATCH(Parametres!$B$3,V$1:AG$1,0))*IF(OR(C800="L",C800="S",C800="I"),-1,1)</f>
        <v>#N/A</v>
      </c>
      <c r="AY800" s="487" t="s">
        <v>337</v>
      </c>
      <c r="AZ800" s="487" t="e">
        <f>+VLOOKUP($AJ800,Data_Validation!$A:$E,5,0)</f>
        <v>#N/A</v>
      </c>
    </row>
    <row r="801" spans="36:52" ht="15" customHeight="1">
      <c r="AJ801" s="899">
        <f t="shared" si="53"/>
        <v>0</v>
      </c>
      <c r="AK801" s="899">
        <f t="shared" si="54"/>
        <v>0</v>
      </c>
      <c r="AL801" s="905" t="str">
        <f>IFERROR(INDEX(G801:R801,1,MATCH(Parametres!$B$3,G$1:R$1,0)-1)*IF(OR(F801="L",F801="S",F801="I"),-1,1),"")</f>
        <v/>
      </c>
      <c r="AM801" s="905" t="e">
        <f t="shared" si="55"/>
        <v>#N/A</v>
      </c>
      <c r="AN801" s="905" t="e">
        <f>INDEX(G801:R801,1,MATCH(Parametres!$B$3,G$1:R$1,0))*IF(OR(F801="L",F801="S",F801="I"),-1,1)</f>
        <v>#N/A</v>
      </c>
      <c r="AO801" s="487" t="e">
        <f>+VLOOKUP($AJ801,Data_Validation!$A:$D,1,0)</f>
        <v>#N/A</v>
      </c>
      <c r="AP801" s="487" t="e">
        <f>+VLOOKUP($AJ801,Data_Validation!$A:$D,3,0)</f>
        <v>#N/A</v>
      </c>
      <c r="AQ801" s="487" t="e">
        <f>+VLOOKUP($AJ801,Data_Validation!$A:$D,4,0)</f>
        <v>#N/A</v>
      </c>
      <c r="AR801" s="487" t="s">
        <v>299</v>
      </c>
      <c r="AS801" s="487" t="e">
        <f>+VLOOKUP($AJ801,Data_Validation!$A:$E,5,0)</f>
        <v>#N/A</v>
      </c>
      <c r="AT801" s="904">
        <f t="shared" si="56"/>
        <v>0</v>
      </c>
      <c r="AU801" s="488">
        <f t="shared" si="57"/>
        <v>0</v>
      </c>
      <c r="AV801" s="899" t="str">
        <f>IFERROR(INDEX(V801:AG801,1,MATCH(Parametres!$B$3,V$1:AG$1,0)-1)*IF(OR(C801="L",C801="S",C801="I"),-1,1),"")</f>
        <v/>
      </c>
      <c r="AW801" s="899" t="e">
        <f t="shared" si="58"/>
        <v>#N/A</v>
      </c>
      <c r="AX801" s="899" t="e">
        <f>INDEX(V801:AG801,1,MATCH(Parametres!$B$3,V$1:AG$1,0))*IF(OR(C801="L",C801="S",C801="I"),-1,1)</f>
        <v>#N/A</v>
      </c>
      <c r="AY801" s="487" t="s">
        <v>337</v>
      </c>
      <c r="AZ801" s="487" t="e">
        <f>+VLOOKUP($AJ801,Data_Validation!$A:$E,5,0)</f>
        <v>#N/A</v>
      </c>
    </row>
    <row r="802" spans="36:52" ht="15" customHeight="1">
      <c r="AJ802" s="899">
        <f t="shared" si="53"/>
        <v>0</v>
      </c>
      <c r="AK802" s="899">
        <f t="shared" si="54"/>
        <v>0</v>
      </c>
      <c r="AL802" s="905" t="str">
        <f>IFERROR(INDEX(G802:R802,1,MATCH(Parametres!$B$3,G$1:R$1,0)-1)*IF(OR(F802="L",F802="S",F802="I"),-1,1),"")</f>
        <v/>
      </c>
      <c r="AM802" s="905" t="e">
        <f t="shared" si="55"/>
        <v>#N/A</v>
      </c>
      <c r="AN802" s="905" t="e">
        <f>INDEX(G802:R802,1,MATCH(Parametres!$B$3,G$1:R$1,0))*IF(OR(F802="L",F802="S",F802="I"),-1,1)</f>
        <v>#N/A</v>
      </c>
      <c r="AO802" s="487" t="e">
        <f>+VLOOKUP($AJ802,Data_Validation!$A:$D,1,0)</f>
        <v>#N/A</v>
      </c>
      <c r="AP802" s="487" t="e">
        <f>+VLOOKUP($AJ802,Data_Validation!$A:$D,3,0)</f>
        <v>#N/A</v>
      </c>
      <c r="AQ802" s="487" t="e">
        <f>+VLOOKUP($AJ802,Data_Validation!$A:$D,4,0)</f>
        <v>#N/A</v>
      </c>
      <c r="AR802" s="487" t="s">
        <v>299</v>
      </c>
      <c r="AS802" s="487" t="e">
        <f>+VLOOKUP($AJ802,Data_Validation!$A:$E,5,0)</f>
        <v>#N/A</v>
      </c>
      <c r="AT802" s="904">
        <f t="shared" si="56"/>
        <v>0</v>
      </c>
      <c r="AU802" s="488">
        <f t="shared" si="57"/>
        <v>0</v>
      </c>
      <c r="AV802" s="899" t="str">
        <f>IFERROR(INDEX(V802:AG802,1,MATCH(Parametres!$B$3,V$1:AG$1,0)-1)*IF(OR(C802="L",C802="S",C802="I"),-1,1),"")</f>
        <v/>
      </c>
      <c r="AW802" s="899" t="e">
        <f t="shared" si="58"/>
        <v>#N/A</v>
      </c>
      <c r="AX802" s="899" t="e">
        <f>INDEX(V802:AG802,1,MATCH(Parametres!$B$3,V$1:AG$1,0))*IF(OR(C802="L",C802="S",C802="I"),-1,1)</f>
        <v>#N/A</v>
      </c>
      <c r="AY802" s="487" t="s">
        <v>337</v>
      </c>
      <c r="AZ802" s="487" t="e">
        <f>+VLOOKUP($AJ802,Data_Validation!$A:$E,5,0)</f>
        <v>#N/A</v>
      </c>
    </row>
    <row r="803" spans="36:52" ht="15" customHeight="1">
      <c r="AJ803" s="899">
        <f t="shared" si="53"/>
        <v>0</v>
      </c>
      <c r="AK803" s="899">
        <f t="shared" si="54"/>
        <v>0</v>
      </c>
      <c r="AL803" s="905" t="str">
        <f>IFERROR(INDEX(G803:R803,1,MATCH(Parametres!$B$3,G$1:R$1,0)-1)*IF(OR(F803="L",F803="S",F803="I"),-1,1),"")</f>
        <v/>
      </c>
      <c r="AM803" s="905" t="e">
        <f t="shared" si="55"/>
        <v>#N/A</v>
      </c>
      <c r="AN803" s="905" t="e">
        <f>INDEX(G803:R803,1,MATCH(Parametres!$B$3,G$1:R$1,0))*IF(OR(F803="L",F803="S",F803="I"),-1,1)</f>
        <v>#N/A</v>
      </c>
      <c r="AO803" s="487" t="e">
        <f>+VLOOKUP($AJ803,Data_Validation!$A:$D,1,0)</f>
        <v>#N/A</v>
      </c>
      <c r="AP803" s="487" t="e">
        <f>+VLOOKUP($AJ803,Data_Validation!$A:$D,3,0)</f>
        <v>#N/A</v>
      </c>
      <c r="AQ803" s="487" t="e">
        <f>+VLOOKUP($AJ803,Data_Validation!$A:$D,4,0)</f>
        <v>#N/A</v>
      </c>
      <c r="AR803" s="487" t="s">
        <v>299</v>
      </c>
      <c r="AS803" s="487" t="e">
        <f>+VLOOKUP($AJ803,Data_Validation!$A:$E,5,0)</f>
        <v>#N/A</v>
      </c>
      <c r="AT803" s="904">
        <f t="shared" si="56"/>
        <v>0</v>
      </c>
      <c r="AU803" s="488">
        <f t="shared" si="57"/>
        <v>0</v>
      </c>
      <c r="AV803" s="899" t="str">
        <f>IFERROR(INDEX(V803:AG803,1,MATCH(Parametres!$B$3,V$1:AG$1,0)-1)*IF(OR(C803="L",C803="S",C803="I"),-1,1),"")</f>
        <v/>
      </c>
      <c r="AW803" s="899" t="e">
        <f t="shared" si="58"/>
        <v>#N/A</v>
      </c>
      <c r="AX803" s="899" t="e">
        <f>INDEX(V803:AG803,1,MATCH(Parametres!$B$3,V$1:AG$1,0))*IF(OR(C803="L",C803="S",C803="I"),-1,1)</f>
        <v>#N/A</v>
      </c>
      <c r="AY803" s="487" t="s">
        <v>337</v>
      </c>
      <c r="AZ803" s="487" t="e">
        <f>+VLOOKUP($AJ803,Data_Validation!$A:$E,5,0)</f>
        <v>#N/A</v>
      </c>
    </row>
    <row r="804" spans="36:52" ht="15" customHeight="1">
      <c r="AJ804" s="899">
        <f t="shared" si="53"/>
        <v>0</v>
      </c>
      <c r="AK804" s="899">
        <f t="shared" si="54"/>
        <v>0</v>
      </c>
      <c r="AL804" s="905" t="str">
        <f>IFERROR(INDEX(G804:R804,1,MATCH(Parametres!$B$3,G$1:R$1,0)-1)*IF(OR(F804="L",F804="S",F804="I"),-1,1),"")</f>
        <v/>
      </c>
      <c r="AM804" s="905" t="e">
        <f t="shared" si="55"/>
        <v>#N/A</v>
      </c>
      <c r="AN804" s="905" t="e">
        <f>INDEX(G804:R804,1,MATCH(Parametres!$B$3,G$1:R$1,0))*IF(OR(F804="L",F804="S",F804="I"),-1,1)</f>
        <v>#N/A</v>
      </c>
      <c r="AO804" s="487" t="e">
        <f>+VLOOKUP($AJ804,Data_Validation!$A:$D,1,0)</f>
        <v>#N/A</v>
      </c>
      <c r="AP804" s="487" t="e">
        <f>+VLOOKUP($AJ804,Data_Validation!$A:$D,3,0)</f>
        <v>#N/A</v>
      </c>
      <c r="AQ804" s="487" t="e">
        <f>+VLOOKUP($AJ804,Data_Validation!$A:$D,4,0)</f>
        <v>#N/A</v>
      </c>
      <c r="AR804" s="487" t="s">
        <v>299</v>
      </c>
      <c r="AS804" s="487" t="e">
        <f>+VLOOKUP($AJ804,Data_Validation!$A:$E,5,0)</f>
        <v>#N/A</v>
      </c>
      <c r="AT804" s="904">
        <f t="shared" si="56"/>
        <v>0</v>
      </c>
      <c r="AU804" s="488">
        <f t="shared" si="57"/>
        <v>0</v>
      </c>
      <c r="AV804" s="899" t="str">
        <f>IFERROR(INDEX(V804:AG804,1,MATCH(Parametres!$B$3,V$1:AG$1,0)-1)*IF(OR(C804="L",C804="S",C804="I"),-1,1),"")</f>
        <v/>
      </c>
      <c r="AW804" s="899" t="e">
        <f t="shared" si="58"/>
        <v>#N/A</v>
      </c>
      <c r="AX804" s="899" t="e">
        <f>INDEX(V804:AG804,1,MATCH(Parametres!$B$3,V$1:AG$1,0))*IF(OR(C804="L",C804="S",C804="I"),-1,1)</f>
        <v>#N/A</v>
      </c>
      <c r="AY804" s="487" t="s">
        <v>337</v>
      </c>
      <c r="AZ804" s="487" t="e">
        <f>+VLOOKUP($AJ804,Data_Validation!$A:$E,5,0)</f>
        <v>#N/A</v>
      </c>
    </row>
    <row r="805" spans="36:52" ht="15" customHeight="1">
      <c r="AJ805" s="899">
        <f t="shared" si="53"/>
        <v>0</v>
      </c>
      <c r="AK805" s="899">
        <f t="shared" si="54"/>
        <v>0</v>
      </c>
      <c r="AL805" s="905" t="str">
        <f>IFERROR(INDEX(G805:R805,1,MATCH(Parametres!$B$3,G$1:R$1,0)-1)*IF(OR(F805="L",F805="S",F805="I"),-1,1),"")</f>
        <v/>
      </c>
      <c r="AM805" s="905" t="e">
        <f t="shared" si="55"/>
        <v>#N/A</v>
      </c>
      <c r="AN805" s="905" t="e">
        <f>INDEX(G805:R805,1,MATCH(Parametres!$B$3,G$1:R$1,0))*IF(OR(F805="L",F805="S",F805="I"),-1,1)</f>
        <v>#N/A</v>
      </c>
      <c r="AO805" s="487" t="e">
        <f>+VLOOKUP($AJ805,Data_Validation!$A:$D,1,0)</f>
        <v>#N/A</v>
      </c>
      <c r="AP805" s="487" t="e">
        <f>+VLOOKUP($AJ805,Data_Validation!$A:$D,3,0)</f>
        <v>#N/A</v>
      </c>
      <c r="AQ805" s="487" t="e">
        <f>+VLOOKUP($AJ805,Data_Validation!$A:$D,4,0)</f>
        <v>#N/A</v>
      </c>
      <c r="AR805" s="487" t="s">
        <v>299</v>
      </c>
      <c r="AS805" s="487" t="e">
        <f>+VLOOKUP($AJ805,Data_Validation!$A:$E,5,0)</f>
        <v>#N/A</v>
      </c>
      <c r="AT805" s="904">
        <f t="shared" si="56"/>
        <v>0</v>
      </c>
      <c r="AU805" s="488">
        <f t="shared" si="57"/>
        <v>0</v>
      </c>
      <c r="AV805" s="899" t="str">
        <f>IFERROR(INDEX(V805:AG805,1,MATCH(Parametres!$B$3,V$1:AG$1,0)-1)*IF(OR(C805="L",C805="S",C805="I"),-1,1),"")</f>
        <v/>
      </c>
      <c r="AW805" s="899" t="e">
        <f t="shared" si="58"/>
        <v>#N/A</v>
      </c>
      <c r="AX805" s="899" t="e">
        <f>INDEX(V805:AG805,1,MATCH(Parametres!$B$3,V$1:AG$1,0))*IF(OR(C805="L",C805="S",C805="I"),-1,1)</f>
        <v>#N/A</v>
      </c>
      <c r="AY805" s="487" t="s">
        <v>337</v>
      </c>
      <c r="AZ805" s="487" t="e">
        <f>+VLOOKUP($AJ805,Data_Validation!$A:$E,5,0)</f>
        <v>#N/A</v>
      </c>
    </row>
    <row r="806" spans="36:52" ht="15" customHeight="1">
      <c r="AJ806" s="899">
        <f t="shared" si="53"/>
        <v>0</v>
      </c>
      <c r="AK806" s="899">
        <f t="shared" si="54"/>
        <v>0</v>
      </c>
      <c r="AL806" s="905" t="str">
        <f>IFERROR(INDEX(G806:R806,1,MATCH(Parametres!$B$3,G$1:R$1,0)-1)*IF(OR(F806="L",F806="S",F806="I"),-1,1),"")</f>
        <v/>
      </c>
      <c r="AM806" s="905" t="e">
        <f t="shared" si="55"/>
        <v>#N/A</v>
      </c>
      <c r="AN806" s="905" t="e">
        <f>INDEX(G806:R806,1,MATCH(Parametres!$B$3,G$1:R$1,0))*IF(OR(F806="L",F806="S",F806="I"),-1,1)</f>
        <v>#N/A</v>
      </c>
      <c r="AO806" s="487" t="e">
        <f>+VLOOKUP($AJ806,Data_Validation!$A:$D,1,0)</f>
        <v>#N/A</v>
      </c>
      <c r="AP806" s="487" t="e">
        <f>+VLOOKUP($AJ806,Data_Validation!$A:$D,3,0)</f>
        <v>#N/A</v>
      </c>
      <c r="AQ806" s="487" t="e">
        <f>+VLOOKUP($AJ806,Data_Validation!$A:$D,4,0)</f>
        <v>#N/A</v>
      </c>
      <c r="AR806" s="487" t="s">
        <v>299</v>
      </c>
      <c r="AS806" s="487" t="e">
        <f>+VLOOKUP($AJ806,Data_Validation!$A:$E,5,0)</f>
        <v>#N/A</v>
      </c>
      <c r="AT806" s="904">
        <f t="shared" si="56"/>
        <v>0</v>
      </c>
      <c r="AU806" s="488">
        <f t="shared" si="57"/>
        <v>0</v>
      </c>
      <c r="AV806" s="899" t="str">
        <f>IFERROR(INDEX(V806:AG806,1,MATCH(Parametres!$B$3,V$1:AG$1,0)-1)*IF(OR(C806="L",C806="S",C806="I"),-1,1),"")</f>
        <v/>
      </c>
      <c r="AW806" s="899" t="e">
        <f t="shared" si="58"/>
        <v>#N/A</v>
      </c>
      <c r="AX806" s="899" t="e">
        <f>INDEX(V806:AG806,1,MATCH(Parametres!$B$3,V$1:AG$1,0))*IF(OR(C806="L",C806="S",C806="I"),-1,1)</f>
        <v>#N/A</v>
      </c>
      <c r="AY806" s="487" t="s">
        <v>337</v>
      </c>
      <c r="AZ806" s="487" t="e">
        <f>+VLOOKUP($AJ806,Data_Validation!$A:$E,5,0)</f>
        <v>#N/A</v>
      </c>
    </row>
    <row r="807" spans="36:52" ht="15" customHeight="1">
      <c r="AJ807" s="899">
        <f t="shared" si="53"/>
        <v>0</v>
      </c>
      <c r="AK807" s="899">
        <f t="shared" si="54"/>
        <v>0</v>
      </c>
      <c r="AL807" s="905" t="str">
        <f>IFERROR(INDEX(G807:R807,1,MATCH(Parametres!$B$3,G$1:R$1,0)-1)*IF(OR(F807="L",F807="S",F807="I"),-1,1),"")</f>
        <v/>
      </c>
      <c r="AM807" s="905" t="e">
        <f t="shared" si="55"/>
        <v>#N/A</v>
      </c>
      <c r="AN807" s="905" t="e">
        <f>INDEX(G807:R807,1,MATCH(Parametres!$B$3,G$1:R$1,0))*IF(OR(F807="L",F807="S",F807="I"),-1,1)</f>
        <v>#N/A</v>
      </c>
      <c r="AO807" s="487" t="e">
        <f>+VLOOKUP($AJ807,Data_Validation!$A:$D,1,0)</f>
        <v>#N/A</v>
      </c>
      <c r="AP807" s="487" t="e">
        <f>+VLOOKUP($AJ807,Data_Validation!$A:$D,3,0)</f>
        <v>#N/A</v>
      </c>
      <c r="AQ807" s="487" t="e">
        <f>+VLOOKUP($AJ807,Data_Validation!$A:$D,4,0)</f>
        <v>#N/A</v>
      </c>
      <c r="AR807" s="487" t="s">
        <v>299</v>
      </c>
      <c r="AS807" s="487" t="e">
        <f>+VLOOKUP($AJ807,Data_Validation!$A:$E,5,0)</f>
        <v>#N/A</v>
      </c>
      <c r="AT807" s="904">
        <f t="shared" si="56"/>
        <v>0</v>
      </c>
      <c r="AU807" s="488">
        <f t="shared" si="57"/>
        <v>0</v>
      </c>
      <c r="AV807" s="899" t="str">
        <f>IFERROR(INDEX(V807:AG807,1,MATCH(Parametres!$B$3,V$1:AG$1,0)-1)*IF(OR(C807="L",C807="S",C807="I"),-1,1),"")</f>
        <v/>
      </c>
      <c r="AW807" s="899" t="e">
        <f t="shared" si="58"/>
        <v>#N/A</v>
      </c>
      <c r="AX807" s="899" t="e">
        <f>INDEX(V807:AG807,1,MATCH(Parametres!$B$3,V$1:AG$1,0))*IF(OR(C807="L",C807="S",C807="I"),-1,1)</f>
        <v>#N/A</v>
      </c>
      <c r="AY807" s="487" t="s">
        <v>337</v>
      </c>
      <c r="AZ807" s="487" t="e">
        <f>+VLOOKUP($AJ807,Data_Validation!$A:$E,5,0)</f>
        <v>#N/A</v>
      </c>
    </row>
    <row r="808" spans="36:52" ht="15" customHeight="1">
      <c r="AJ808" s="899">
        <f t="shared" si="53"/>
        <v>0</v>
      </c>
      <c r="AK808" s="899">
        <f t="shared" si="54"/>
        <v>0</v>
      </c>
      <c r="AL808" s="905" t="str">
        <f>IFERROR(INDEX(G808:R808,1,MATCH(Parametres!$B$3,G$1:R$1,0)-1)*IF(OR(F808="L",F808="S",F808="I"),-1,1),"")</f>
        <v/>
      </c>
      <c r="AM808" s="905" t="e">
        <f t="shared" si="55"/>
        <v>#N/A</v>
      </c>
      <c r="AN808" s="905" t="e">
        <f>INDEX(G808:R808,1,MATCH(Parametres!$B$3,G$1:R$1,0))*IF(OR(F808="L",F808="S",F808="I"),-1,1)</f>
        <v>#N/A</v>
      </c>
      <c r="AO808" s="487" t="e">
        <f>+VLOOKUP($AJ808,Data_Validation!$A:$D,1,0)</f>
        <v>#N/A</v>
      </c>
      <c r="AP808" s="487" t="e">
        <f>+VLOOKUP($AJ808,Data_Validation!$A:$D,3,0)</f>
        <v>#N/A</v>
      </c>
      <c r="AQ808" s="487" t="e">
        <f>+VLOOKUP($AJ808,Data_Validation!$A:$D,4,0)</f>
        <v>#N/A</v>
      </c>
      <c r="AR808" s="487" t="s">
        <v>299</v>
      </c>
      <c r="AS808" s="487" t="e">
        <f>+VLOOKUP($AJ808,Data_Validation!$A:$E,5,0)</f>
        <v>#N/A</v>
      </c>
      <c r="AT808" s="904">
        <f t="shared" si="56"/>
        <v>0</v>
      </c>
      <c r="AU808" s="488">
        <f t="shared" si="57"/>
        <v>0</v>
      </c>
      <c r="AV808" s="899" t="str">
        <f>IFERROR(INDEX(V808:AG808,1,MATCH(Parametres!$B$3,V$1:AG$1,0)-1)*IF(OR(C808="L",C808="S",C808="I"),-1,1),"")</f>
        <v/>
      </c>
      <c r="AW808" s="899" t="e">
        <f t="shared" si="58"/>
        <v>#N/A</v>
      </c>
      <c r="AX808" s="899" t="e">
        <f>INDEX(V808:AG808,1,MATCH(Parametres!$B$3,V$1:AG$1,0))*IF(OR(C808="L",C808="S",C808="I"),-1,1)</f>
        <v>#N/A</v>
      </c>
      <c r="AY808" s="487" t="s">
        <v>337</v>
      </c>
      <c r="AZ808" s="487" t="e">
        <f>+VLOOKUP($AJ808,Data_Validation!$A:$E,5,0)</f>
        <v>#N/A</v>
      </c>
    </row>
    <row r="809" spans="36:52" ht="15" customHeight="1">
      <c r="AJ809" s="899">
        <f t="shared" si="53"/>
        <v>0</v>
      </c>
      <c r="AK809" s="899">
        <f t="shared" si="54"/>
        <v>0</v>
      </c>
      <c r="AL809" s="905" t="str">
        <f>IFERROR(INDEX(G809:R809,1,MATCH(Parametres!$B$3,G$1:R$1,0)-1)*IF(OR(F809="L",F809="S",F809="I"),-1,1),"")</f>
        <v/>
      </c>
      <c r="AM809" s="905" t="e">
        <f t="shared" si="55"/>
        <v>#N/A</v>
      </c>
      <c r="AN809" s="905" t="e">
        <f>INDEX(G809:R809,1,MATCH(Parametres!$B$3,G$1:R$1,0))*IF(OR(F809="L",F809="S",F809="I"),-1,1)</f>
        <v>#N/A</v>
      </c>
      <c r="AO809" s="487" t="e">
        <f>+VLOOKUP($AJ809,Data_Validation!$A:$D,1,0)</f>
        <v>#N/A</v>
      </c>
      <c r="AP809" s="487" t="e">
        <f>+VLOOKUP($AJ809,Data_Validation!$A:$D,3,0)</f>
        <v>#N/A</v>
      </c>
      <c r="AQ809" s="487" t="e">
        <f>+VLOOKUP($AJ809,Data_Validation!$A:$D,4,0)</f>
        <v>#N/A</v>
      </c>
      <c r="AR809" s="487" t="s">
        <v>299</v>
      </c>
      <c r="AS809" s="487" t="e">
        <f>+VLOOKUP($AJ809,Data_Validation!$A:$E,5,0)</f>
        <v>#N/A</v>
      </c>
      <c r="AT809" s="904">
        <f t="shared" si="56"/>
        <v>0</v>
      </c>
      <c r="AU809" s="488">
        <f t="shared" si="57"/>
        <v>0</v>
      </c>
      <c r="AV809" s="899" t="str">
        <f>IFERROR(INDEX(V809:AG809,1,MATCH(Parametres!$B$3,V$1:AG$1,0)-1)*IF(OR(C809="L",C809="S",C809="I"),-1,1),"")</f>
        <v/>
      </c>
      <c r="AW809" s="899" t="e">
        <f t="shared" si="58"/>
        <v>#N/A</v>
      </c>
      <c r="AX809" s="899" t="e">
        <f>INDEX(V809:AG809,1,MATCH(Parametres!$B$3,V$1:AG$1,0))*IF(OR(C809="L",C809="S",C809="I"),-1,1)</f>
        <v>#N/A</v>
      </c>
      <c r="AY809" s="487" t="s">
        <v>337</v>
      </c>
      <c r="AZ809" s="487" t="e">
        <f>+VLOOKUP($AJ809,Data_Validation!$A:$E,5,0)</f>
        <v>#N/A</v>
      </c>
    </row>
    <row r="810" spans="36:52" ht="15" customHeight="1">
      <c r="AJ810" s="899">
        <f t="shared" si="53"/>
        <v>0</v>
      </c>
      <c r="AK810" s="899">
        <f t="shared" si="54"/>
        <v>0</v>
      </c>
      <c r="AL810" s="905" t="str">
        <f>IFERROR(INDEX(G810:R810,1,MATCH(Parametres!$B$3,G$1:R$1,0)-1)*IF(OR(F810="L",F810="S",F810="I"),-1,1),"")</f>
        <v/>
      </c>
      <c r="AM810" s="905" t="e">
        <f t="shared" si="55"/>
        <v>#N/A</v>
      </c>
      <c r="AN810" s="905" t="e">
        <f>INDEX(G810:R810,1,MATCH(Parametres!$B$3,G$1:R$1,0))*IF(OR(F810="L",F810="S",F810="I"),-1,1)</f>
        <v>#N/A</v>
      </c>
      <c r="AO810" s="487" t="e">
        <f>+VLOOKUP($AJ810,Data_Validation!$A:$D,1,0)</f>
        <v>#N/A</v>
      </c>
      <c r="AP810" s="487" t="e">
        <f>+VLOOKUP($AJ810,Data_Validation!$A:$D,3,0)</f>
        <v>#N/A</v>
      </c>
      <c r="AQ810" s="487" t="e">
        <f>+VLOOKUP($AJ810,Data_Validation!$A:$D,4,0)</f>
        <v>#N/A</v>
      </c>
      <c r="AR810" s="487" t="s">
        <v>299</v>
      </c>
      <c r="AS810" s="487" t="e">
        <f>+VLOOKUP($AJ810,Data_Validation!$A:$E,5,0)</f>
        <v>#N/A</v>
      </c>
      <c r="AT810" s="904">
        <f t="shared" si="56"/>
        <v>0</v>
      </c>
      <c r="AU810" s="488">
        <f t="shared" si="57"/>
        <v>0</v>
      </c>
      <c r="AV810" s="899" t="str">
        <f>IFERROR(INDEX(V810:AG810,1,MATCH(Parametres!$B$3,V$1:AG$1,0)-1)*IF(OR(C810="L",C810="S",C810="I"),-1,1),"")</f>
        <v/>
      </c>
      <c r="AW810" s="899" t="e">
        <f t="shared" si="58"/>
        <v>#N/A</v>
      </c>
      <c r="AX810" s="899" t="e">
        <f>INDEX(V810:AG810,1,MATCH(Parametres!$B$3,V$1:AG$1,0))*IF(OR(C810="L",C810="S",C810="I"),-1,1)</f>
        <v>#N/A</v>
      </c>
      <c r="AY810" s="487" t="s">
        <v>337</v>
      </c>
      <c r="AZ810" s="487" t="e">
        <f>+VLOOKUP($AJ810,Data_Validation!$A:$E,5,0)</f>
        <v>#N/A</v>
      </c>
    </row>
    <row r="811" spans="36:52" ht="15" customHeight="1">
      <c r="AJ811" s="899">
        <f t="shared" si="53"/>
        <v>0</v>
      </c>
      <c r="AK811" s="899">
        <f t="shared" si="54"/>
        <v>0</v>
      </c>
      <c r="AL811" s="905" t="str">
        <f>IFERROR(INDEX(G811:R811,1,MATCH(Parametres!$B$3,G$1:R$1,0)-1)*IF(OR(F811="L",F811="S",F811="I"),-1,1),"")</f>
        <v/>
      </c>
      <c r="AM811" s="905" t="e">
        <f t="shared" si="55"/>
        <v>#N/A</v>
      </c>
      <c r="AN811" s="905" t="e">
        <f>INDEX(G811:R811,1,MATCH(Parametres!$B$3,G$1:R$1,0))*IF(OR(F811="L",F811="S",F811="I"),-1,1)</f>
        <v>#N/A</v>
      </c>
      <c r="AO811" s="487" t="e">
        <f>+VLOOKUP($AJ811,Data_Validation!$A:$D,1,0)</f>
        <v>#N/A</v>
      </c>
      <c r="AP811" s="487" t="e">
        <f>+VLOOKUP($AJ811,Data_Validation!$A:$D,3,0)</f>
        <v>#N/A</v>
      </c>
      <c r="AQ811" s="487" t="e">
        <f>+VLOOKUP($AJ811,Data_Validation!$A:$D,4,0)</f>
        <v>#N/A</v>
      </c>
      <c r="AR811" s="487" t="s">
        <v>299</v>
      </c>
      <c r="AS811" s="487" t="e">
        <f>+VLOOKUP($AJ811,Data_Validation!$A:$E,5,0)</f>
        <v>#N/A</v>
      </c>
      <c r="AT811" s="904">
        <f t="shared" si="56"/>
        <v>0</v>
      </c>
      <c r="AU811" s="488">
        <f t="shared" si="57"/>
        <v>0</v>
      </c>
      <c r="AV811" s="899" t="str">
        <f>IFERROR(INDEX(V811:AG811,1,MATCH(Parametres!$B$3,V$1:AG$1,0)-1)*IF(OR(C811="L",C811="S",C811="I"),-1,1),"")</f>
        <v/>
      </c>
      <c r="AW811" s="899" t="e">
        <f t="shared" si="58"/>
        <v>#N/A</v>
      </c>
      <c r="AX811" s="899" t="e">
        <f>INDEX(V811:AG811,1,MATCH(Parametres!$B$3,V$1:AG$1,0))*IF(OR(C811="L",C811="S",C811="I"),-1,1)</f>
        <v>#N/A</v>
      </c>
      <c r="AY811" s="487" t="s">
        <v>337</v>
      </c>
      <c r="AZ811" s="487" t="e">
        <f>+VLOOKUP($AJ811,Data_Validation!$A:$E,5,0)</f>
        <v>#N/A</v>
      </c>
    </row>
    <row r="812" spans="36:52" ht="15" customHeight="1">
      <c r="AJ812" s="899">
        <f t="shared" si="53"/>
        <v>0</v>
      </c>
      <c r="AK812" s="899">
        <f t="shared" si="54"/>
        <v>0</v>
      </c>
      <c r="AL812" s="905" t="str">
        <f>IFERROR(INDEX(G812:R812,1,MATCH(Parametres!$B$3,G$1:R$1,0)-1)*IF(OR(F812="L",F812="S",F812="I"),-1,1),"")</f>
        <v/>
      </c>
      <c r="AM812" s="905" t="e">
        <f t="shared" si="55"/>
        <v>#N/A</v>
      </c>
      <c r="AN812" s="905" t="e">
        <f>INDEX(G812:R812,1,MATCH(Parametres!$B$3,G$1:R$1,0))*IF(OR(F812="L",F812="S",F812="I"),-1,1)</f>
        <v>#N/A</v>
      </c>
      <c r="AO812" s="487" t="e">
        <f>+VLOOKUP($AJ812,Data_Validation!$A:$D,1,0)</f>
        <v>#N/A</v>
      </c>
      <c r="AP812" s="487" t="e">
        <f>+VLOOKUP($AJ812,Data_Validation!$A:$D,3,0)</f>
        <v>#N/A</v>
      </c>
      <c r="AQ812" s="487" t="e">
        <f>+VLOOKUP($AJ812,Data_Validation!$A:$D,4,0)</f>
        <v>#N/A</v>
      </c>
      <c r="AR812" s="487" t="s">
        <v>299</v>
      </c>
      <c r="AS812" s="487" t="e">
        <f>+VLOOKUP($AJ812,Data_Validation!$A:$E,5,0)</f>
        <v>#N/A</v>
      </c>
      <c r="AT812" s="904">
        <f t="shared" si="56"/>
        <v>0</v>
      </c>
      <c r="AU812" s="488">
        <f t="shared" si="57"/>
        <v>0</v>
      </c>
      <c r="AV812" s="899" t="str">
        <f>IFERROR(INDEX(V812:AG812,1,MATCH(Parametres!$B$3,V$1:AG$1,0)-1)*IF(OR(C812="L",C812="S",C812="I"),-1,1),"")</f>
        <v/>
      </c>
      <c r="AW812" s="899" t="e">
        <f t="shared" si="58"/>
        <v>#N/A</v>
      </c>
      <c r="AX812" s="899" t="e">
        <f>INDEX(V812:AG812,1,MATCH(Parametres!$B$3,V$1:AG$1,0))*IF(OR(C812="L",C812="S",C812="I"),-1,1)</f>
        <v>#N/A</v>
      </c>
      <c r="AY812" s="487" t="s">
        <v>337</v>
      </c>
      <c r="AZ812" s="487" t="e">
        <f>+VLOOKUP($AJ812,Data_Validation!$A:$E,5,0)</f>
        <v>#N/A</v>
      </c>
    </row>
    <row r="813" spans="36:52" ht="15" customHeight="1">
      <c r="AJ813" s="899">
        <f t="shared" si="53"/>
        <v>0</v>
      </c>
      <c r="AK813" s="899">
        <f t="shared" si="54"/>
        <v>0</v>
      </c>
      <c r="AL813" s="905" t="str">
        <f>IFERROR(INDEX(G813:R813,1,MATCH(Parametres!$B$3,G$1:R$1,0)-1)*IF(OR(F813="L",F813="S",F813="I"),-1,1),"")</f>
        <v/>
      </c>
      <c r="AM813" s="905" t="e">
        <f t="shared" si="55"/>
        <v>#N/A</v>
      </c>
      <c r="AN813" s="905" t="e">
        <f>INDEX(G813:R813,1,MATCH(Parametres!$B$3,G$1:R$1,0))*IF(OR(F813="L",F813="S",F813="I"),-1,1)</f>
        <v>#N/A</v>
      </c>
      <c r="AO813" s="487" t="e">
        <f>+VLOOKUP($AJ813,Data_Validation!$A:$D,1,0)</f>
        <v>#N/A</v>
      </c>
      <c r="AP813" s="487" t="e">
        <f>+VLOOKUP($AJ813,Data_Validation!$A:$D,3,0)</f>
        <v>#N/A</v>
      </c>
      <c r="AQ813" s="487" t="e">
        <f>+VLOOKUP($AJ813,Data_Validation!$A:$D,4,0)</f>
        <v>#N/A</v>
      </c>
      <c r="AR813" s="487" t="s">
        <v>299</v>
      </c>
      <c r="AS813" s="487" t="e">
        <f>+VLOOKUP($AJ813,Data_Validation!$A:$E,5,0)</f>
        <v>#N/A</v>
      </c>
      <c r="AT813" s="904">
        <f t="shared" si="56"/>
        <v>0</v>
      </c>
      <c r="AU813" s="488">
        <f t="shared" si="57"/>
        <v>0</v>
      </c>
      <c r="AV813" s="899" t="str">
        <f>IFERROR(INDEX(V813:AG813,1,MATCH(Parametres!$B$3,V$1:AG$1,0)-1)*IF(OR(C813="L",C813="S",C813="I"),-1,1),"")</f>
        <v/>
      </c>
      <c r="AW813" s="899" t="e">
        <f t="shared" si="58"/>
        <v>#N/A</v>
      </c>
      <c r="AX813" s="899" t="e">
        <f>INDEX(V813:AG813,1,MATCH(Parametres!$B$3,V$1:AG$1,0))*IF(OR(C813="L",C813="S",C813="I"),-1,1)</f>
        <v>#N/A</v>
      </c>
      <c r="AY813" s="487" t="s">
        <v>337</v>
      </c>
      <c r="AZ813" s="487" t="e">
        <f>+VLOOKUP($AJ813,Data_Validation!$A:$E,5,0)</f>
        <v>#N/A</v>
      </c>
    </row>
    <row r="814" spans="36:52" ht="15" customHeight="1">
      <c r="AJ814" s="899">
        <f t="shared" si="53"/>
        <v>0</v>
      </c>
      <c r="AK814" s="899">
        <f t="shared" si="54"/>
        <v>0</v>
      </c>
      <c r="AL814" s="905" t="str">
        <f>IFERROR(INDEX(G814:R814,1,MATCH(Parametres!$B$3,G$1:R$1,0)-1)*IF(OR(F814="L",F814="S",F814="I"),-1,1),"")</f>
        <v/>
      </c>
      <c r="AM814" s="905" t="e">
        <f t="shared" si="55"/>
        <v>#N/A</v>
      </c>
      <c r="AN814" s="905" t="e">
        <f>INDEX(G814:R814,1,MATCH(Parametres!$B$3,G$1:R$1,0))*IF(OR(F814="L",F814="S",F814="I"),-1,1)</f>
        <v>#N/A</v>
      </c>
      <c r="AO814" s="487" t="e">
        <f>+VLOOKUP($AJ814,Data_Validation!$A:$D,1,0)</f>
        <v>#N/A</v>
      </c>
      <c r="AP814" s="487" t="e">
        <f>+VLOOKUP($AJ814,Data_Validation!$A:$D,3,0)</f>
        <v>#N/A</v>
      </c>
      <c r="AQ814" s="487" t="e">
        <f>+VLOOKUP($AJ814,Data_Validation!$A:$D,4,0)</f>
        <v>#N/A</v>
      </c>
      <c r="AR814" s="487" t="s">
        <v>299</v>
      </c>
      <c r="AS814" s="487" t="e">
        <f>+VLOOKUP($AJ814,Data_Validation!$A:$E,5,0)</f>
        <v>#N/A</v>
      </c>
      <c r="AT814" s="904">
        <f t="shared" si="56"/>
        <v>0</v>
      </c>
      <c r="AU814" s="488">
        <f t="shared" si="57"/>
        <v>0</v>
      </c>
      <c r="AV814" s="899" t="str">
        <f>IFERROR(INDEX(V814:AG814,1,MATCH(Parametres!$B$3,V$1:AG$1,0)-1)*IF(OR(C814="L",C814="S",C814="I"),-1,1),"")</f>
        <v/>
      </c>
      <c r="AW814" s="899" t="e">
        <f t="shared" si="58"/>
        <v>#N/A</v>
      </c>
      <c r="AX814" s="899" t="e">
        <f>INDEX(V814:AG814,1,MATCH(Parametres!$B$3,V$1:AG$1,0))*IF(OR(C814="L",C814="S",C814="I"),-1,1)</f>
        <v>#N/A</v>
      </c>
      <c r="AY814" s="487" t="s">
        <v>337</v>
      </c>
      <c r="AZ814" s="487" t="e">
        <f>+VLOOKUP($AJ814,Data_Validation!$A:$E,5,0)</f>
        <v>#N/A</v>
      </c>
    </row>
    <row r="815" spans="36:52" ht="15" customHeight="1">
      <c r="AJ815" s="899">
        <f t="shared" si="53"/>
        <v>0</v>
      </c>
      <c r="AK815" s="899">
        <f t="shared" si="54"/>
        <v>0</v>
      </c>
      <c r="AL815" s="905" t="str">
        <f>IFERROR(INDEX(G815:R815,1,MATCH(Parametres!$B$3,G$1:R$1,0)-1)*IF(OR(F815="L",F815="S",F815="I"),-1,1),"")</f>
        <v/>
      </c>
      <c r="AM815" s="905" t="e">
        <f t="shared" si="55"/>
        <v>#N/A</v>
      </c>
      <c r="AN815" s="905" t="e">
        <f>INDEX(G815:R815,1,MATCH(Parametres!$B$3,G$1:R$1,0))*IF(OR(F815="L",F815="S",F815="I"),-1,1)</f>
        <v>#N/A</v>
      </c>
      <c r="AO815" s="487" t="e">
        <f>+VLOOKUP($AJ815,Data_Validation!$A:$D,1,0)</f>
        <v>#N/A</v>
      </c>
      <c r="AP815" s="487" t="e">
        <f>+VLOOKUP($AJ815,Data_Validation!$A:$D,3,0)</f>
        <v>#N/A</v>
      </c>
      <c r="AQ815" s="487" t="e">
        <f>+VLOOKUP($AJ815,Data_Validation!$A:$D,4,0)</f>
        <v>#N/A</v>
      </c>
      <c r="AR815" s="487" t="s">
        <v>299</v>
      </c>
      <c r="AS815" s="487" t="e">
        <f>+VLOOKUP($AJ815,Data_Validation!$A:$E,5,0)</f>
        <v>#N/A</v>
      </c>
      <c r="AT815" s="904">
        <f t="shared" si="56"/>
        <v>0</v>
      </c>
      <c r="AU815" s="488">
        <f t="shared" si="57"/>
        <v>0</v>
      </c>
      <c r="AV815" s="899" t="str">
        <f>IFERROR(INDEX(V815:AG815,1,MATCH(Parametres!$B$3,V$1:AG$1,0)-1)*IF(OR(C815="L",C815="S",C815="I"),-1,1),"")</f>
        <v/>
      </c>
      <c r="AW815" s="899" t="e">
        <f t="shared" si="58"/>
        <v>#N/A</v>
      </c>
      <c r="AX815" s="899" t="e">
        <f>INDEX(V815:AG815,1,MATCH(Parametres!$B$3,V$1:AG$1,0))*IF(OR(C815="L",C815="S",C815="I"),-1,1)</f>
        <v>#N/A</v>
      </c>
      <c r="AY815" s="487" t="s">
        <v>337</v>
      </c>
      <c r="AZ815" s="487" t="e">
        <f>+VLOOKUP($AJ815,Data_Validation!$A:$E,5,0)</f>
        <v>#N/A</v>
      </c>
    </row>
    <row r="816" spans="36:52" ht="15" customHeight="1">
      <c r="AJ816" s="899">
        <f t="shared" si="53"/>
        <v>0</v>
      </c>
      <c r="AK816" s="899">
        <f t="shared" si="54"/>
        <v>0</v>
      </c>
      <c r="AL816" s="905" t="str">
        <f>IFERROR(INDEX(G816:R816,1,MATCH(Parametres!$B$3,G$1:R$1,0)-1)*IF(OR(F816="L",F816="S",F816="I"),-1,1),"")</f>
        <v/>
      </c>
      <c r="AM816" s="905" t="e">
        <f t="shared" si="55"/>
        <v>#N/A</v>
      </c>
      <c r="AN816" s="905" t="e">
        <f>INDEX(G816:R816,1,MATCH(Parametres!$B$3,G$1:R$1,0))*IF(OR(F816="L",F816="S",F816="I"),-1,1)</f>
        <v>#N/A</v>
      </c>
      <c r="AO816" s="487" t="e">
        <f>+VLOOKUP($AJ816,Data_Validation!$A:$D,1,0)</f>
        <v>#N/A</v>
      </c>
      <c r="AP816" s="487" t="e">
        <f>+VLOOKUP($AJ816,Data_Validation!$A:$D,3,0)</f>
        <v>#N/A</v>
      </c>
      <c r="AQ816" s="487" t="e">
        <f>+VLOOKUP($AJ816,Data_Validation!$A:$D,4,0)</f>
        <v>#N/A</v>
      </c>
      <c r="AR816" s="487" t="s">
        <v>299</v>
      </c>
      <c r="AS816" s="487" t="e">
        <f>+VLOOKUP($AJ816,Data_Validation!$A:$E,5,0)</f>
        <v>#N/A</v>
      </c>
      <c r="AT816" s="904">
        <f t="shared" si="56"/>
        <v>0</v>
      </c>
      <c r="AU816" s="488">
        <f t="shared" si="57"/>
        <v>0</v>
      </c>
      <c r="AV816" s="899" t="str">
        <f>IFERROR(INDEX(V816:AG816,1,MATCH(Parametres!$B$3,V$1:AG$1,0)-1)*IF(OR(C816="L",C816="S",C816="I"),-1,1),"")</f>
        <v/>
      </c>
      <c r="AW816" s="899" t="e">
        <f t="shared" si="58"/>
        <v>#N/A</v>
      </c>
      <c r="AX816" s="899" t="e">
        <f>INDEX(V816:AG816,1,MATCH(Parametres!$B$3,V$1:AG$1,0))*IF(OR(C816="L",C816="S",C816="I"),-1,1)</f>
        <v>#N/A</v>
      </c>
      <c r="AY816" s="487" t="s">
        <v>337</v>
      </c>
      <c r="AZ816" s="487" t="e">
        <f>+VLOOKUP($AJ816,Data_Validation!$A:$E,5,0)</f>
        <v>#N/A</v>
      </c>
    </row>
    <row r="817" spans="36:52" ht="15" customHeight="1">
      <c r="AJ817" s="899">
        <f t="shared" si="53"/>
        <v>0</v>
      </c>
      <c r="AK817" s="899">
        <f t="shared" si="54"/>
        <v>0</v>
      </c>
      <c r="AL817" s="905" t="str">
        <f>IFERROR(INDEX(G817:R817,1,MATCH(Parametres!$B$3,G$1:R$1,0)-1)*IF(OR(F817="L",F817="S",F817="I"),-1,1),"")</f>
        <v/>
      </c>
      <c r="AM817" s="905" t="e">
        <f t="shared" si="55"/>
        <v>#N/A</v>
      </c>
      <c r="AN817" s="905" t="e">
        <f>INDEX(G817:R817,1,MATCH(Parametres!$B$3,G$1:R$1,0))*IF(OR(F817="L",F817="S",F817="I"),-1,1)</f>
        <v>#N/A</v>
      </c>
      <c r="AO817" s="487" t="e">
        <f>+VLOOKUP($AJ817,Data_Validation!$A:$D,1,0)</f>
        <v>#N/A</v>
      </c>
      <c r="AP817" s="487" t="e">
        <f>+VLOOKUP($AJ817,Data_Validation!$A:$D,3,0)</f>
        <v>#N/A</v>
      </c>
      <c r="AQ817" s="487" t="e">
        <f>+VLOOKUP($AJ817,Data_Validation!$A:$D,4,0)</f>
        <v>#N/A</v>
      </c>
      <c r="AR817" s="487" t="s">
        <v>299</v>
      </c>
      <c r="AS817" s="487" t="e">
        <f>+VLOOKUP($AJ817,Data_Validation!$A:$E,5,0)</f>
        <v>#N/A</v>
      </c>
      <c r="AT817" s="904">
        <f t="shared" si="56"/>
        <v>0</v>
      </c>
      <c r="AU817" s="488">
        <f t="shared" si="57"/>
        <v>0</v>
      </c>
      <c r="AV817" s="899" t="str">
        <f>IFERROR(INDEX(V817:AG817,1,MATCH(Parametres!$B$3,V$1:AG$1,0)-1)*IF(OR(C817="L",C817="S",C817="I"),-1,1),"")</f>
        <v/>
      </c>
      <c r="AW817" s="899" t="e">
        <f t="shared" si="58"/>
        <v>#N/A</v>
      </c>
      <c r="AX817" s="899" t="e">
        <f>INDEX(V817:AG817,1,MATCH(Parametres!$B$3,V$1:AG$1,0))*IF(OR(C817="L",C817="S",C817="I"),-1,1)</f>
        <v>#N/A</v>
      </c>
      <c r="AY817" s="487" t="s">
        <v>337</v>
      </c>
      <c r="AZ817" s="487" t="e">
        <f>+VLOOKUP($AJ817,Data_Validation!$A:$E,5,0)</f>
        <v>#N/A</v>
      </c>
    </row>
    <row r="818" spans="36:52" ht="15" customHeight="1">
      <c r="AJ818" s="899">
        <f t="shared" si="53"/>
        <v>0</v>
      </c>
      <c r="AK818" s="899">
        <f t="shared" si="54"/>
        <v>0</v>
      </c>
      <c r="AL818" s="905" t="str">
        <f>IFERROR(INDEX(G818:R818,1,MATCH(Parametres!$B$3,G$1:R$1,0)-1)*IF(OR(F818="L",F818="S",F818="I"),-1,1),"")</f>
        <v/>
      </c>
      <c r="AM818" s="905" t="e">
        <f t="shared" si="55"/>
        <v>#N/A</v>
      </c>
      <c r="AN818" s="905" t="e">
        <f>INDEX(G818:R818,1,MATCH(Parametres!$B$3,G$1:R$1,0))*IF(OR(F818="L",F818="S",F818="I"),-1,1)</f>
        <v>#N/A</v>
      </c>
      <c r="AO818" s="487" t="e">
        <f>+VLOOKUP($AJ818,Data_Validation!$A:$D,1,0)</f>
        <v>#N/A</v>
      </c>
      <c r="AP818" s="487" t="e">
        <f>+VLOOKUP($AJ818,Data_Validation!$A:$D,3,0)</f>
        <v>#N/A</v>
      </c>
      <c r="AQ818" s="487" t="e">
        <f>+VLOOKUP($AJ818,Data_Validation!$A:$D,4,0)</f>
        <v>#N/A</v>
      </c>
      <c r="AR818" s="487" t="s">
        <v>299</v>
      </c>
      <c r="AS818" s="487" t="e">
        <f>+VLOOKUP($AJ818,Data_Validation!$A:$E,5,0)</f>
        <v>#N/A</v>
      </c>
      <c r="AT818" s="904">
        <f t="shared" si="56"/>
        <v>0</v>
      </c>
      <c r="AU818" s="488">
        <f t="shared" si="57"/>
        <v>0</v>
      </c>
      <c r="AV818" s="899" t="str">
        <f>IFERROR(INDEX(V818:AG818,1,MATCH(Parametres!$B$3,V$1:AG$1,0)-1)*IF(OR(C818="L",C818="S",C818="I"),-1,1),"")</f>
        <v/>
      </c>
      <c r="AW818" s="899" t="e">
        <f t="shared" si="58"/>
        <v>#N/A</v>
      </c>
      <c r="AX818" s="899" t="e">
        <f>INDEX(V818:AG818,1,MATCH(Parametres!$B$3,V$1:AG$1,0))*IF(OR(C818="L",C818="S",C818="I"),-1,1)</f>
        <v>#N/A</v>
      </c>
      <c r="AY818" s="487" t="s">
        <v>337</v>
      </c>
      <c r="AZ818" s="487" t="e">
        <f>+VLOOKUP($AJ818,Data_Validation!$A:$E,5,0)</f>
        <v>#N/A</v>
      </c>
    </row>
    <row r="819" spans="36:52" ht="15" customHeight="1">
      <c r="AJ819" s="899">
        <f t="shared" si="53"/>
        <v>0</v>
      </c>
      <c r="AK819" s="899">
        <f t="shared" si="54"/>
        <v>0</v>
      </c>
      <c r="AL819" s="905" t="str">
        <f>IFERROR(INDEX(G819:R819,1,MATCH(Parametres!$B$3,G$1:R$1,0)-1)*IF(OR(F819="L",F819="S",F819="I"),-1,1),"")</f>
        <v/>
      </c>
      <c r="AM819" s="905" t="e">
        <f t="shared" si="55"/>
        <v>#N/A</v>
      </c>
      <c r="AN819" s="905" t="e">
        <f>INDEX(G819:R819,1,MATCH(Parametres!$B$3,G$1:R$1,0))*IF(OR(F819="L",F819="S",F819="I"),-1,1)</f>
        <v>#N/A</v>
      </c>
      <c r="AO819" s="487" t="e">
        <f>+VLOOKUP($AJ819,Data_Validation!$A:$D,1,0)</f>
        <v>#N/A</v>
      </c>
      <c r="AP819" s="487" t="e">
        <f>+VLOOKUP($AJ819,Data_Validation!$A:$D,3,0)</f>
        <v>#N/A</v>
      </c>
      <c r="AQ819" s="487" t="e">
        <f>+VLOOKUP($AJ819,Data_Validation!$A:$D,4,0)</f>
        <v>#N/A</v>
      </c>
      <c r="AR819" s="487" t="s">
        <v>299</v>
      </c>
      <c r="AS819" s="487" t="e">
        <f>+VLOOKUP($AJ819,Data_Validation!$A:$E,5,0)</f>
        <v>#N/A</v>
      </c>
      <c r="AT819" s="904">
        <f t="shared" si="56"/>
        <v>0</v>
      </c>
      <c r="AU819" s="488">
        <f t="shared" si="57"/>
        <v>0</v>
      </c>
      <c r="AV819" s="899" t="str">
        <f>IFERROR(INDEX(V819:AG819,1,MATCH(Parametres!$B$3,V$1:AG$1,0)-1)*IF(OR(C819="L",C819="S",C819="I"),-1,1),"")</f>
        <v/>
      </c>
      <c r="AW819" s="899" t="e">
        <f t="shared" si="58"/>
        <v>#N/A</v>
      </c>
      <c r="AX819" s="899" t="e">
        <f>INDEX(V819:AG819,1,MATCH(Parametres!$B$3,V$1:AG$1,0))*IF(OR(C819="L",C819="S",C819="I"),-1,1)</f>
        <v>#N/A</v>
      </c>
      <c r="AY819" s="487" t="s">
        <v>337</v>
      </c>
      <c r="AZ819" s="487" t="e">
        <f>+VLOOKUP($AJ819,Data_Validation!$A:$E,5,0)</f>
        <v>#N/A</v>
      </c>
    </row>
    <row r="820" spans="36:52" ht="15" customHeight="1">
      <c r="AJ820" s="899">
        <f t="shared" si="53"/>
        <v>0</v>
      </c>
      <c r="AK820" s="899">
        <f t="shared" si="54"/>
        <v>0</v>
      </c>
      <c r="AL820" s="905" t="str">
        <f>IFERROR(INDEX(G820:R820,1,MATCH(Parametres!$B$3,G$1:R$1,0)-1)*IF(OR(F820="L",F820="S",F820="I"),-1,1),"")</f>
        <v/>
      </c>
      <c r="AM820" s="905" t="e">
        <f t="shared" si="55"/>
        <v>#N/A</v>
      </c>
      <c r="AN820" s="905" t="e">
        <f>INDEX(G820:R820,1,MATCH(Parametres!$B$3,G$1:R$1,0))*IF(OR(F820="L",F820="S",F820="I"),-1,1)</f>
        <v>#N/A</v>
      </c>
      <c r="AO820" s="487" t="e">
        <f>+VLOOKUP($AJ820,Data_Validation!$A:$D,1,0)</f>
        <v>#N/A</v>
      </c>
      <c r="AP820" s="487" t="e">
        <f>+VLOOKUP($AJ820,Data_Validation!$A:$D,3,0)</f>
        <v>#N/A</v>
      </c>
      <c r="AQ820" s="487" t="e">
        <f>+VLOOKUP($AJ820,Data_Validation!$A:$D,4,0)</f>
        <v>#N/A</v>
      </c>
      <c r="AR820" s="487" t="s">
        <v>299</v>
      </c>
      <c r="AS820" s="487" t="e">
        <f>+VLOOKUP($AJ820,Data_Validation!$A:$E,5,0)</f>
        <v>#N/A</v>
      </c>
      <c r="AT820" s="904">
        <f t="shared" si="56"/>
        <v>0</v>
      </c>
      <c r="AU820" s="488">
        <f t="shared" si="57"/>
        <v>0</v>
      </c>
      <c r="AV820" s="899" t="str">
        <f>IFERROR(INDEX(V820:AG820,1,MATCH(Parametres!$B$3,V$1:AG$1,0)-1)*IF(OR(C820="L",C820="S",C820="I"),-1,1),"")</f>
        <v/>
      </c>
      <c r="AW820" s="899" t="e">
        <f t="shared" si="58"/>
        <v>#N/A</v>
      </c>
      <c r="AX820" s="899" t="e">
        <f>INDEX(V820:AG820,1,MATCH(Parametres!$B$3,V$1:AG$1,0))*IF(OR(C820="L",C820="S",C820="I"),-1,1)</f>
        <v>#N/A</v>
      </c>
      <c r="AY820" s="487" t="s">
        <v>337</v>
      </c>
      <c r="AZ820" s="487" t="e">
        <f>+VLOOKUP($AJ820,Data_Validation!$A:$E,5,0)</f>
        <v>#N/A</v>
      </c>
    </row>
    <row r="821" spans="36:52" ht="15" customHeight="1">
      <c r="AJ821" s="899">
        <f t="shared" si="53"/>
        <v>0</v>
      </c>
      <c r="AK821" s="899">
        <f t="shared" si="54"/>
        <v>0</v>
      </c>
      <c r="AL821" s="905" t="str">
        <f>IFERROR(INDEX(G821:R821,1,MATCH(Parametres!$B$3,G$1:R$1,0)-1)*IF(OR(F821="L",F821="S",F821="I"),-1,1),"")</f>
        <v/>
      </c>
      <c r="AM821" s="905" t="e">
        <f t="shared" si="55"/>
        <v>#N/A</v>
      </c>
      <c r="AN821" s="905" t="e">
        <f>INDEX(G821:R821,1,MATCH(Parametres!$B$3,G$1:R$1,0))*IF(OR(F821="L",F821="S",F821="I"),-1,1)</f>
        <v>#N/A</v>
      </c>
      <c r="AO821" s="487" t="e">
        <f>+VLOOKUP($AJ821,Data_Validation!$A:$D,1,0)</f>
        <v>#N/A</v>
      </c>
      <c r="AP821" s="487" t="e">
        <f>+VLOOKUP($AJ821,Data_Validation!$A:$D,3,0)</f>
        <v>#N/A</v>
      </c>
      <c r="AQ821" s="487" t="e">
        <f>+VLOOKUP($AJ821,Data_Validation!$A:$D,4,0)</f>
        <v>#N/A</v>
      </c>
      <c r="AR821" s="487" t="s">
        <v>299</v>
      </c>
      <c r="AS821" s="487" t="e">
        <f>+VLOOKUP($AJ821,Data_Validation!$A:$E,5,0)</f>
        <v>#N/A</v>
      </c>
      <c r="AT821" s="904">
        <f t="shared" si="56"/>
        <v>0</v>
      </c>
      <c r="AU821" s="488">
        <f t="shared" si="57"/>
        <v>0</v>
      </c>
      <c r="AV821" s="899" t="str">
        <f>IFERROR(INDEX(V821:AG821,1,MATCH(Parametres!$B$3,V$1:AG$1,0)-1)*IF(OR(C821="L",C821="S",C821="I"),-1,1),"")</f>
        <v/>
      </c>
      <c r="AW821" s="899" t="e">
        <f t="shared" si="58"/>
        <v>#N/A</v>
      </c>
      <c r="AX821" s="899" t="e">
        <f>INDEX(V821:AG821,1,MATCH(Parametres!$B$3,V$1:AG$1,0))*IF(OR(C821="L",C821="S",C821="I"),-1,1)</f>
        <v>#N/A</v>
      </c>
      <c r="AY821" s="487" t="s">
        <v>337</v>
      </c>
      <c r="AZ821" s="487" t="e">
        <f>+VLOOKUP($AJ821,Data_Validation!$A:$E,5,0)</f>
        <v>#N/A</v>
      </c>
    </row>
    <row r="822" spans="36:52" ht="15" customHeight="1">
      <c r="AJ822" s="899">
        <f t="shared" si="53"/>
        <v>0</v>
      </c>
      <c r="AK822" s="899">
        <f t="shared" si="54"/>
        <v>0</v>
      </c>
      <c r="AL822" s="905" t="str">
        <f>IFERROR(INDEX(G822:R822,1,MATCH(Parametres!$B$3,G$1:R$1,0)-1)*IF(OR(F822="L",F822="S",F822="I"),-1,1),"")</f>
        <v/>
      </c>
      <c r="AM822" s="905" t="e">
        <f t="shared" si="55"/>
        <v>#N/A</v>
      </c>
      <c r="AN822" s="905" t="e">
        <f>INDEX(G822:R822,1,MATCH(Parametres!$B$3,G$1:R$1,0))*IF(OR(F822="L",F822="S",F822="I"),-1,1)</f>
        <v>#N/A</v>
      </c>
      <c r="AO822" s="487" t="e">
        <f>+VLOOKUP($AJ822,Data_Validation!$A:$D,1,0)</f>
        <v>#N/A</v>
      </c>
      <c r="AP822" s="487" t="e">
        <f>+VLOOKUP($AJ822,Data_Validation!$A:$D,3,0)</f>
        <v>#N/A</v>
      </c>
      <c r="AQ822" s="487" t="e">
        <f>+VLOOKUP($AJ822,Data_Validation!$A:$D,4,0)</f>
        <v>#N/A</v>
      </c>
      <c r="AR822" s="487" t="s">
        <v>299</v>
      </c>
      <c r="AS822" s="487" t="e">
        <f>+VLOOKUP($AJ822,Data_Validation!$A:$E,5,0)</f>
        <v>#N/A</v>
      </c>
      <c r="AT822" s="904">
        <f t="shared" si="56"/>
        <v>0</v>
      </c>
      <c r="AU822" s="488">
        <f t="shared" si="57"/>
        <v>0</v>
      </c>
      <c r="AV822" s="899" t="str">
        <f>IFERROR(INDEX(V822:AG822,1,MATCH(Parametres!$B$3,V$1:AG$1,0)-1)*IF(OR(C822="L",C822="S",C822="I"),-1,1),"")</f>
        <v/>
      </c>
      <c r="AW822" s="899" t="e">
        <f t="shared" si="58"/>
        <v>#N/A</v>
      </c>
      <c r="AX822" s="899" t="e">
        <f>INDEX(V822:AG822,1,MATCH(Parametres!$B$3,V$1:AG$1,0))*IF(OR(C822="L",C822="S",C822="I"),-1,1)</f>
        <v>#N/A</v>
      </c>
      <c r="AY822" s="487" t="s">
        <v>337</v>
      </c>
      <c r="AZ822" s="487" t="e">
        <f>+VLOOKUP($AJ822,Data_Validation!$A:$E,5,0)</f>
        <v>#N/A</v>
      </c>
    </row>
    <row r="823" spans="36:52" ht="15" customHeight="1">
      <c r="AJ823" s="899">
        <f t="shared" si="53"/>
        <v>0</v>
      </c>
      <c r="AK823" s="899">
        <f t="shared" si="54"/>
        <v>0</v>
      </c>
      <c r="AL823" s="905" t="str">
        <f>IFERROR(INDEX(G823:R823,1,MATCH(Parametres!$B$3,G$1:R$1,0)-1)*IF(OR(F823="L",F823="S",F823="I"),-1,1),"")</f>
        <v/>
      </c>
      <c r="AM823" s="905" t="e">
        <f t="shared" si="55"/>
        <v>#N/A</v>
      </c>
      <c r="AN823" s="905" t="e">
        <f>INDEX(G823:R823,1,MATCH(Parametres!$B$3,G$1:R$1,0))*IF(OR(F823="L",F823="S",F823="I"),-1,1)</f>
        <v>#N/A</v>
      </c>
      <c r="AO823" s="487" t="e">
        <f>+VLOOKUP($AJ823,Data_Validation!$A:$D,1,0)</f>
        <v>#N/A</v>
      </c>
      <c r="AP823" s="487" t="e">
        <f>+VLOOKUP($AJ823,Data_Validation!$A:$D,3,0)</f>
        <v>#N/A</v>
      </c>
      <c r="AQ823" s="487" t="e">
        <f>+VLOOKUP($AJ823,Data_Validation!$A:$D,4,0)</f>
        <v>#N/A</v>
      </c>
      <c r="AR823" s="487" t="s">
        <v>299</v>
      </c>
      <c r="AS823" s="487" t="e">
        <f>+VLOOKUP($AJ823,Data_Validation!$A:$E,5,0)</f>
        <v>#N/A</v>
      </c>
      <c r="AT823" s="904">
        <f t="shared" si="56"/>
        <v>0</v>
      </c>
      <c r="AU823" s="488">
        <f t="shared" si="57"/>
        <v>0</v>
      </c>
      <c r="AV823" s="899" t="str">
        <f>IFERROR(INDEX(V823:AG823,1,MATCH(Parametres!$B$3,V$1:AG$1,0)-1)*IF(OR(C823="L",C823="S",C823="I"),-1,1),"")</f>
        <v/>
      </c>
      <c r="AW823" s="899" t="e">
        <f t="shared" si="58"/>
        <v>#N/A</v>
      </c>
      <c r="AX823" s="899" t="e">
        <f>INDEX(V823:AG823,1,MATCH(Parametres!$B$3,V$1:AG$1,0))*IF(OR(C823="L",C823="S",C823="I"),-1,1)</f>
        <v>#N/A</v>
      </c>
      <c r="AY823" s="487" t="s">
        <v>337</v>
      </c>
      <c r="AZ823" s="487" t="e">
        <f>+VLOOKUP($AJ823,Data_Validation!$A:$E,5,0)</f>
        <v>#N/A</v>
      </c>
    </row>
    <row r="824" spans="36:52" ht="15" customHeight="1">
      <c r="AJ824" s="899">
        <f t="shared" si="53"/>
        <v>0</v>
      </c>
      <c r="AK824" s="899">
        <f t="shared" si="54"/>
        <v>0</v>
      </c>
      <c r="AL824" s="905" t="str">
        <f>IFERROR(INDEX(G824:R824,1,MATCH(Parametres!$B$3,G$1:R$1,0)-1)*IF(OR(F824="L",F824="S",F824="I"),-1,1),"")</f>
        <v/>
      </c>
      <c r="AM824" s="905" t="e">
        <f t="shared" si="55"/>
        <v>#N/A</v>
      </c>
      <c r="AN824" s="905" t="e">
        <f>INDEX(G824:R824,1,MATCH(Parametres!$B$3,G$1:R$1,0))*IF(OR(F824="L",F824="S",F824="I"),-1,1)</f>
        <v>#N/A</v>
      </c>
      <c r="AO824" s="487" t="e">
        <f>+VLOOKUP($AJ824,Data_Validation!$A:$D,1,0)</f>
        <v>#N/A</v>
      </c>
      <c r="AP824" s="487" t="e">
        <f>+VLOOKUP($AJ824,Data_Validation!$A:$D,3,0)</f>
        <v>#N/A</v>
      </c>
      <c r="AQ824" s="487" t="e">
        <f>+VLOOKUP($AJ824,Data_Validation!$A:$D,4,0)</f>
        <v>#N/A</v>
      </c>
      <c r="AR824" s="487" t="s">
        <v>299</v>
      </c>
      <c r="AS824" s="487" t="e">
        <f>+VLOOKUP($AJ824,Data_Validation!$A:$E,5,0)</f>
        <v>#N/A</v>
      </c>
      <c r="AT824" s="904">
        <f t="shared" si="56"/>
        <v>0</v>
      </c>
      <c r="AU824" s="488">
        <f t="shared" si="57"/>
        <v>0</v>
      </c>
      <c r="AV824" s="899" t="str">
        <f>IFERROR(INDEX(V824:AG824,1,MATCH(Parametres!$B$3,V$1:AG$1,0)-1)*IF(OR(C824="L",C824="S",C824="I"),-1,1),"")</f>
        <v/>
      </c>
      <c r="AW824" s="899" t="e">
        <f t="shared" si="58"/>
        <v>#N/A</v>
      </c>
      <c r="AX824" s="899" t="e">
        <f>INDEX(V824:AG824,1,MATCH(Parametres!$B$3,V$1:AG$1,0))*IF(OR(C824="L",C824="S",C824="I"),-1,1)</f>
        <v>#N/A</v>
      </c>
      <c r="AY824" s="487" t="s">
        <v>337</v>
      </c>
      <c r="AZ824" s="487" t="e">
        <f>+VLOOKUP($AJ824,Data_Validation!$A:$E,5,0)</f>
        <v>#N/A</v>
      </c>
    </row>
    <row r="825" spans="36:52" ht="15" customHeight="1">
      <c r="AJ825" s="899">
        <f t="shared" si="53"/>
        <v>0</v>
      </c>
      <c r="AK825" s="899">
        <f t="shared" si="54"/>
        <v>0</v>
      </c>
      <c r="AL825" s="905" t="str">
        <f>IFERROR(INDEX(G825:R825,1,MATCH(Parametres!$B$3,G$1:R$1,0)-1)*IF(OR(F825="L",F825="S",F825="I"),-1,1),"")</f>
        <v/>
      </c>
      <c r="AM825" s="905" t="e">
        <f t="shared" si="55"/>
        <v>#N/A</v>
      </c>
      <c r="AN825" s="905" t="e">
        <f>INDEX(G825:R825,1,MATCH(Parametres!$B$3,G$1:R$1,0))*IF(OR(F825="L",F825="S",F825="I"),-1,1)</f>
        <v>#N/A</v>
      </c>
      <c r="AO825" s="487" t="e">
        <f>+VLOOKUP($AJ825,Data_Validation!$A:$D,1,0)</f>
        <v>#N/A</v>
      </c>
      <c r="AP825" s="487" t="e">
        <f>+VLOOKUP($AJ825,Data_Validation!$A:$D,3,0)</f>
        <v>#N/A</v>
      </c>
      <c r="AQ825" s="487" t="e">
        <f>+VLOOKUP($AJ825,Data_Validation!$A:$D,4,0)</f>
        <v>#N/A</v>
      </c>
      <c r="AR825" s="487" t="s">
        <v>299</v>
      </c>
      <c r="AS825" s="487" t="e">
        <f>+VLOOKUP($AJ825,Data_Validation!$A:$E,5,0)</f>
        <v>#N/A</v>
      </c>
      <c r="AT825" s="904">
        <f t="shared" si="56"/>
        <v>0</v>
      </c>
      <c r="AU825" s="488">
        <f t="shared" si="57"/>
        <v>0</v>
      </c>
      <c r="AV825" s="899" t="str">
        <f>IFERROR(INDEX(V825:AG825,1,MATCH(Parametres!$B$3,V$1:AG$1,0)-1)*IF(OR(C825="L",C825="S",C825="I"),-1,1),"")</f>
        <v/>
      </c>
      <c r="AW825" s="899" t="e">
        <f t="shared" si="58"/>
        <v>#N/A</v>
      </c>
      <c r="AX825" s="899" t="e">
        <f>INDEX(V825:AG825,1,MATCH(Parametres!$B$3,V$1:AG$1,0))*IF(OR(C825="L",C825="S",C825="I"),-1,1)</f>
        <v>#N/A</v>
      </c>
      <c r="AY825" s="487" t="s">
        <v>337</v>
      </c>
      <c r="AZ825" s="487" t="e">
        <f>+VLOOKUP($AJ825,Data_Validation!$A:$E,5,0)</f>
        <v>#N/A</v>
      </c>
    </row>
    <row r="826" spans="36:52" ht="15" customHeight="1">
      <c r="AJ826" s="899">
        <f t="shared" si="53"/>
        <v>0</v>
      </c>
      <c r="AK826" s="899">
        <f t="shared" si="54"/>
        <v>0</v>
      </c>
      <c r="AL826" s="905" t="str">
        <f>IFERROR(INDEX(G826:R826,1,MATCH(Parametres!$B$3,G$1:R$1,0)-1)*IF(OR(F826="L",F826="S",F826="I"),-1,1),"")</f>
        <v/>
      </c>
      <c r="AM826" s="905" t="e">
        <f t="shared" si="55"/>
        <v>#N/A</v>
      </c>
      <c r="AN826" s="905" t="e">
        <f>INDEX(G826:R826,1,MATCH(Parametres!$B$3,G$1:R$1,0))*IF(OR(F826="L",F826="S",F826="I"),-1,1)</f>
        <v>#N/A</v>
      </c>
      <c r="AO826" s="487" t="e">
        <f>+VLOOKUP($AJ826,Data_Validation!$A:$D,1,0)</f>
        <v>#N/A</v>
      </c>
      <c r="AP826" s="487" t="e">
        <f>+VLOOKUP($AJ826,Data_Validation!$A:$D,3,0)</f>
        <v>#N/A</v>
      </c>
      <c r="AQ826" s="487" t="e">
        <f>+VLOOKUP($AJ826,Data_Validation!$A:$D,4,0)</f>
        <v>#N/A</v>
      </c>
      <c r="AR826" s="487" t="s">
        <v>299</v>
      </c>
      <c r="AS826" s="487" t="e">
        <f>+VLOOKUP($AJ826,Data_Validation!$A:$E,5,0)</f>
        <v>#N/A</v>
      </c>
      <c r="AT826" s="904">
        <f t="shared" si="56"/>
        <v>0</v>
      </c>
      <c r="AU826" s="488">
        <f t="shared" si="57"/>
        <v>0</v>
      </c>
      <c r="AV826" s="899" t="str">
        <f>IFERROR(INDEX(V826:AG826,1,MATCH(Parametres!$B$3,V$1:AG$1,0)-1)*IF(OR(C826="L",C826="S",C826="I"),-1,1),"")</f>
        <v/>
      </c>
      <c r="AW826" s="899" t="e">
        <f t="shared" si="58"/>
        <v>#N/A</v>
      </c>
      <c r="AX826" s="899" t="e">
        <f>INDEX(V826:AG826,1,MATCH(Parametres!$B$3,V$1:AG$1,0))*IF(OR(C826="L",C826="S",C826="I"),-1,1)</f>
        <v>#N/A</v>
      </c>
      <c r="AY826" s="487" t="s">
        <v>337</v>
      </c>
      <c r="AZ826" s="487" t="e">
        <f>+VLOOKUP($AJ826,Data_Validation!$A:$E,5,0)</f>
        <v>#N/A</v>
      </c>
    </row>
    <row r="827" spans="36:52" ht="15" customHeight="1">
      <c r="AJ827" s="899">
        <f t="shared" si="53"/>
        <v>0</v>
      </c>
      <c r="AK827" s="899">
        <f t="shared" si="54"/>
        <v>0</v>
      </c>
      <c r="AL827" s="905" t="str">
        <f>IFERROR(INDEX(G827:R827,1,MATCH(Parametres!$B$3,G$1:R$1,0)-1)*IF(OR(F827="L",F827="S",F827="I"),-1,1),"")</f>
        <v/>
      </c>
      <c r="AM827" s="905" t="e">
        <f t="shared" si="55"/>
        <v>#N/A</v>
      </c>
      <c r="AN827" s="905" t="e">
        <f>INDEX(G827:R827,1,MATCH(Parametres!$B$3,G$1:R$1,0))*IF(OR(F827="L",F827="S",F827="I"),-1,1)</f>
        <v>#N/A</v>
      </c>
      <c r="AO827" s="487" t="e">
        <f>+VLOOKUP($AJ827,Data_Validation!$A:$D,1,0)</f>
        <v>#N/A</v>
      </c>
      <c r="AP827" s="487" t="e">
        <f>+VLOOKUP($AJ827,Data_Validation!$A:$D,3,0)</f>
        <v>#N/A</v>
      </c>
      <c r="AQ827" s="487" t="e">
        <f>+VLOOKUP($AJ827,Data_Validation!$A:$D,4,0)</f>
        <v>#N/A</v>
      </c>
      <c r="AR827" s="487" t="s">
        <v>299</v>
      </c>
      <c r="AS827" s="487" t="e">
        <f>+VLOOKUP($AJ827,Data_Validation!$A:$E,5,0)</f>
        <v>#N/A</v>
      </c>
      <c r="AT827" s="904">
        <f t="shared" si="56"/>
        <v>0</v>
      </c>
      <c r="AU827" s="488">
        <f t="shared" si="57"/>
        <v>0</v>
      </c>
      <c r="AV827" s="899" t="str">
        <f>IFERROR(INDEX(V827:AG827,1,MATCH(Parametres!$B$3,V$1:AG$1,0)-1)*IF(OR(C827="L",C827="S",C827="I"),-1,1),"")</f>
        <v/>
      </c>
      <c r="AW827" s="899" t="e">
        <f t="shared" si="58"/>
        <v>#N/A</v>
      </c>
      <c r="AX827" s="899" t="e">
        <f>INDEX(V827:AG827,1,MATCH(Parametres!$B$3,V$1:AG$1,0))*IF(OR(C827="L",C827="S",C827="I"),-1,1)</f>
        <v>#N/A</v>
      </c>
      <c r="AY827" s="487" t="s">
        <v>337</v>
      </c>
      <c r="AZ827" s="487" t="e">
        <f>+VLOOKUP($AJ827,Data_Validation!$A:$E,5,0)</f>
        <v>#N/A</v>
      </c>
    </row>
    <row r="828" spans="36:52" ht="15" customHeight="1">
      <c r="AJ828" s="899">
        <f t="shared" si="53"/>
        <v>0</v>
      </c>
      <c r="AK828" s="899">
        <f t="shared" si="54"/>
        <v>0</v>
      </c>
      <c r="AL828" s="905" t="str">
        <f>IFERROR(INDEX(G828:R828,1,MATCH(Parametres!$B$3,G$1:R$1,0)-1)*IF(OR(F828="L",F828="S",F828="I"),-1,1),"")</f>
        <v/>
      </c>
      <c r="AM828" s="905" t="e">
        <f t="shared" si="55"/>
        <v>#N/A</v>
      </c>
      <c r="AN828" s="905" t="e">
        <f>INDEX(G828:R828,1,MATCH(Parametres!$B$3,G$1:R$1,0))*IF(OR(F828="L",F828="S",F828="I"),-1,1)</f>
        <v>#N/A</v>
      </c>
      <c r="AO828" s="487" t="e">
        <f>+VLOOKUP($AJ828,Data_Validation!$A:$D,1,0)</f>
        <v>#N/A</v>
      </c>
      <c r="AP828" s="487" t="e">
        <f>+VLOOKUP($AJ828,Data_Validation!$A:$D,3,0)</f>
        <v>#N/A</v>
      </c>
      <c r="AQ828" s="487" t="e">
        <f>+VLOOKUP($AJ828,Data_Validation!$A:$D,4,0)</f>
        <v>#N/A</v>
      </c>
      <c r="AR828" s="487" t="s">
        <v>299</v>
      </c>
      <c r="AS828" s="487" t="e">
        <f>+VLOOKUP($AJ828,Data_Validation!$A:$E,5,0)</f>
        <v>#N/A</v>
      </c>
      <c r="AT828" s="904">
        <f t="shared" si="56"/>
        <v>0</v>
      </c>
      <c r="AU828" s="488">
        <f t="shared" si="57"/>
        <v>0</v>
      </c>
      <c r="AV828" s="899" t="str">
        <f>IFERROR(INDEX(V828:AG828,1,MATCH(Parametres!$B$3,V$1:AG$1,0)-1)*IF(OR(C828="L",C828="S",C828="I"),-1,1),"")</f>
        <v/>
      </c>
      <c r="AW828" s="899" t="e">
        <f t="shared" si="58"/>
        <v>#N/A</v>
      </c>
      <c r="AX828" s="899" t="e">
        <f>INDEX(V828:AG828,1,MATCH(Parametres!$B$3,V$1:AG$1,0))*IF(OR(C828="L",C828="S",C828="I"),-1,1)</f>
        <v>#N/A</v>
      </c>
      <c r="AY828" s="487" t="s">
        <v>337</v>
      </c>
      <c r="AZ828" s="487" t="e">
        <f>+VLOOKUP($AJ828,Data_Validation!$A:$E,5,0)</f>
        <v>#N/A</v>
      </c>
    </row>
    <row r="829" spans="36:52" ht="15" customHeight="1">
      <c r="AJ829" s="899">
        <f t="shared" si="53"/>
        <v>0</v>
      </c>
      <c r="AK829" s="899">
        <f t="shared" si="54"/>
        <v>0</v>
      </c>
      <c r="AL829" s="905" t="str">
        <f>IFERROR(INDEX(G829:R829,1,MATCH(Parametres!$B$3,G$1:R$1,0)-1)*IF(OR(F829="L",F829="S",F829="I"),-1,1),"")</f>
        <v/>
      </c>
      <c r="AM829" s="905" t="e">
        <f t="shared" si="55"/>
        <v>#N/A</v>
      </c>
      <c r="AN829" s="905" t="e">
        <f>INDEX(G829:R829,1,MATCH(Parametres!$B$3,G$1:R$1,0))*IF(OR(F829="L",F829="S",F829="I"),-1,1)</f>
        <v>#N/A</v>
      </c>
      <c r="AO829" s="487" t="e">
        <f>+VLOOKUP($AJ829,Data_Validation!$A:$D,1,0)</f>
        <v>#N/A</v>
      </c>
      <c r="AP829" s="487" t="e">
        <f>+VLOOKUP($AJ829,Data_Validation!$A:$D,3,0)</f>
        <v>#N/A</v>
      </c>
      <c r="AQ829" s="487" t="e">
        <f>+VLOOKUP($AJ829,Data_Validation!$A:$D,4,0)</f>
        <v>#N/A</v>
      </c>
      <c r="AR829" s="487" t="s">
        <v>299</v>
      </c>
      <c r="AS829" s="487" t="e">
        <f>+VLOOKUP($AJ829,Data_Validation!$A:$E,5,0)</f>
        <v>#N/A</v>
      </c>
      <c r="AT829" s="904">
        <f t="shared" si="56"/>
        <v>0</v>
      </c>
      <c r="AU829" s="488">
        <f t="shared" si="57"/>
        <v>0</v>
      </c>
      <c r="AV829" s="899" t="str">
        <f>IFERROR(INDEX(V829:AG829,1,MATCH(Parametres!$B$3,V$1:AG$1,0)-1)*IF(OR(C829="L",C829="S",C829="I"),-1,1),"")</f>
        <v/>
      </c>
      <c r="AW829" s="899" t="e">
        <f t="shared" si="58"/>
        <v>#N/A</v>
      </c>
      <c r="AX829" s="899" t="e">
        <f>INDEX(V829:AG829,1,MATCH(Parametres!$B$3,V$1:AG$1,0))*IF(OR(C829="L",C829="S",C829="I"),-1,1)</f>
        <v>#N/A</v>
      </c>
      <c r="AY829" s="487" t="s">
        <v>337</v>
      </c>
      <c r="AZ829" s="487" t="e">
        <f>+VLOOKUP($AJ829,Data_Validation!$A:$E,5,0)</f>
        <v>#N/A</v>
      </c>
    </row>
    <row r="830" spans="36:52" ht="15" customHeight="1">
      <c r="AJ830" s="899">
        <f t="shared" si="53"/>
        <v>0</v>
      </c>
      <c r="AK830" s="899">
        <f t="shared" si="54"/>
        <v>0</v>
      </c>
      <c r="AL830" s="905" t="str">
        <f>IFERROR(INDEX(G830:R830,1,MATCH(Parametres!$B$3,G$1:R$1,0)-1)*IF(OR(F830="L",F830="S",F830="I"),-1,1),"")</f>
        <v/>
      </c>
      <c r="AM830" s="905" t="e">
        <f t="shared" si="55"/>
        <v>#N/A</v>
      </c>
      <c r="AN830" s="905" t="e">
        <f>INDEX(G830:R830,1,MATCH(Parametres!$B$3,G$1:R$1,0))*IF(OR(F830="L",F830="S",F830="I"),-1,1)</f>
        <v>#N/A</v>
      </c>
      <c r="AO830" s="487" t="e">
        <f>+VLOOKUP($AJ830,Data_Validation!$A:$D,1,0)</f>
        <v>#N/A</v>
      </c>
      <c r="AP830" s="487" t="e">
        <f>+VLOOKUP($AJ830,Data_Validation!$A:$D,3,0)</f>
        <v>#N/A</v>
      </c>
      <c r="AQ830" s="487" t="e">
        <f>+VLOOKUP($AJ830,Data_Validation!$A:$D,4,0)</f>
        <v>#N/A</v>
      </c>
      <c r="AR830" s="487" t="s">
        <v>299</v>
      </c>
      <c r="AS830" s="487" t="e">
        <f>+VLOOKUP($AJ830,Data_Validation!$A:$E,5,0)</f>
        <v>#N/A</v>
      </c>
      <c r="AT830" s="904">
        <f t="shared" si="56"/>
        <v>0</v>
      </c>
      <c r="AU830" s="488">
        <f t="shared" si="57"/>
        <v>0</v>
      </c>
      <c r="AV830" s="899" t="str">
        <f>IFERROR(INDEX(V830:AG830,1,MATCH(Parametres!$B$3,V$1:AG$1,0)-1)*IF(OR(C830="L",C830="S",C830="I"),-1,1),"")</f>
        <v/>
      </c>
      <c r="AW830" s="899" t="e">
        <f t="shared" si="58"/>
        <v>#N/A</v>
      </c>
      <c r="AX830" s="899" t="e">
        <f>INDEX(V830:AG830,1,MATCH(Parametres!$B$3,V$1:AG$1,0))*IF(OR(C830="L",C830="S",C830="I"),-1,1)</f>
        <v>#N/A</v>
      </c>
      <c r="AY830" s="487" t="s">
        <v>337</v>
      </c>
      <c r="AZ830" s="487" t="e">
        <f>+VLOOKUP($AJ830,Data_Validation!$A:$E,5,0)</f>
        <v>#N/A</v>
      </c>
    </row>
    <row r="831" spans="36:52" ht="15" customHeight="1">
      <c r="AJ831" s="899">
        <f t="shared" si="53"/>
        <v>0</v>
      </c>
      <c r="AK831" s="899">
        <f t="shared" si="54"/>
        <v>0</v>
      </c>
      <c r="AL831" s="905" t="str">
        <f>IFERROR(INDEX(G831:R831,1,MATCH(Parametres!$B$3,G$1:R$1,0)-1)*IF(OR(F831="L",F831="S",F831="I"),-1,1),"")</f>
        <v/>
      </c>
      <c r="AM831" s="905" t="e">
        <f t="shared" si="55"/>
        <v>#N/A</v>
      </c>
      <c r="AN831" s="905" t="e">
        <f>INDEX(G831:R831,1,MATCH(Parametres!$B$3,G$1:R$1,0))*IF(OR(F831="L",F831="S",F831="I"),-1,1)</f>
        <v>#N/A</v>
      </c>
      <c r="AO831" s="487" t="e">
        <f>+VLOOKUP($AJ831,Data_Validation!$A:$D,1,0)</f>
        <v>#N/A</v>
      </c>
      <c r="AP831" s="487" t="e">
        <f>+VLOOKUP($AJ831,Data_Validation!$A:$D,3,0)</f>
        <v>#N/A</v>
      </c>
      <c r="AQ831" s="487" t="e">
        <f>+VLOOKUP($AJ831,Data_Validation!$A:$D,4,0)</f>
        <v>#N/A</v>
      </c>
      <c r="AR831" s="487" t="s">
        <v>299</v>
      </c>
      <c r="AS831" s="487" t="e">
        <f>+VLOOKUP($AJ831,Data_Validation!$A:$E,5,0)</f>
        <v>#N/A</v>
      </c>
      <c r="AT831" s="904">
        <f t="shared" si="56"/>
        <v>0</v>
      </c>
      <c r="AU831" s="488">
        <f t="shared" si="57"/>
        <v>0</v>
      </c>
      <c r="AV831" s="899" t="str">
        <f>IFERROR(INDEX(V831:AG831,1,MATCH(Parametres!$B$3,V$1:AG$1,0)-1)*IF(OR(C831="L",C831="S",C831="I"),-1,1),"")</f>
        <v/>
      </c>
      <c r="AW831" s="899" t="e">
        <f t="shared" si="58"/>
        <v>#N/A</v>
      </c>
      <c r="AX831" s="899" t="e">
        <f>INDEX(V831:AG831,1,MATCH(Parametres!$B$3,V$1:AG$1,0))*IF(OR(C831="L",C831="S",C831="I"),-1,1)</f>
        <v>#N/A</v>
      </c>
      <c r="AY831" s="487" t="s">
        <v>337</v>
      </c>
      <c r="AZ831" s="487" t="e">
        <f>+VLOOKUP($AJ831,Data_Validation!$A:$E,5,0)</f>
        <v>#N/A</v>
      </c>
    </row>
    <row r="832" spans="36:52" ht="15" customHeight="1">
      <c r="AJ832" s="899">
        <f t="shared" si="53"/>
        <v>0</v>
      </c>
      <c r="AK832" s="899">
        <f t="shared" si="54"/>
        <v>0</v>
      </c>
      <c r="AL832" s="905" t="str">
        <f>IFERROR(INDEX(G832:R832,1,MATCH(Parametres!$B$3,G$1:R$1,0)-1)*IF(OR(F832="L",F832="S",F832="I"),-1,1),"")</f>
        <v/>
      </c>
      <c r="AM832" s="905" t="e">
        <f t="shared" si="55"/>
        <v>#N/A</v>
      </c>
      <c r="AN832" s="905" t="e">
        <f>INDEX(G832:R832,1,MATCH(Parametres!$B$3,G$1:R$1,0))*IF(OR(F832="L",F832="S",F832="I"),-1,1)</f>
        <v>#N/A</v>
      </c>
      <c r="AO832" s="487" t="e">
        <f>+VLOOKUP($AJ832,Data_Validation!$A:$D,1,0)</f>
        <v>#N/A</v>
      </c>
      <c r="AP832" s="487" t="e">
        <f>+VLOOKUP($AJ832,Data_Validation!$A:$D,3,0)</f>
        <v>#N/A</v>
      </c>
      <c r="AQ832" s="487" t="e">
        <f>+VLOOKUP($AJ832,Data_Validation!$A:$D,4,0)</f>
        <v>#N/A</v>
      </c>
      <c r="AR832" s="487" t="s">
        <v>299</v>
      </c>
      <c r="AS832" s="487" t="e">
        <f>+VLOOKUP($AJ832,Data_Validation!$A:$E,5,0)</f>
        <v>#N/A</v>
      </c>
      <c r="AT832" s="904">
        <f t="shared" si="56"/>
        <v>0</v>
      </c>
      <c r="AU832" s="488">
        <f t="shared" si="57"/>
        <v>0</v>
      </c>
      <c r="AV832" s="899" t="str">
        <f>IFERROR(INDEX(V832:AG832,1,MATCH(Parametres!$B$3,V$1:AG$1,0)-1)*IF(OR(C832="L",C832="S",C832="I"),-1,1),"")</f>
        <v/>
      </c>
      <c r="AW832" s="899" t="e">
        <f t="shared" si="58"/>
        <v>#N/A</v>
      </c>
      <c r="AX832" s="899" t="e">
        <f>INDEX(V832:AG832,1,MATCH(Parametres!$B$3,V$1:AG$1,0))*IF(OR(C832="L",C832="S",C832="I"),-1,1)</f>
        <v>#N/A</v>
      </c>
      <c r="AY832" s="487" t="s">
        <v>337</v>
      </c>
      <c r="AZ832" s="487" t="e">
        <f>+VLOOKUP($AJ832,Data_Validation!$A:$E,5,0)</f>
        <v>#N/A</v>
      </c>
    </row>
    <row r="833" spans="36:52" ht="15" customHeight="1">
      <c r="AJ833" s="899">
        <f t="shared" si="53"/>
        <v>0</v>
      </c>
      <c r="AK833" s="899">
        <f t="shared" si="54"/>
        <v>0</v>
      </c>
      <c r="AL833" s="905" t="str">
        <f>IFERROR(INDEX(G833:R833,1,MATCH(Parametres!$B$3,G$1:R$1,0)-1)*IF(OR(F833="L",F833="S",F833="I"),-1,1),"")</f>
        <v/>
      </c>
      <c r="AM833" s="905" t="e">
        <f t="shared" si="55"/>
        <v>#N/A</v>
      </c>
      <c r="AN833" s="905" t="e">
        <f>INDEX(G833:R833,1,MATCH(Parametres!$B$3,G$1:R$1,0))*IF(OR(F833="L",F833="S",F833="I"),-1,1)</f>
        <v>#N/A</v>
      </c>
      <c r="AO833" s="487" t="e">
        <f>+VLOOKUP($AJ833,Data_Validation!$A:$D,1,0)</f>
        <v>#N/A</v>
      </c>
      <c r="AP833" s="487" t="e">
        <f>+VLOOKUP($AJ833,Data_Validation!$A:$D,3,0)</f>
        <v>#N/A</v>
      </c>
      <c r="AQ833" s="487" t="e">
        <f>+VLOOKUP($AJ833,Data_Validation!$A:$D,4,0)</f>
        <v>#N/A</v>
      </c>
      <c r="AR833" s="487" t="s">
        <v>299</v>
      </c>
      <c r="AS833" s="487" t="e">
        <f>+VLOOKUP($AJ833,Data_Validation!$A:$E,5,0)</f>
        <v>#N/A</v>
      </c>
      <c r="AT833" s="904">
        <f t="shared" si="56"/>
        <v>0</v>
      </c>
      <c r="AU833" s="488">
        <f t="shared" si="57"/>
        <v>0</v>
      </c>
      <c r="AV833" s="899" t="str">
        <f>IFERROR(INDEX(V833:AG833,1,MATCH(Parametres!$B$3,V$1:AG$1,0)-1)*IF(OR(C833="L",C833="S",C833="I"),-1,1),"")</f>
        <v/>
      </c>
      <c r="AW833" s="899" t="e">
        <f t="shared" si="58"/>
        <v>#N/A</v>
      </c>
      <c r="AX833" s="899" t="e">
        <f>INDEX(V833:AG833,1,MATCH(Parametres!$B$3,V$1:AG$1,0))*IF(OR(C833="L",C833="S",C833="I"),-1,1)</f>
        <v>#N/A</v>
      </c>
      <c r="AY833" s="487" t="s">
        <v>337</v>
      </c>
      <c r="AZ833" s="487" t="e">
        <f>+VLOOKUP($AJ833,Data_Validation!$A:$E,5,0)</f>
        <v>#N/A</v>
      </c>
    </row>
    <row r="834" spans="36:52" ht="15" customHeight="1">
      <c r="AJ834" s="899">
        <f t="shared" si="53"/>
        <v>0</v>
      </c>
      <c r="AK834" s="899">
        <f t="shared" si="54"/>
        <v>0</v>
      </c>
      <c r="AL834" s="905" t="str">
        <f>IFERROR(INDEX(G834:R834,1,MATCH(Parametres!$B$3,G$1:R$1,0)-1)*IF(OR(F834="L",F834="S",F834="I"),-1,1),"")</f>
        <v/>
      </c>
      <c r="AM834" s="905" t="e">
        <f t="shared" si="55"/>
        <v>#N/A</v>
      </c>
      <c r="AN834" s="905" t="e">
        <f>INDEX(G834:R834,1,MATCH(Parametres!$B$3,G$1:R$1,0))*IF(OR(F834="L",F834="S",F834="I"),-1,1)</f>
        <v>#N/A</v>
      </c>
      <c r="AO834" s="487" t="e">
        <f>+VLOOKUP($AJ834,Data_Validation!$A:$D,1,0)</f>
        <v>#N/A</v>
      </c>
      <c r="AP834" s="487" t="e">
        <f>+VLOOKUP($AJ834,Data_Validation!$A:$D,3,0)</f>
        <v>#N/A</v>
      </c>
      <c r="AQ834" s="487" t="e">
        <f>+VLOOKUP($AJ834,Data_Validation!$A:$D,4,0)</f>
        <v>#N/A</v>
      </c>
      <c r="AR834" s="487" t="s">
        <v>299</v>
      </c>
      <c r="AS834" s="487" t="e">
        <f>+VLOOKUP($AJ834,Data_Validation!$A:$E,5,0)</f>
        <v>#N/A</v>
      </c>
      <c r="AT834" s="904">
        <f t="shared" si="56"/>
        <v>0</v>
      </c>
      <c r="AU834" s="488">
        <f t="shared" si="57"/>
        <v>0</v>
      </c>
      <c r="AV834" s="899" t="str">
        <f>IFERROR(INDEX(V834:AG834,1,MATCH(Parametres!$B$3,V$1:AG$1,0)-1)*IF(OR(C834="L",C834="S",C834="I"),-1,1),"")</f>
        <v/>
      </c>
      <c r="AW834" s="899" t="e">
        <f t="shared" si="58"/>
        <v>#N/A</v>
      </c>
      <c r="AX834" s="899" t="e">
        <f>INDEX(V834:AG834,1,MATCH(Parametres!$B$3,V$1:AG$1,0))*IF(OR(C834="L",C834="S",C834="I"),-1,1)</f>
        <v>#N/A</v>
      </c>
      <c r="AY834" s="487" t="s">
        <v>337</v>
      </c>
      <c r="AZ834" s="487" t="e">
        <f>+VLOOKUP($AJ834,Data_Validation!$A:$E,5,0)</f>
        <v>#N/A</v>
      </c>
    </row>
    <row r="835" spans="36:52" ht="15" customHeight="1">
      <c r="AJ835" s="899">
        <f t="shared" si="53"/>
        <v>0</v>
      </c>
      <c r="AK835" s="899">
        <f t="shared" si="54"/>
        <v>0</v>
      </c>
      <c r="AL835" s="905" t="str">
        <f>IFERROR(INDEX(G835:R835,1,MATCH(Parametres!$B$3,G$1:R$1,0)-1)*IF(OR(F835="L",F835="S",F835="I"),-1,1),"")</f>
        <v/>
      </c>
      <c r="AM835" s="905" t="e">
        <f t="shared" si="55"/>
        <v>#N/A</v>
      </c>
      <c r="AN835" s="905" t="e">
        <f>INDEX(G835:R835,1,MATCH(Parametres!$B$3,G$1:R$1,0))*IF(OR(F835="L",F835="S",F835="I"),-1,1)</f>
        <v>#N/A</v>
      </c>
      <c r="AO835" s="487" t="e">
        <f>+VLOOKUP($AJ835,Data_Validation!$A:$D,1,0)</f>
        <v>#N/A</v>
      </c>
      <c r="AP835" s="487" t="e">
        <f>+VLOOKUP($AJ835,Data_Validation!$A:$D,3,0)</f>
        <v>#N/A</v>
      </c>
      <c r="AQ835" s="487" t="e">
        <f>+VLOOKUP($AJ835,Data_Validation!$A:$D,4,0)</f>
        <v>#N/A</v>
      </c>
      <c r="AR835" s="487" t="s">
        <v>299</v>
      </c>
      <c r="AS835" s="487" t="e">
        <f>+VLOOKUP($AJ835,Data_Validation!$A:$E,5,0)</f>
        <v>#N/A</v>
      </c>
      <c r="AT835" s="904">
        <f t="shared" si="56"/>
        <v>0</v>
      </c>
      <c r="AU835" s="488">
        <f t="shared" si="57"/>
        <v>0</v>
      </c>
      <c r="AV835" s="899" t="str">
        <f>IFERROR(INDEX(V835:AG835,1,MATCH(Parametres!$B$3,V$1:AG$1,0)-1)*IF(OR(C835="L",C835="S",C835="I"),-1,1),"")</f>
        <v/>
      </c>
      <c r="AW835" s="899" t="e">
        <f t="shared" si="58"/>
        <v>#N/A</v>
      </c>
      <c r="AX835" s="899" t="e">
        <f>INDEX(V835:AG835,1,MATCH(Parametres!$B$3,V$1:AG$1,0))*IF(OR(C835="L",C835="S",C835="I"),-1,1)</f>
        <v>#N/A</v>
      </c>
      <c r="AY835" s="487" t="s">
        <v>337</v>
      </c>
      <c r="AZ835" s="487" t="e">
        <f>+VLOOKUP($AJ835,Data_Validation!$A:$E,5,0)</f>
        <v>#N/A</v>
      </c>
    </row>
    <row r="836" spans="36:52" ht="15" customHeight="1">
      <c r="AJ836" s="899">
        <f t="shared" si="53"/>
        <v>0</v>
      </c>
      <c r="AK836" s="899">
        <f t="shared" si="54"/>
        <v>0</v>
      </c>
      <c r="AL836" s="905" t="str">
        <f>IFERROR(INDEX(G836:R836,1,MATCH(Parametres!$B$3,G$1:R$1,0)-1)*IF(OR(F836="L",F836="S",F836="I"),-1,1),"")</f>
        <v/>
      </c>
      <c r="AM836" s="905" t="e">
        <f t="shared" si="55"/>
        <v>#N/A</v>
      </c>
      <c r="AN836" s="905" t="e">
        <f>INDEX(G836:R836,1,MATCH(Parametres!$B$3,G$1:R$1,0))*IF(OR(F836="L",F836="S",F836="I"),-1,1)</f>
        <v>#N/A</v>
      </c>
      <c r="AO836" s="487" t="e">
        <f>+VLOOKUP($AJ836,Data_Validation!$A:$D,1,0)</f>
        <v>#N/A</v>
      </c>
      <c r="AP836" s="487" t="e">
        <f>+VLOOKUP($AJ836,Data_Validation!$A:$D,3,0)</f>
        <v>#N/A</v>
      </c>
      <c r="AQ836" s="487" t="e">
        <f>+VLOOKUP($AJ836,Data_Validation!$A:$D,4,0)</f>
        <v>#N/A</v>
      </c>
      <c r="AR836" s="487" t="s">
        <v>299</v>
      </c>
      <c r="AS836" s="487" t="e">
        <f>+VLOOKUP($AJ836,Data_Validation!$A:$E,5,0)</f>
        <v>#N/A</v>
      </c>
      <c r="AT836" s="904">
        <f t="shared" si="56"/>
        <v>0</v>
      </c>
      <c r="AU836" s="488">
        <f t="shared" si="57"/>
        <v>0</v>
      </c>
      <c r="AV836" s="899" t="str">
        <f>IFERROR(INDEX(V836:AG836,1,MATCH(Parametres!$B$3,V$1:AG$1,0)-1)*IF(OR(C836="L",C836="S",C836="I"),-1,1),"")</f>
        <v/>
      </c>
      <c r="AW836" s="899" t="e">
        <f t="shared" si="58"/>
        <v>#N/A</v>
      </c>
      <c r="AX836" s="899" t="e">
        <f>INDEX(V836:AG836,1,MATCH(Parametres!$B$3,V$1:AG$1,0))*IF(OR(C836="L",C836="S",C836="I"),-1,1)</f>
        <v>#N/A</v>
      </c>
      <c r="AY836" s="487" t="s">
        <v>337</v>
      </c>
      <c r="AZ836" s="487" t="e">
        <f>+VLOOKUP($AJ836,Data_Validation!$A:$E,5,0)</f>
        <v>#N/A</v>
      </c>
    </row>
    <row r="837" spans="36:52" ht="15" customHeight="1">
      <c r="AJ837" s="899">
        <f t="shared" si="53"/>
        <v>0</v>
      </c>
      <c r="AK837" s="899">
        <f t="shared" si="54"/>
        <v>0</v>
      </c>
      <c r="AL837" s="905" t="str">
        <f>IFERROR(INDEX(G837:R837,1,MATCH(Parametres!$B$3,G$1:R$1,0)-1)*IF(OR(F837="L",F837="S",F837="I"),-1,1),"")</f>
        <v/>
      </c>
      <c r="AM837" s="905" t="e">
        <f t="shared" si="55"/>
        <v>#N/A</v>
      </c>
      <c r="AN837" s="905" t="e">
        <f>INDEX(G837:R837,1,MATCH(Parametres!$B$3,G$1:R$1,0))*IF(OR(F837="L",F837="S",F837="I"),-1,1)</f>
        <v>#N/A</v>
      </c>
      <c r="AO837" s="487" t="e">
        <f>+VLOOKUP($AJ837,Data_Validation!$A:$D,1,0)</f>
        <v>#N/A</v>
      </c>
      <c r="AP837" s="487" t="e">
        <f>+VLOOKUP($AJ837,Data_Validation!$A:$D,3,0)</f>
        <v>#N/A</v>
      </c>
      <c r="AQ837" s="487" t="e">
        <f>+VLOOKUP($AJ837,Data_Validation!$A:$D,4,0)</f>
        <v>#N/A</v>
      </c>
      <c r="AR837" s="487" t="s">
        <v>299</v>
      </c>
      <c r="AS837" s="487" t="e">
        <f>+VLOOKUP($AJ837,Data_Validation!$A:$E,5,0)</f>
        <v>#N/A</v>
      </c>
      <c r="AT837" s="904">
        <f t="shared" si="56"/>
        <v>0</v>
      </c>
      <c r="AU837" s="488">
        <f t="shared" si="57"/>
        <v>0</v>
      </c>
      <c r="AV837" s="899" t="str">
        <f>IFERROR(INDEX(V837:AG837,1,MATCH(Parametres!$B$3,V$1:AG$1,0)-1)*IF(OR(C837="L",C837="S",C837="I"),-1,1),"")</f>
        <v/>
      </c>
      <c r="AW837" s="899" t="e">
        <f t="shared" si="58"/>
        <v>#N/A</v>
      </c>
      <c r="AX837" s="899" t="e">
        <f>INDEX(V837:AG837,1,MATCH(Parametres!$B$3,V$1:AG$1,0))*IF(OR(C837="L",C837="S",C837="I"),-1,1)</f>
        <v>#N/A</v>
      </c>
      <c r="AY837" s="487" t="s">
        <v>337</v>
      </c>
      <c r="AZ837" s="487" t="e">
        <f>+VLOOKUP($AJ837,Data_Validation!$A:$E,5,0)</f>
        <v>#N/A</v>
      </c>
    </row>
    <row r="838" spans="36:52" ht="15" customHeight="1">
      <c r="AJ838" s="899">
        <f t="shared" si="53"/>
        <v>0</v>
      </c>
      <c r="AK838" s="899">
        <f t="shared" si="54"/>
        <v>0</v>
      </c>
      <c r="AL838" s="905" t="str">
        <f>IFERROR(INDEX(G838:R838,1,MATCH(Parametres!$B$3,G$1:R$1,0)-1)*IF(OR(F838="L",F838="S",F838="I"),-1,1),"")</f>
        <v/>
      </c>
      <c r="AM838" s="905" t="e">
        <f t="shared" si="55"/>
        <v>#N/A</v>
      </c>
      <c r="AN838" s="905" t="e">
        <f>INDEX(G838:R838,1,MATCH(Parametres!$B$3,G$1:R$1,0))*IF(OR(F838="L",F838="S",F838="I"),-1,1)</f>
        <v>#N/A</v>
      </c>
      <c r="AO838" s="487" t="e">
        <f>+VLOOKUP($AJ838,Data_Validation!$A:$D,1,0)</f>
        <v>#N/A</v>
      </c>
      <c r="AP838" s="487" t="e">
        <f>+VLOOKUP($AJ838,Data_Validation!$A:$D,3,0)</f>
        <v>#N/A</v>
      </c>
      <c r="AQ838" s="487" t="e">
        <f>+VLOOKUP($AJ838,Data_Validation!$A:$D,4,0)</f>
        <v>#N/A</v>
      </c>
      <c r="AR838" s="487" t="s">
        <v>299</v>
      </c>
      <c r="AS838" s="487" t="e">
        <f>+VLOOKUP($AJ838,Data_Validation!$A:$E,5,0)</f>
        <v>#N/A</v>
      </c>
      <c r="AT838" s="904">
        <f t="shared" si="56"/>
        <v>0</v>
      </c>
      <c r="AU838" s="488">
        <f t="shared" si="57"/>
        <v>0</v>
      </c>
      <c r="AV838" s="899" t="str">
        <f>IFERROR(INDEX(V838:AG838,1,MATCH(Parametres!$B$3,V$1:AG$1,0)-1)*IF(OR(C838="L",C838="S",C838="I"),-1,1),"")</f>
        <v/>
      </c>
      <c r="AW838" s="899" t="e">
        <f t="shared" si="58"/>
        <v>#N/A</v>
      </c>
      <c r="AX838" s="899" t="e">
        <f>INDEX(V838:AG838,1,MATCH(Parametres!$B$3,V$1:AG$1,0))*IF(OR(C838="L",C838="S",C838="I"),-1,1)</f>
        <v>#N/A</v>
      </c>
      <c r="AY838" s="487" t="s">
        <v>337</v>
      </c>
      <c r="AZ838" s="487" t="e">
        <f>+VLOOKUP($AJ838,Data_Validation!$A:$E,5,0)</f>
        <v>#N/A</v>
      </c>
    </row>
    <row r="839" spans="36:52" ht="15" customHeight="1">
      <c r="AJ839" s="899">
        <f t="shared" si="53"/>
        <v>0</v>
      </c>
      <c r="AK839" s="899">
        <f t="shared" si="54"/>
        <v>0</v>
      </c>
      <c r="AL839" s="905" t="str">
        <f>IFERROR(INDEX(G839:R839,1,MATCH(Parametres!$B$3,G$1:R$1,0)-1)*IF(OR(F839="L",F839="S",F839="I"),-1,1),"")</f>
        <v/>
      </c>
      <c r="AM839" s="905" t="e">
        <f t="shared" si="55"/>
        <v>#N/A</v>
      </c>
      <c r="AN839" s="905" t="e">
        <f>INDEX(G839:R839,1,MATCH(Parametres!$B$3,G$1:R$1,0))*IF(OR(F839="L",F839="S",F839="I"),-1,1)</f>
        <v>#N/A</v>
      </c>
      <c r="AO839" s="487" t="e">
        <f>+VLOOKUP($AJ839,Data_Validation!$A:$D,1,0)</f>
        <v>#N/A</v>
      </c>
      <c r="AP839" s="487" t="e">
        <f>+VLOOKUP($AJ839,Data_Validation!$A:$D,3,0)</f>
        <v>#N/A</v>
      </c>
      <c r="AQ839" s="487" t="e">
        <f>+VLOOKUP($AJ839,Data_Validation!$A:$D,4,0)</f>
        <v>#N/A</v>
      </c>
      <c r="AR839" s="487" t="s">
        <v>299</v>
      </c>
      <c r="AS839" s="487" t="e">
        <f>+VLOOKUP($AJ839,Data_Validation!$A:$E,5,0)</f>
        <v>#N/A</v>
      </c>
      <c r="AT839" s="904">
        <f t="shared" si="56"/>
        <v>0</v>
      </c>
      <c r="AU839" s="488">
        <f t="shared" si="57"/>
        <v>0</v>
      </c>
      <c r="AV839" s="899" t="str">
        <f>IFERROR(INDEX(V839:AG839,1,MATCH(Parametres!$B$3,V$1:AG$1,0)-1)*IF(OR(C839="L",C839="S",C839="I"),-1,1),"")</f>
        <v/>
      </c>
      <c r="AW839" s="899" t="e">
        <f t="shared" si="58"/>
        <v>#N/A</v>
      </c>
      <c r="AX839" s="899" t="e">
        <f>INDEX(V839:AG839,1,MATCH(Parametres!$B$3,V$1:AG$1,0))*IF(OR(C839="L",C839="S",C839="I"),-1,1)</f>
        <v>#N/A</v>
      </c>
      <c r="AY839" s="487" t="s">
        <v>337</v>
      </c>
      <c r="AZ839" s="487" t="e">
        <f>+VLOOKUP($AJ839,Data_Validation!$A:$E,5,0)</f>
        <v>#N/A</v>
      </c>
    </row>
    <row r="840" spans="36:52" ht="15" customHeight="1">
      <c r="AJ840" s="899">
        <f t="shared" si="53"/>
        <v>0</v>
      </c>
      <c r="AK840" s="899">
        <f t="shared" si="54"/>
        <v>0</v>
      </c>
      <c r="AL840" s="905" t="str">
        <f>IFERROR(INDEX(G840:R840,1,MATCH(Parametres!$B$3,G$1:R$1,0)-1)*IF(OR(F840="L",F840="S",F840="I"),-1,1),"")</f>
        <v/>
      </c>
      <c r="AM840" s="905" t="e">
        <f t="shared" si="55"/>
        <v>#N/A</v>
      </c>
      <c r="AN840" s="905" t="e">
        <f>INDEX(G840:R840,1,MATCH(Parametres!$B$3,G$1:R$1,0))*IF(OR(F840="L",F840="S",F840="I"),-1,1)</f>
        <v>#N/A</v>
      </c>
      <c r="AO840" s="487" t="e">
        <f>+VLOOKUP($AJ840,Data_Validation!$A:$D,1,0)</f>
        <v>#N/A</v>
      </c>
      <c r="AP840" s="487" t="e">
        <f>+VLOOKUP($AJ840,Data_Validation!$A:$D,3,0)</f>
        <v>#N/A</v>
      </c>
      <c r="AQ840" s="487" t="e">
        <f>+VLOOKUP($AJ840,Data_Validation!$A:$D,4,0)</f>
        <v>#N/A</v>
      </c>
      <c r="AR840" s="487" t="s">
        <v>299</v>
      </c>
      <c r="AS840" s="487" t="e">
        <f>+VLOOKUP($AJ840,Data_Validation!$A:$E,5,0)</f>
        <v>#N/A</v>
      </c>
      <c r="AT840" s="904">
        <f t="shared" si="56"/>
        <v>0</v>
      </c>
      <c r="AU840" s="488">
        <f t="shared" si="57"/>
        <v>0</v>
      </c>
      <c r="AV840" s="899" t="str">
        <f>IFERROR(INDEX(V840:AG840,1,MATCH(Parametres!$B$3,V$1:AG$1,0)-1)*IF(OR(C840="L",C840="S",C840="I"),-1,1),"")</f>
        <v/>
      </c>
      <c r="AW840" s="899" t="e">
        <f t="shared" si="58"/>
        <v>#N/A</v>
      </c>
      <c r="AX840" s="899" t="e">
        <f>INDEX(V840:AG840,1,MATCH(Parametres!$B$3,V$1:AG$1,0))*IF(OR(C840="L",C840="S",C840="I"),-1,1)</f>
        <v>#N/A</v>
      </c>
      <c r="AY840" s="487" t="s">
        <v>337</v>
      </c>
      <c r="AZ840" s="487" t="e">
        <f>+VLOOKUP($AJ840,Data_Validation!$A:$E,5,0)</f>
        <v>#N/A</v>
      </c>
    </row>
    <row r="841" spans="36:52" ht="15" customHeight="1">
      <c r="AJ841" s="899">
        <f t="shared" si="53"/>
        <v>0</v>
      </c>
      <c r="AK841" s="899">
        <f t="shared" si="54"/>
        <v>0</v>
      </c>
      <c r="AL841" s="905" t="str">
        <f>IFERROR(INDEX(G841:R841,1,MATCH(Parametres!$B$3,G$1:R$1,0)-1)*IF(OR(F841="L",F841="S",F841="I"),-1,1),"")</f>
        <v/>
      </c>
      <c r="AM841" s="905" t="e">
        <f t="shared" si="55"/>
        <v>#N/A</v>
      </c>
      <c r="AN841" s="905" t="e">
        <f>INDEX(G841:R841,1,MATCH(Parametres!$B$3,G$1:R$1,0))*IF(OR(F841="L",F841="S",F841="I"),-1,1)</f>
        <v>#N/A</v>
      </c>
      <c r="AO841" s="487" t="e">
        <f>+VLOOKUP($AJ841,Data_Validation!$A:$D,1,0)</f>
        <v>#N/A</v>
      </c>
      <c r="AP841" s="487" t="e">
        <f>+VLOOKUP($AJ841,Data_Validation!$A:$D,3,0)</f>
        <v>#N/A</v>
      </c>
      <c r="AQ841" s="487" t="e">
        <f>+VLOOKUP($AJ841,Data_Validation!$A:$D,4,0)</f>
        <v>#N/A</v>
      </c>
      <c r="AR841" s="487" t="s">
        <v>299</v>
      </c>
      <c r="AS841" s="487" t="e">
        <f>+VLOOKUP($AJ841,Data_Validation!$A:$E,5,0)</f>
        <v>#N/A</v>
      </c>
      <c r="AT841" s="904">
        <f t="shared" si="56"/>
        <v>0</v>
      </c>
      <c r="AU841" s="488">
        <f t="shared" si="57"/>
        <v>0</v>
      </c>
      <c r="AV841" s="899" t="str">
        <f>IFERROR(INDEX(V841:AG841,1,MATCH(Parametres!$B$3,V$1:AG$1,0)-1)*IF(OR(C841="L",C841="S",C841="I"),-1,1),"")</f>
        <v/>
      </c>
      <c r="AW841" s="899" t="e">
        <f t="shared" si="58"/>
        <v>#N/A</v>
      </c>
      <c r="AX841" s="899" t="e">
        <f>INDEX(V841:AG841,1,MATCH(Parametres!$B$3,V$1:AG$1,0))*IF(OR(C841="L",C841="S",C841="I"),-1,1)</f>
        <v>#N/A</v>
      </c>
      <c r="AY841" s="487" t="s">
        <v>337</v>
      </c>
      <c r="AZ841" s="487" t="e">
        <f>+VLOOKUP($AJ841,Data_Validation!$A:$E,5,0)</f>
        <v>#N/A</v>
      </c>
    </row>
    <row r="842" spans="36:52" ht="15" customHeight="1">
      <c r="AJ842" s="899">
        <f t="shared" si="53"/>
        <v>0</v>
      </c>
      <c r="AK842" s="899">
        <f t="shared" si="54"/>
        <v>0</v>
      </c>
      <c r="AL842" s="905" t="str">
        <f>IFERROR(INDEX(G842:R842,1,MATCH(Parametres!$B$3,G$1:R$1,0)-1)*IF(OR(F842="L",F842="S",F842="I"),-1,1),"")</f>
        <v/>
      </c>
      <c r="AM842" s="905" t="e">
        <f t="shared" si="55"/>
        <v>#N/A</v>
      </c>
      <c r="AN842" s="905" t="e">
        <f>INDEX(G842:R842,1,MATCH(Parametres!$B$3,G$1:R$1,0))*IF(OR(F842="L",F842="S",F842="I"),-1,1)</f>
        <v>#N/A</v>
      </c>
      <c r="AO842" s="487" t="e">
        <f>+VLOOKUP($AJ842,Data_Validation!$A:$D,1,0)</f>
        <v>#N/A</v>
      </c>
      <c r="AP842" s="487" t="e">
        <f>+VLOOKUP($AJ842,Data_Validation!$A:$D,3,0)</f>
        <v>#N/A</v>
      </c>
      <c r="AQ842" s="487" t="e">
        <f>+VLOOKUP($AJ842,Data_Validation!$A:$D,4,0)</f>
        <v>#N/A</v>
      </c>
      <c r="AR842" s="487" t="s">
        <v>299</v>
      </c>
      <c r="AS842" s="487" t="e">
        <f>+VLOOKUP($AJ842,Data_Validation!$A:$E,5,0)</f>
        <v>#N/A</v>
      </c>
      <c r="AT842" s="904">
        <f t="shared" si="56"/>
        <v>0</v>
      </c>
      <c r="AU842" s="488">
        <f t="shared" si="57"/>
        <v>0</v>
      </c>
      <c r="AV842" s="899" t="str">
        <f>IFERROR(INDEX(V842:AG842,1,MATCH(Parametres!$B$3,V$1:AG$1,0)-1)*IF(OR(C842="L",C842="S",C842="I"),-1,1),"")</f>
        <v/>
      </c>
      <c r="AW842" s="899" t="e">
        <f t="shared" si="58"/>
        <v>#N/A</v>
      </c>
      <c r="AX842" s="899" t="e">
        <f>INDEX(V842:AG842,1,MATCH(Parametres!$B$3,V$1:AG$1,0))*IF(OR(C842="L",C842="S",C842="I"),-1,1)</f>
        <v>#N/A</v>
      </c>
      <c r="AY842" s="487" t="s">
        <v>337</v>
      </c>
      <c r="AZ842" s="487" t="e">
        <f>+VLOOKUP($AJ842,Data_Validation!$A:$E,5,0)</f>
        <v>#N/A</v>
      </c>
    </row>
    <row r="843" spans="36:52" ht="15" customHeight="1">
      <c r="AJ843" s="899">
        <f t="shared" si="53"/>
        <v>0</v>
      </c>
      <c r="AK843" s="899">
        <f t="shared" si="54"/>
        <v>0</v>
      </c>
      <c r="AL843" s="905" t="str">
        <f>IFERROR(INDEX(G843:R843,1,MATCH(Parametres!$B$3,G$1:R$1,0)-1)*IF(OR(F843="L",F843="S",F843="I"),-1,1),"")</f>
        <v/>
      </c>
      <c r="AM843" s="905" t="e">
        <f t="shared" si="55"/>
        <v>#N/A</v>
      </c>
      <c r="AN843" s="905" t="e">
        <f>INDEX(G843:R843,1,MATCH(Parametres!$B$3,G$1:R$1,0))*IF(OR(F843="L",F843="S",F843="I"),-1,1)</f>
        <v>#N/A</v>
      </c>
      <c r="AO843" s="487" t="e">
        <f>+VLOOKUP($AJ843,Data_Validation!$A:$D,1,0)</f>
        <v>#N/A</v>
      </c>
      <c r="AP843" s="487" t="e">
        <f>+VLOOKUP($AJ843,Data_Validation!$A:$D,3,0)</f>
        <v>#N/A</v>
      </c>
      <c r="AQ843" s="487" t="e">
        <f>+VLOOKUP($AJ843,Data_Validation!$A:$D,4,0)</f>
        <v>#N/A</v>
      </c>
      <c r="AR843" s="487" t="s">
        <v>299</v>
      </c>
      <c r="AS843" s="487" t="e">
        <f>+VLOOKUP($AJ843,Data_Validation!$A:$E,5,0)</f>
        <v>#N/A</v>
      </c>
      <c r="AT843" s="904">
        <f t="shared" si="56"/>
        <v>0</v>
      </c>
      <c r="AU843" s="488">
        <f t="shared" si="57"/>
        <v>0</v>
      </c>
      <c r="AV843" s="899" t="str">
        <f>IFERROR(INDEX(V843:AG843,1,MATCH(Parametres!$B$3,V$1:AG$1,0)-1)*IF(OR(C843="L",C843="S",C843="I"),-1,1),"")</f>
        <v/>
      </c>
      <c r="AW843" s="899" t="e">
        <f t="shared" si="58"/>
        <v>#N/A</v>
      </c>
      <c r="AX843" s="899" t="e">
        <f>INDEX(V843:AG843,1,MATCH(Parametres!$B$3,V$1:AG$1,0))*IF(OR(C843="L",C843="S",C843="I"),-1,1)</f>
        <v>#N/A</v>
      </c>
      <c r="AY843" s="487" t="s">
        <v>337</v>
      </c>
      <c r="AZ843" s="487" t="e">
        <f>+VLOOKUP($AJ843,Data_Validation!$A:$E,5,0)</f>
        <v>#N/A</v>
      </c>
    </row>
    <row r="844" spans="36:52" ht="15" customHeight="1">
      <c r="AJ844" s="899">
        <f t="shared" si="53"/>
        <v>0</v>
      </c>
      <c r="AK844" s="899">
        <f t="shared" si="54"/>
        <v>0</v>
      </c>
      <c r="AL844" s="905" t="str">
        <f>IFERROR(INDEX(G844:R844,1,MATCH(Parametres!$B$3,G$1:R$1,0)-1)*IF(OR(F844="L",F844="S",F844="I"),-1,1),"")</f>
        <v/>
      </c>
      <c r="AM844" s="905" t="e">
        <f t="shared" si="55"/>
        <v>#N/A</v>
      </c>
      <c r="AN844" s="905" t="e">
        <f>INDEX(G844:R844,1,MATCH(Parametres!$B$3,G$1:R$1,0))*IF(OR(F844="L",F844="S",F844="I"),-1,1)</f>
        <v>#N/A</v>
      </c>
      <c r="AO844" s="487" t="e">
        <f>+VLOOKUP($AJ844,Data_Validation!$A:$D,1,0)</f>
        <v>#N/A</v>
      </c>
      <c r="AP844" s="487" t="e">
        <f>+VLOOKUP($AJ844,Data_Validation!$A:$D,3,0)</f>
        <v>#N/A</v>
      </c>
      <c r="AQ844" s="487" t="e">
        <f>+VLOOKUP($AJ844,Data_Validation!$A:$D,4,0)</f>
        <v>#N/A</v>
      </c>
      <c r="AR844" s="487" t="s">
        <v>299</v>
      </c>
      <c r="AS844" s="487" t="e">
        <f>+VLOOKUP($AJ844,Data_Validation!$A:$E,5,0)</f>
        <v>#N/A</v>
      </c>
      <c r="AT844" s="904">
        <f t="shared" si="56"/>
        <v>0</v>
      </c>
      <c r="AU844" s="488">
        <f t="shared" si="57"/>
        <v>0</v>
      </c>
      <c r="AV844" s="899" t="str">
        <f>IFERROR(INDEX(V844:AG844,1,MATCH(Parametres!$B$3,V$1:AG$1,0)-1)*IF(OR(C844="L",C844="S",C844="I"),-1,1),"")</f>
        <v/>
      </c>
      <c r="AW844" s="899" t="e">
        <f t="shared" si="58"/>
        <v>#N/A</v>
      </c>
      <c r="AX844" s="899" t="e">
        <f>INDEX(V844:AG844,1,MATCH(Parametres!$B$3,V$1:AG$1,0))*IF(OR(C844="L",C844="S",C844="I"),-1,1)</f>
        <v>#N/A</v>
      </c>
      <c r="AY844" s="487" t="s">
        <v>337</v>
      </c>
      <c r="AZ844" s="487" t="e">
        <f>+VLOOKUP($AJ844,Data_Validation!$A:$E,5,0)</f>
        <v>#N/A</v>
      </c>
    </row>
    <row r="845" spans="36:52" ht="15" customHeight="1">
      <c r="AJ845" s="899">
        <f t="shared" si="53"/>
        <v>0</v>
      </c>
      <c r="AK845" s="899">
        <f t="shared" si="54"/>
        <v>0</v>
      </c>
      <c r="AL845" s="905" t="str">
        <f>IFERROR(INDEX(G845:R845,1,MATCH(Parametres!$B$3,G$1:R$1,0)-1)*IF(OR(F845="L",F845="S",F845="I"),-1,1),"")</f>
        <v/>
      </c>
      <c r="AM845" s="905" t="e">
        <f t="shared" si="55"/>
        <v>#N/A</v>
      </c>
      <c r="AN845" s="905" t="e">
        <f>INDEX(G845:R845,1,MATCH(Parametres!$B$3,G$1:R$1,0))*IF(OR(F845="L",F845="S",F845="I"),-1,1)</f>
        <v>#N/A</v>
      </c>
      <c r="AO845" s="487" t="e">
        <f>+VLOOKUP($AJ845,Data_Validation!$A:$D,1,0)</f>
        <v>#N/A</v>
      </c>
      <c r="AP845" s="487" t="e">
        <f>+VLOOKUP($AJ845,Data_Validation!$A:$D,3,0)</f>
        <v>#N/A</v>
      </c>
      <c r="AQ845" s="487" t="e">
        <f>+VLOOKUP($AJ845,Data_Validation!$A:$D,4,0)</f>
        <v>#N/A</v>
      </c>
      <c r="AR845" s="487" t="s">
        <v>299</v>
      </c>
      <c r="AS845" s="487" t="e">
        <f>+VLOOKUP($AJ845,Data_Validation!$A:$E,5,0)</f>
        <v>#N/A</v>
      </c>
      <c r="AT845" s="904">
        <f t="shared" si="56"/>
        <v>0</v>
      </c>
      <c r="AU845" s="488">
        <f t="shared" si="57"/>
        <v>0</v>
      </c>
      <c r="AV845" s="899" t="str">
        <f>IFERROR(INDEX(V845:AG845,1,MATCH(Parametres!$B$3,V$1:AG$1,0)-1)*IF(OR(C845="L",C845="S",C845="I"),-1,1),"")</f>
        <v/>
      </c>
      <c r="AW845" s="899" t="e">
        <f t="shared" si="58"/>
        <v>#N/A</v>
      </c>
      <c r="AX845" s="899" t="e">
        <f>INDEX(V845:AG845,1,MATCH(Parametres!$B$3,V$1:AG$1,0))*IF(OR(C845="L",C845="S",C845="I"),-1,1)</f>
        <v>#N/A</v>
      </c>
      <c r="AY845" s="487" t="s">
        <v>337</v>
      </c>
      <c r="AZ845" s="487" t="e">
        <f>+VLOOKUP($AJ845,Data_Validation!$A:$E,5,0)</f>
        <v>#N/A</v>
      </c>
    </row>
    <row r="846" spans="36:52" ht="15" customHeight="1">
      <c r="AJ846" s="899">
        <f t="shared" si="53"/>
        <v>0</v>
      </c>
      <c r="AK846" s="899">
        <f t="shared" si="54"/>
        <v>0</v>
      </c>
      <c r="AL846" s="905" t="str">
        <f>IFERROR(INDEX(G846:R846,1,MATCH(Parametres!$B$3,G$1:R$1,0)-1)*IF(OR(F846="L",F846="S",F846="I"),-1,1),"")</f>
        <v/>
      </c>
      <c r="AM846" s="905" t="e">
        <f t="shared" si="55"/>
        <v>#N/A</v>
      </c>
      <c r="AN846" s="905" t="e">
        <f>INDEX(G846:R846,1,MATCH(Parametres!$B$3,G$1:R$1,0))*IF(OR(F846="L",F846="S",F846="I"),-1,1)</f>
        <v>#N/A</v>
      </c>
      <c r="AO846" s="487" t="e">
        <f>+VLOOKUP($AJ846,Data_Validation!$A:$D,1,0)</f>
        <v>#N/A</v>
      </c>
      <c r="AP846" s="487" t="e">
        <f>+VLOOKUP($AJ846,Data_Validation!$A:$D,3,0)</f>
        <v>#N/A</v>
      </c>
      <c r="AQ846" s="487" t="e">
        <f>+VLOOKUP($AJ846,Data_Validation!$A:$D,4,0)</f>
        <v>#N/A</v>
      </c>
      <c r="AR846" s="487" t="s">
        <v>299</v>
      </c>
      <c r="AS846" s="487" t="e">
        <f>+VLOOKUP($AJ846,Data_Validation!$A:$E,5,0)</f>
        <v>#N/A</v>
      </c>
      <c r="AT846" s="904">
        <f t="shared" si="56"/>
        <v>0</v>
      </c>
      <c r="AU846" s="488">
        <f t="shared" si="57"/>
        <v>0</v>
      </c>
      <c r="AV846" s="899" t="str">
        <f>IFERROR(INDEX(V846:AG846,1,MATCH(Parametres!$B$3,V$1:AG$1,0)-1)*IF(OR(C846="L",C846="S",C846="I"),-1,1),"")</f>
        <v/>
      </c>
      <c r="AW846" s="899" t="e">
        <f t="shared" si="58"/>
        <v>#N/A</v>
      </c>
      <c r="AX846" s="899" t="e">
        <f>INDEX(V846:AG846,1,MATCH(Parametres!$B$3,V$1:AG$1,0))*IF(OR(C846="L",C846="S",C846="I"),-1,1)</f>
        <v>#N/A</v>
      </c>
      <c r="AY846" s="487" t="s">
        <v>337</v>
      </c>
      <c r="AZ846" s="487" t="e">
        <f>+VLOOKUP($AJ846,Data_Validation!$A:$E,5,0)</f>
        <v>#N/A</v>
      </c>
    </row>
    <row r="847" spans="36:52" ht="15" customHeight="1">
      <c r="AJ847" s="899">
        <f t="shared" si="53"/>
        <v>0</v>
      </c>
      <c r="AK847" s="899">
        <f t="shared" si="54"/>
        <v>0</v>
      </c>
      <c r="AL847" s="905" t="str">
        <f>IFERROR(INDEX(G847:R847,1,MATCH(Parametres!$B$3,G$1:R$1,0)-1)*IF(OR(F847="L",F847="S",F847="I"),-1,1),"")</f>
        <v/>
      </c>
      <c r="AM847" s="905" t="e">
        <f t="shared" si="55"/>
        <v>#N/A</v>
      </c>
      <c r="AN847" s="905" t="e">
        <f>INDEX(G847:R847,1,MATCH(Parametres!$B$3,G$1:R$1,0))*IF(OR(F847="L",F847="S",F847="I"),-1,1)</f>
        <v>#N/A</v>
      </c>
      <c r="AO847" s="487" t="e">
        <f>+VLOOKUP($AJ847,Data_Validation!$A:$D,1,0)</f>
        <v>#N/A</v>
      </c>
      <c r="AP847" s="487" t="e">
        <f>+VLOOKUP($AJ847,Data_Validation!$A:$D,3,0)</f>
        <v>#N/A</v>
      </c>
      <c r="AQ847" s="487" t="e">
        <f>+VLOOKUP($AJ847,Data_Validation!$A:$D,4,0)</f>
        <v>#N/A</v>
      </c>
      <c r="AR847" s="487" t="s">
        <v>299</v>
      </c>
      <c r="AS847" s="487" t="e">
        <f>+VLOOKUP($AJ847,Data_Validation!$A:$E,5,0)</f>
        <v>#N/A</v>
      </c>
      <c r="AT847" s="904">
        <f t="shared" si="56"/>
        <v>0</v>
      </c>
      <c r="AU847" s="488">
        <f t="shared" si="57"/>
        <v>0</v>
      </c>
      <c r="AV847" s="899" t="str">
        <f>IFERROR(INDEX(V847:AG847,1,MATCH(Parametres!$B$3,V$1:AG$1,0)-1)*IF(OR(C847="L",C847="S",C847="I"),-1,1),"")</f>
        <v/>
      </c>
      <c r="AW847" s="899" t="e">
        <f t="shared" si="58"/>
        <v>#N/A</v>
      </c>
      <c r="AX847" s="899" t="e">
        <f>INDEX(V847:AG847,1,MATCH(Parametres!$B$3,V$1:AG$1,0))*IF(OR(C847="L",C847="S",C847="I"),-1,1)</f>
        <v>#N/A</v>
      </c>
      <c r="AY847" s="487" t="s">
        <v>337</v>
      </c>
      <c r="AZ847" s="487" t="e">
        <f>+VLOOKUP($AJ847,Data_Validation!$A:$E,5,0)</f>
        <v>#N/A</v>
      </c>
    </row>
    <row r="848" spans="36:52" ht="15" customHeight="1">
      <c r="AJ848" s="899">
        <f t="shared" si="53"/>
        <v>0</v>
      </c>
      <c r="AK848" s="899">
        <f t="shared" si="54"/>
        <v>0</v>
      </c>
      <c r="AL848" s="905" t="str">
        <f>IFERROR(INDEX(G848:R848,1,MATCH(Parametres!$B$3,G$1:R$1,0)-1)*IF(OR(F848="L",F848="S",F848="I"),-1,1),"")</f>
        <v/>
      </c>
      <c r="AM848" s="905" t="e">
        <f t="shared" si="55"/>
        <v>#N/A</v>
      </c>
      <c r="AN848" s="905" t="e">
        <f>INDEX(G848:R848,1,MATCH(Parametres!$B$3,G$1:R$1,0))*IF(OR(F848="L",F848="S",F848="I"),-1,1)</f>
        <v>#N/A</v>
      </c>
      <c r="AO848" s="487" t="e">
        <f>+VLOOKUP($AJ848,Data_Validation!$A:$D,1,0)</f>
        <v>#N/A</v>
      </c>
      <c r="AP848" s="487" t="e">
        <f>+VLOOKUP($AJ848,Data_Validation!$A:$D,3,0)</f>
        <v>#N/A</v>
      </c>
      <c r="AQ848" s="487" t="e">
        <f>+VLOOKUP($AJ848,Data_Validation!$A:$D,4,0)</f>
        <v>#N/A</v>
      </c>
      <c r="AR848" s="487" t="s">
        <v>299</v>
      </c>
      <c r="AS848" s="487" t="e">
        <f>+VLOOKUP($AJ848,Data_Validation!$A:$E,5,0)</f>
        <v>#N/A</v>
      </c>
      <c r="AT848" s="904">
        <f t="shared" si="56"/>
        <v>0</v>
      </c>
      <c r="AU848" s="488">
        <f t="shared" si="57"/>
        <v>0</v>
      </c>
      <c r="AV848" s="899" t="str">
        <f>IFERROR(INDEX(V848:AG848,1,MATCH(Parametres!$B$3,V$1:AG$1,0)-1)*IF(OR(C848="L",C848="S",C848="I"),-1,1),"")</f>
        <v/>
      </c>
      <c r="AW848" s="899" t="e">
        <f t="shared" si="58"/>
        <v>#N/A</v>
      </c>
      <c r="AX848" s="899" t="e">
        <f>INDEX(V848:AG848,1,MATCH(Parametres!$B$3,V$1:AG$1,0))*IF(OR(C848="L",C848="S",C848="I"),-1,1)</f>
        <v>#N/A</v>
      </c>
      <c r="AY848" s="487" t="s">
        <v>337</v>
      </c>
      <c r="AZ848" s="487" t="e">
        <f>+VLOOKUP($AJ848,Data_Validation!$A:$E,5,0)</f>
        <v>#N/A</v>
      </c>
    </row>
    <row r="849" spans="36:52" ht="15" customHeight="1">
      <c r="AJ849" s="899">
        <f t="shared" si="53"/>
        <v>0</v>
      </c>
      <c r="AK849" s="899">
        <f t="shared" si="54"/>
        <v>0</v>
      </c>
      <c r="AL849" s="905" t="str">
        <f>IFERROR(INDEX(G849:R849,1,MATCH(Parametres!$B$3,G$1:R$1,0)-1)*IF(OR(F849="L",F849="S",F849="I"),-1,1),"")</f>
        <v/>
      </c>
      <c r="AM849" s="905" t="e">
        <f t="shared" si="55"/>
        <v>#N/A</v>
      </c>
      <c r="AN849" s="905" t="e">
        <f>INDEX(G849:R849,1,MATCH(Parametres!$B$3,G$1:R$1,0))*IF(OR(F849="L",F849="S",F849="I"),-1,1)</f>
        <v>#N/A</v>
      </c>
      <c r="AO849" s="487" t="e">
        <f>+VLOOKUP($AJ849,Data_Validation!$A:$D,1,0)</f>
        <v>#N/A</v>
      </c>
      <c r="AP849" s="487" t="e">
        <f>+VLOOKUP($AJ849,Data_Validation!$A:$D,3,0)</f>
        <v>#N/A</v>
      </c>
      <c r="AQ849" s="487" t="e">
        <f>+VLOOKUP($AJ849,Data_Validation!$A:$D,4,0)</f>
        <v>#N/A</v>
      </c>
      <c r="AR849" s="487" t="s">
        <v>299</v>
      </c>
      <c r="AS849" s="487" t="e">
        <f>+VLOOKUP($AJ849,Data_Validation!$A:$E,5,0)</f>
        <v>#N/A</v>
      </c>
      <c r="AT849" s="904">
        <f t="shared" si="56"/>
        <v>0</v>
      </c>
      <c r="AU849" s="488">
        <f t="shared" si="57"/>
        <v>0</v>
      </c>
      <c r="AV849" s="899" t="str">
        <f>IFERROR(INDEX(V849:AG849,1,MATCH(Parametres!$B$3,V$1:AG$1,0)-1)*IF(OR(C849="L",C849="S",C849="I"),-1,1),"")</f>
        <v/>
      </c>
      <c r="AW849" s="899" t="e">
        <f t="shared" si="58"/>
        <v>#N/A</v>
      </c>
      <c r="AX849" s="899" t="e">
        <f>INDEX(V849:AG849,1,MATCH(Parametres!$B$3,V$1:AG$1,0))*IF(OR(C849="L",C849="S",C849="I"),-1,1)</f>
        <v>#N/A</v>
      </c>
      <c r="AY849" s="487" t="s">
        <v>337</v>
      </c>
      <c r="AZ849" s="487" t="e">
        <f>+VLOOKUP($AJ849,Data_Validation!$A:$E,5,0)</f>
        <v>#N/A</v>
      </c>
    </row>
    <row r="850" spans="36:52" ht="15" customHeight="1">
      <c r="AJ850" s="899">
        <f t="shared" si="53"/>
        <v>0</v>
      </c>
      <c r="AK850" s="899">
        <f t="shared" si="54"/>
        <v>0</v>
      </c>
      <c r="AL850" s="905" t="str">
        <f>IFERROR(INDEX(G850:R850,1,MATCH(Parametres!$B$3,G$1:R$1,0)-1)*IF(OR(F850="L",F850="S",F850="I"),-1,1),"")</f>
        <v/>
      </c>
      <c r="AM850" s="905" t="e">
        <f t="shared" si="55"/>
        <v>#N/A</v>
      </c>
      <c r="AN850" s="905" t="e">
        <f>INDEX(G850:R850,1,MATCH(Parametres!$B$3,G$1:R$1,0))*IF(OR(F850="L",F850="S",F850="I"),-1,1)</f>
        <v>#N/A</v>
      </c>
      <c r="AO850" s="487" t="e">
        <f>+VLOOKUP($AJ850,Data_Validation!$A:$D,1,0)</f>
        <v>#N/A</v>
      </c>
      <c r="AP850" s="487" t="e">
        <f>+VLOOKUP($AJ850,Data_Validation!$A:$D,3,0)</f>
        <v>#N/A</v>
      </c>
      <c r="AQ850" s="487" t="e">
        <f>+VLOOKUP($AJ850,Data_Validation!$A:$D,4,0)</f>
        <v>#N/A</v>
      </c>
      <c r="AR850" s="487" t="s">
        <v>299</v>
      </c>
      <c r="AS850" s="487" t="e">
        <f>+VLOOKUP($AJ850,Data_Validation!$A:$E,5,0)</f>
        <v>#N/A</v>
      </c>
      <c r="AT850" s="904">
        <f t="shared" si="56"/>
        <v>0</v>
      </c>
      <c r="AU850" s="488">
        <f t="shared" si="57"/>
        <v>0</v>
      </c>
      <c r="AV850" s="899" t="str">
        <f>IFERROR(INDEX(V850:AG850,1,MATCH(Parametres!$B$3,V$1:AG$1,0)-1)*IF(OR(C850="L",C850="S",C850="I"),-1,1),"")</f>
        <v/>
      </c>
      <c r="AW850" s="899" t="e">
        <f t="shared" si="58"/>
        <v>#N/A</v>
      </c>
      <c r="AX850" s="899" t="e">
        <f>INDEX(V850:AG850,1,MATCH(Parametres!$B$3,V$1:AG$1,0))*IF(OR(C850="L",C850="S",C850="I"),-1,1)</f>
        <v>#N/A</v>
      </c>
      <c r="AY850" s="487" t="s">
        <v>337</v>
      </c>
      <c r="AZ850" s="487" t="e">
        <f>+VLOOKUP($AJ850,Data_Validation!$A:$E,5,0)</f>
        <v>#N/A</v>
      </c>
    </row>
    <row r="851" spans="36:52" ht="15" customHeight="1">
      <c r="AJ851" s="899">
        <f t="shared" si="53"/>
        <v>0</v>
      </c>
      <c r="AK851" s="899">
        <f t="shared" si="54"/>
        <v>0</v>
      </c>
      <c r="AL851" s="905" t="str">
        <f>IFERROR(INDEX(G851:R851,1,MATCH(Parametres!$B$3,G$1:R$1,0)-1)*IF(OR(F851="L",F851="S",F851="I"),-1,1),"")</f>
        <v/>
      </c>
      <c r="AM851" s="905" t="e">
        <f t="shared" si="55"/>
        <v>#N/A</v>
      </c>
      <c r="AN851" s="905" t="e">
        <f>INDEX(G851:R851,1,MATCH(Parametres!$B$3,G$1:R$1,0))*IF(OR(F851="L",F851="S",F851="I"),-1,1)</f>
        <v>#N/A</v>
      </c>
      <c r="AO851" s="487" t="e">
        <f>+VLOOKUP($AJ851,Data_Validation!$A:$D,1,0)</f>
        <v>#N/A</v>
      </c>
      <c r="AP851" s="487" t="e">
        <f>+VLOOKUP($AJ851,Data_Validation!$A:$D,3,0)</f>
        <v>#N/A</v>
      </c>
      <c r="AQ851" s="487" t="e">
        <f>+VLOOKUP($AJ851,Data_Validation!$A:$D,4,0)</f>
        <v>#N/A</v>
      </c>
      <c r="AR851" s="487" t="s">
        <v>299</v>
      </c>
      <c r="AS851" s="487" t="e">
        <f>+VLOOKUP($AJ851,Data_Validation!$A:$E,5,0)</f>
        <v>#N/A</v>
      </c>
      <c r="AT851" s="904">
        <f t="shared" si="56"/>
        <v>0</v>
      </c>
      <c r="AU851" s="488">
        <f t="shared" si="57"/>
        <v>0</v>
      </c>
      <c r="AV851" s="899" t="str">
        <f>IFERROR(INDEX(V851:AG851,1,MATCH(Parametres!$B$3,V$1:AG$1,0)-1)*IF(OR(C851="L",C851="S",C851="I"),-1,1),"")</f>
        <v/>
      </c>
      <c r="AW851" s="899" t="e">
        <f t="shared" si="58"/>
        <v>#N/A</v>
      </c>
      <c r="AX851" s="899" t="e">
        <f>INDEX(V851:AG851,1,MATCH(Parametres!$B$3,V$1:AG$1,0))*IF(OR(C851="L",C851="S",C851="I"),-1,1)</f>
        <v>#N/A</v>
      </c>
      <c r="AY851" s="487" t="s">
        <v>337</v>
      </c>
      <c r="AZ851" s="487" t="e">
        <f>+VLOOKUP($AJ851,Data_Validation!$A:$E,5,0)</f>
        <v>#N/A</v>
      </c>
    </row>
    <row r="852" spans="36:52" ht="15" customHeight="1">
      <c r="AJ852" s="899">
        <f t="shared" si="53"/>
        <v>0</v>
      </c>
      <c r="AK852" s="899">
        <f t="shared" si="54"/>
        <v>0</v>
      </c>
      <c r="AL852" s="905" t="str">
        <f>IFERROR(INDEX(G852:R852,1,MATCH(Parametres!$B$3,G$1:R$1,0)-1)*IF(OR(F852="L",F852="S",F852="I"),-1,1),"")</f>
        <v/>
      </c>
      <c r="AM852" s="905" t="e">
        <f t="shared" si="55"/>
        <v>#N/A</v>
      </c>
      <c r="AN852" s="905" t="e">
        <f>INDEX(G852:R852,1,MATCH(Parametres!$B$3,G$1:R$1,0))*IF(OR(F852="L",F852="S",F852="I"),-1,1)</f>
        <v>#N/A</v>
      </c>
      <c r="AO852" s="487" t="e">
        <f>+VLOOKUP($AJ852,Data_Validation!$A:$D,1,0)</f>
        <v>#N/A</v>
      </c>
      <c r="AP852" s="487" t="e">
        <f>+VLOOKUP($AJ852,Data_Validation!$A:$D,3,0)</f>
        <v>#N/A</v>
      </c>
      <c r="AQ852" s="487" t="e">
        <f>+VLOOKUP($AJ852,Data_Validation!$A:$D,4,0)</f>
        <v>#N/A</v>
      </c>
      <c r="AR852" s="487" t="s">
        <v>299</v>
      </c>
      <c r="AS852" s="487" t="e">
        <f>+VLOOKUP($AJ852,Data_Validation!$A:$E,5,0)</f>
        <v>#N/A</v>
      </c>
      <c r="AT852" s="904">
        <f t="shared" si="56"/>
        <v>0</v>
      </c>
      <c r="AU852" s="488">
        <f t="shared" si="57"/>
        <v>0</v>
      </c>
      <c r="AV852" s="899" t="str">
        <f>IFERROR(INDEX(V852:AG852,1,MATCH(Parametres!$B$3,V$1:AG$1,0)-1)*IF(OR(C852="L",C852="S",C852="I"),-1,1),"")</f>
        <v/>
      </c>
      <c r="AW852" s="899" t="e">
        <f t="shared" si="58"/>
        <v>#N/A</v>
      </c>
      <c r="AX852" s="899" t="e">
        <f>INDEX(V852:AG852,1,MATCH(Parametres!$B$3,V$1:AG$1,0))*IF(OR(C852="L",C852="S",C852="I"),-1,1)</f>
        <v>#N/A</v>
      </c>
      <c r="AY852" s="487" t="s">
        <v>337</v>
      </c>
      <c r="AZ852" s="487" t="e">
        <f>+VLOOKUP($AJ852,Data_Validation!$A:$E,5,0)</f>
        <v>#N/A</v>
      </c>
    </row>
    <row r="853" spans="36:52" ht="15" customHeight="1">
      <c r="AJ853" s="899">
        <f t="shared" si="53"/>
        <v>0</v>
      </c>
      <c r="AK853" s="899">
        <f t="shared" si="54"/>
        <v>0</v>
      </c>
      <c r="AL853" s="905" t="str">
        <f>IFERROR(INDEX(G853:R853,1,MATCH(Parametres!$B$3,G$1:R$1,0)-1)*IF(OR(F853="L",F853="S",F853="I"),-1,1),"")</f>
        <v/>
      </c>
      <c r="AM853" s="905" t="e">
        <f t="shared" si="55"/>
        <v>#N/A</v>
      </c>
      <c r="AN853" s="905" t="e">
        <f>INDEX(G853:R853,1,MATCH(Parametres!$B$3,G$1:R$1,0))*IF(OR(F853="L",F853="S",F853="I"),-1,1)</f>
        <v>#N/A</v>
      </c>
      <c r="AO853" s="487" t="e">
        <f>+VLOOKUP($AJ853,Data_Validation!$A:$D,1,0)</f>
        <v>#N/A</v>
      </c>
      <c r="AP853" s="487" t="e">
        <f>+VLOOKUP($AJ853,Data_Validation!$A:$D,3,0)</f>
        <v>#N/A</v>
      </c>
      <c r="AQ853" s="487" t="e">
        <f>+VLOOKUP($AJ853,Data_Validation!$A:$D,4,0)</f>
        <v>#N/A</v>
      </c>
      <c r="AR853" s="487" t="s">
        <v>299</v>
      </c>
      <c r="AS853" s="487" t="e">
        <f>+VLOOKUP($AJ853,Data_Validation!$A:$E,5,0)</f>
        <v>#N/A</v>
      </c>
      <c r="AT853" s="904">
        <f t="shared" si="56"/>
        <v>0</v>
      </c>
      <c r="AU853" s="488">
        <f t="shared" si="57"/>
        <v>0</v>
      </c>
      <c r="AV853" s="899" t="str">
        <f>IFERROR(INDEX(V853:AG853,1,MATCH(Parametres!$B$3,V$1:AG$1,0)-1)*IF(OR(C853="L",C853="S",C853="I"),-1,1),"")</f>
        <v/>
      </c>
      <c r="AW853" s="899" t="e">
        <f t="shared" si="58"/>
        <v>#N/A</v>
      </c>
      <c r="AX853" s="899" t="e">
        <f>INDEX(V853:AG853,1,MATCH(Parametres!$B$3,V$1:AG$1,0))*IF(OR(C853="L",C853="S",C853="I"),-1,1)</f>
        <v>#N/A</v>
      </c>
      <c r="AY853" s="487" t="s">
        <v>337</v>
      </c>
      <c r="AZ853" s="487" t="e">
        <f>+VLOOKUP($AJ853,Data_Validation!$A:$E,5,0)</f>
        <v>#N/A</v>
      </c>
    </row>
    <row r="854" spans="36:52" ht="15" customHeight="1">
      <c r="AJ854" s="899">
        <f t="shared" si="53"/>
        <v>0</v>
      </c>
      <c r="AK854" s="899">
        <f t="shared" si="54"/>
        <v>0</v>
      </c>
      <c r="AL854" s="905" t="str">
        <f>IFERROR(INDEX(G854:R854,1,MATCH(Parametres!$B$3,G$1:R$1,0)-1)*IF(OR(F854="L",F854="S",F854="I"),-1,1),"")</f>
        <v/>
      </c>
      <c r="AM854" s="905" t="e">
        <f t="shared" si="55"/>
        <v>#N/A</v>
      </c>
      <c r="AN854" s="905" t="e">
        <f>INDEX(G854:R854,1,MATCH(Parametres!$B$3,G$1:R$1,0))*IF(OR(F854="L",F854="S",F854="I"),-1,1)</f>
        <v>#N/A</v>
      </c>
      <c r="AO854" s="487" t="e">
        <f>+VLOOKUP($AJ854,Data_Validation!$A:$D,1,0)</f>
        <v>#N/A</v>
      </c>
      <c r="AP854" s="487" t="e">
        <f>+VLOOKUP($AJ854,Data_Validation!$A:$D,3,0)</f>
        <v>#N/A</v>
      </c>
      <c r="AQ854" s="487" t="e">
        <f>+VLOOKUP($AJ854,Data_Validation!$A:$D,4,0)</f>
        <v>#N/A</v>
      </c>
      <c r="AR854" s="487" t="s">
        <v>299</v>
      </c>
      <c r="AS854" s="487" t="e">
        <f>+VLOOKUP($AJ854,Data_Validation!$A:$E,5,0)</f>
        <v>#N/A</v>
      </c>
      <c r="AT854" s="904">
        <f t="shared" si="56"/>
        <v>0</v>
      </c>
      <c r="AU854" s="488">
        <f t="shared" si="57"/>
        <v>0</v>
      </c>
      <c r="AV854" s="899" t="str">
        <f>IFERROR(INDEX(V854:AG854,1,MATCH(Parametres!$B$3,V$1:AG$1,0)-1)*IF(OR(C854="L",C854="S",C854="I"),-1,1),"")</f>
        <v/>
      </c>
      <c r="AW854" s="899" t="e">
        <f t="shared" si="58"/>
        <v>#N/A</v>
      </c>
      <c r="AX854" s="899" t="e">
        <f>INDEX(V854:AG854,1,MATCH(Parametres!$B$3,V$1:AG$1,0))*IF(OR(C854="L",C854="S",C854="I"),-1,1)</f>
        <v>#N/A</v>
      </c>
      <c r="AY854" s="487" t="s">
        <v>337</v>
      </c>
      <c r="AZ854" s="487" t="e">
        <f>+VLOOKUP($AJ854,Data_Validation!$A:$E,5,0)</f>
        <v>#N/A</v>
      </c>
    </row>
    <row r="855" spans="36:52" ht="15" customHeight="1">
      <c r="AJ855" s="899">
        <f t="shared" si="53"/>
        <v>0</v>
      </c>
      <c r="AK855" s="899">
        <f t="shared" si="54"/>
        <v>0</v>
      </c>
      <c r="AL855" s="905" t="str">
        <f>IFERROR(INDEX(G855:R855,1,MATCH(Parametres!$B$3,G$1:R$1,0)-1)*IF(OR(F855="L",F855="S",F855="I"),-1,1),"")</f>
        <v/>
      </c>
      <c r="AM855" s="905" t="e">
        <f t="shared" si="55"/>
        <v>#N/A</v>
      </c>
      <c r="AN855" s="905" t="e">
        <f>INDEX(G855:R855,1,MATCH(Parametres!$B$3,G$1:R$1,0))*IF(OR(F855="L",F855="S",F855="I"),-1,1)</f>
        <v>#N/A</v>
      </c>
      <c r="AO855" s="487" t="e">
        <f>+VLOOKUP($AJ855,Data_Validation!$A:$D,1,0)</f>
        <v>#N/A</v>
      </c>
      <c r="AP855" s="487" t="e">
        <f>+VLOOKUP($AJ855,Data_Validation!$A:$D,3,0)</f>
        <v>#N/A</v>
      </c>
      <c r="AQ855" s="487" t="e">
        <f>+VLOOKUP($AJ855,Data_Validation!$A:$D,4,0)</f>
        <v>#N/A</v>
      </c>
      <c r="AR855" s="487" t="s">
        <v>299</v>
      </c>
      <c r="AS855" s="487" t="e">
        <f>+VLOOKUP($AJ855,Data_Validation!$A:$E,5,0)</f>
        <v>#N/A</v>
      </c>
      <c r="AT855" s="904">
        <f t="shared" si="56"/>
        <v>0</v>
      </c>
      <c r="AU855" s="488">
        <f t="shared" si="57"/>
        <v>0</v>
      </c>
      <c r="AV855" s="899" t="str">
        <f>IFERROR(INDEX(V855:AG855,1,MATCH(Parametres!$B$3,V$1:AG$1,0)-1)*IF(OR(C855="L",C855="S",C855="I"),-1,1),"")</f>
        <v/>
      </c>
      <c r="AW855" s="899" t="e">
        <f t="shared" si="58"/>
        <v>#N/A</v>
      </c>
      <c r="AX855" s="899" t="e">
        <f>INDEX(V855:AG855,1,MATCH(Parametres!$B$3,V$1:AG$1,0))*IF(OR(C855="L",C855="S",C855="I"),-1,1)</f>
        <v>#N/A</v>
      </c>
      <c r="AY855" s="487" t="s">
        <v>337</v>
      </c>
      <c r="AZ855" s="487" t="e">
        <f>+VLOOKUP($AJ855,Data_Validation!$A:$E,5,0)</f>
        <v>#N/A</v>
      </c>
    </row>
    <row r="856" spans="36:52" ht="15" customHeight="1">
      <c r="AJ856" s="899">
        <f t="shared" si="53"/>
        <v>0</v>
      </c>
      <c r="AK856" s="899">
        <f t="shared" si="54"/>
        <v>0</v>
      </c>
      <c r="AL856" s="905" t="str">
        <f>IFERROR(INDEX(G856:R856,1,MATCH(Parametres!$B$3,G$1:R$1,0)-1)*IF(OR(F856="L",F856="S",F856="I"),-1,1),"")</f>
        <v/>
      </c>
      <c r="AM856" s="905" t="e">
        <f t="shared" si="55"/>
        <v>#N/A</v>
      </c>
      <c r="AN856" s="905" t="e">
        <f>INDEX(G856:R856,1,MATCH(Parametres!$B$3,G$1:R$1,0))*IF(OR(F856="L",F856="S",F856="I"),-1,1)</f>
        <v>#N/A</v>
      </c>
      <c r="AO856" s="487" t="e">
        <f>+VLOOKUP($AJ856,Data_Validation!$A:$D,1,0)</f>
        <v>#N/A</v>
      </c>
      <c r="AP856" s="487" t="e">
        <f>+VLOOKUP($AJ856,Data_Validation!$A:$D,3,0)</f>
        <v>#N/A</v>
      </c>
      <c r="AQ856" s="487" t="e">
        <f>+VLOOKUP($AJ856,Data_Validation!$A:$D,4,0)</f>
        <v>#N/A</v>
      </c>
      <c r="AR856" s="487" t="s">
        <v>299</v>
      </c>
      <c r="AS856" s="487" t="e">
        <f>+VLOOKUP($AJ856,Data_Validation!$A:$E,5,0)</f>
        <v>#N/A</v>
      </c>
      <c r="AT856" s="904">
        <f t="shared" si="56"/>
        <v>0</v>
      </c>
      <c r="AU856" s="488">
        <f t="shared" si="57"/>
        <v>0</v>
      </c>
      <c r="AV856" s="899" t="str">
        <f>IFERROR(INDEX(V856:AG856,1,MATCH(Parametres!$B$3,V$1:AG$1,0)-1)*IF(OR(C856="L",C856="S",C856="I"),-1,1),"")</f>
        <v/>
      </c>
      <c r="AW856" s="899" t="e">
        <f t="shared" si="58"/>
        <v>#N/A</v>
      </c>
      <c r="AX856" s="899" t="e">
        <f>INDEX(V856:AG856,1,MATCH(Parametres!$B$3,V$1:AG$1,0))*IF(OR(C856="L",C856="S",C856="I"),-1,1)</f>
        <v>#N/A</v>
      </c>
      <c r="AY856" s="487" t="s">
        <v>337</v>
      </c>
      <c r="AZ856" s="487" t="e">
        <f>+VLOOKUP($AJ856,Data_Validation!$A:$E,5,0)</f>
        <v>#N/A</v>
      </c>
    </row>
    <row r="857" spans="36:52" ht="15" customHeight="1">
      <c r="AJ857" s="899">
        <f t="shared" ref="AJ857:AJ889" si="59">C857</f>
        <v>0</v>
      </c>
      <c r="AK857" s="899">
        <f t="shared" ref="AK857:AK889" si="60">D857</f>
        <v>0</v>
      </c>
      <c r="AL857" s="905" t="str">
        <f>IFERROR(INDEX(G857:R857,1,MATCH(Parametres!$B$3,G$1:R$1,0)-1)*IF(OR(F857="L",F857="S",F857="I"),-1,1),"")</f>
        <v/>
      </c>
      <c r="AM857" s="905" t="e">
        <f t="shared" ref="AM857:AM889" si="61">AN857-AL857</f>
        <v>#N/A</v>
      </c>
      <c r="AN857" s="905" t="e">
        <f>INDEX(G857:R857,1,MATCH(Parametres!$B$3,G$1:R$1,0))*IF(OR(F857="L",F857="S",F857="I"),-1,1)</f>
        <v>#N/A</v>
      </c>
      <c r="AO857" s="487" t="e">
        <f>+VLOOKUP($AJ857,Data_Validation!$A:$D,1,0)</f>
        <v>#N/A</v>
      </c>
      <c r="AP857" s="487" t="e">
        <f>+VLOOKUP($AJ857,Data_Validation!$A:$D,3,0)</f>
        <v>#N/A</v>
      </c>
      <c r="AQ857" s="487" t="e">
        <f>+VLOOKUP($AJ857,Data_Validation!$A:$D,4,0)</f>
        <v>#N/A</v>
      </c>
      <c r="AR857" s="487" t="s">
        <v>299</v>
      </c>
      <c r="AS857" s="487" t="e">
        <f>+VLOOKUP($AJ857,Data_Validation!$A:$E,5,0)</f>
        <v>#N/A</v>
      </c>
      <c r="AT857" s="904">
        <f t="shared" ref="AT857:AT889" si="62">C857</f>
        <v>0</v>
      </c>
      <c r="AU857" s="488">
        <f t="shared" ref="AU857:AU889" si="63">D857</f>
        <v>0</v>
      </c>
      <c r="AV857" s="899" t="str">
        <f>IFERROR(INDEX(V857:AG857,1,MATCH(Parametres!$B$3,V$1:AG$1,0)-1)*IF(OR(C857="L",C857="S",C857="I"),-1,1),"")</f>
        <v/>
      </c>
      <c r="AW857" s="899" t="e">
        <f t="shared" ref="AW857:AW889" si="64">AX857-AV857</f>
        <v>#N/A</v>
      </c>
      <c r="AX857" s="899" t="e">
        <f>INDEX(V857:AG857,1,MATCH(Parametres!$B$3,V$1:AG$1,0))*IF(OR(C857="L",C857="S",C857="I"),-1,1)</f>
        <v>#N/A</v>
      </c>
      <c r="AY857" s="487" t="s">
        <v>337</v>
      </c>
      <c r="AZ857" s="487" t="e">
        <f>+VLOOKUP($AJ857,Data_Validation!$A:$E,5,0)</f>
        <v>#N/A</v>
      </c>
    </row>
    <row r="858" spans="36:52" ht="15" customHeight="1">
      <c r="AJ858" s="899">
        <f t="shared" si="59"/>
        <v>0</v>
      </c>
      <c r="AK858" s="899">
        <f t="shared" si="60"/>
        <v>0</v>
      </c>
      <c r="AL858" s="905" t="str">
        <f>IFERROR(INDEX(G858:R858,1,MATCH(Parametres!$B$3,G$1:R$1,0)-1)*IF(OR(F858="L",F858="S",F858="I"),-1,1),"")</f>
        <v/>
      </c>
      <c r="AM858" s="905" t="e">
        <f t="shared" si="61"/>
        <v>#N/A</v>
      </c>
      <c r="AN858" s="905" t="e">
        <f>INDEX(G858:R858,1,MATCH(Parametres!$B$3,G$1:R$1,0))*IF(OR(F858="L",F858="S",F858="I"),-1,1)</f>
        <v>#N/A</v>
      </c>
      <c r="AO858" s="487" t="e">
        <f>+VLOOKUP($AJ858,Data_Validation!$A:$D,1,0)</f>
        <v>#N/A</v>
      </c>
      <c r="AP858" s="487" t="e">
        <f>+VLOOKUP($AJ858,Data_Validation!$A:$D,3,0)</f>
        <v>#N/A</v>
      </c>
      <c r="AQ858" s="487" t="e">
        <f>+VLOOKUP($AJ858,Data_Validation!$A:$D,4,0)</f>
        <v>#N/A</v>
      </c>
      <c r="AR858" s="487" t="s">
        <v>299</v>
      </c>
      <c r="AS858" s="487" t="e">
        <f>+VLOOKUP($AJ858,Data_Validation!$A:$E,5,0)</f>
        <v>#N/A</v>
      </c>
      <c r="AT858" s="904">
        <f t="shared" si="62"/>
        <v>0</v>
      </c>
      <c r="AU858" s="488">
        <f t="shared" si="63"/>
        <v>0</v>
      </c>
      <c r="AV858" s="899" t="str">
        <f>IFERROR(INDEX(V858:AG858,1,MATCH(Parametres!$B$3,V$1:AG$1,0)-1)*IF(OR(C858="L",C858="S",C858="I"),-1,1),"")</f>
        <v/>
      </c>
      <c r="AW858" s="899" t="e">
        <f t="shared" si="64"/>
        <v>#N/A</v>
      </c>
      <c r="AX858" s="899" t="e">
        <f>INDEX(V858:AG858,1,MATCH(Parametres!$B$3,V$1:AG$1,0))*IF(OR(C858="L",C858="S",C858="I"),-1,1)</f>
        <v>#N/A</v>
      </c>
      <c r="AY858" s="487" t="s">
        <v>337</v>
      </c>
      <c r="AZ858" s="487" t="e">
        <f>+VLOOKUP($AJ858,Data_Validation!$A:$E,5,0)</f>
        <v>#N/A</v>
      </c>
    </row>
    <row r="859" spans="36:52" ht="15" customHeight="1">
      <c r="AJ859" s="899">
        <f t="shared" si="59"/>
        <v>0</v>
      </c>
      <c r="AK859" s="899">
        <f t="shared" si="60"/>
        <v>0</v>
      </c>
      <c r="AL859" s="905" t="str">
        <f>IFERROR(INDEX(G859:R859,1,MATCH(Parametres!$B$3,G$1:R$1,0)-1)*IF(OR(F859="L",F859="S",F859="I"),-1,1),"")</f>
        <v/>
      </c>
      <c r="AM859" s="905" t="e">
        <f t="shared" si="61"/>
        <v>#N/A</v>
      </c>
      <c r="AN859" s="905" t="e">
        <f>INDEX(G859:R859,1,MATCH(Parametres!$B$3,G$1:R$1,0))*IF(OR(F859="L",F859="S",F859="I"),-1,1)</f>
        <v>#N/A</v>
      </c>
      <c r="AO859" s="487" t="e">
        <f>+VLOOKUP($AJ859,Data_Validation!$A:$D,1,0)</f>
        <v>#N/A</v>
      </c>
      <c r="AP859" s="487" t="e">
        <f>+VLOOKUP($AJ859,Data_Validation!$A:$D,3,0)</f>
        <v>#N/A</v>
      </c>
      <c r="AQ859" s="487" t="e">
        <f>+VLOOKUP($AJ859,Data_Validation!$A:$D,4,0)</f>
        <v>#N/A</v>
      </c>
      <c r="AR859" s="487" t="s">
        <v>299</v>
      </c>
      <c r="AS859" s="487" t="e">
        <f>+VLOOKUP($AJ859,Data_Validation!$A:$E,5,0)</f>
        <v>#N/A</v>
      </c>
      <c r="AT859" s="904">
        <f t="shared" si="62"/>
        <v>0</v>
      </c>
      <c r="AU859" s="488">
        <f t="shared" si="63"/>
        <v>0</v>
      </c>
      <c r="AV859" s="899" t="str">
        <f>IFERROR(INDEX(V859:AG859,1,MATCH(Parametres!$B$3,V$1:AG$1,0)-1)*IF(OR(C859="L",C859="S",C859="I"),-1,1),"")</f>
        <v/>
      </c>
      <c r="AW859" s="899" t="e">
        <f t="shared" si="64"/>
        <v>#N/A</v>
      </c>
      <c r="AX859" s="899" t="e">
        <f>INDEX(V859:AG859,1,MATCH(Parametres!$B$3,V$1:AG$1,0))*IF(OR(C859="L",C859="S",C859="I"),-1,1)</f>
        <v>#N/A</v>
      </c>
      <c r="AY859" s="487" t="s">
        <v>337</v>
      </c>
      <c r="AZ859" s="487" t="e">
        <f>+VLOOKUP($AJ859,Data_Validation!$A:$E,5,0)</f>
        <v>#N/A</v>
      </c>
    </row>
    <row r="860" spans="36:52" ht="15" customHeight="1">
      <c r="AJ860" s="899">
        <f t="shared" si="59"/>
        <v>0</v>
      </c>
      <c r="AK860" s="899">
        <f t="shared" si="60"/>
        <v>0</v>
      </c>
      <c r="AL860" s="905" t="str">
        <f>IFERROR(INDEX(G860:R860,1,MATCH(Parametres!$B$3,G$1:R$1,0)-1)*IF(OR(F860="L",F860="S",F860="I"),-1,1),"")</f>
        <v/>
      </c>
      <c r="AM860" s="905" t="e">
        <f t="shared" si="61"/>
        <v>#N/A</v>
      </c>
      <c r="AN860" s="905" t="e">
        <f>INDEX(G860:R860,1,MATCH(Parametres!$B$3,G$1:R$1,0))*IF(OR(F860="L",F860="S",F860="I"),-1,1)</f>
        <v>#N/A</v>
      </c>
      <c r="AO860" s="487" t="e">
        <f>+VLOOKUP($AJ860,Data_Validation!$A:$D,1,0)</f>
        <v>#N/A</v>
      </c>
      <c r="AP860" s="487" t="e">
        <f>+VLOOKUP($AJ860,Data_Validation!$A:$D,3,0)</f>
        <v>#N/A</v>
      </c>
      <c r="AQ860" s="487" t="e">
        <f>+VLOOKUP($AJ860,Data_Validation!$A:$D,4,0)</f>
        <v>#N/A</v>
      </c>
      <c r="AR860" s="487" t="s">
        <v>299</v>
      </c>
      <c r="AS860" s="487" t="e">
        <f>+VLOOKUP($AJ860,Data_Validation!$A:$E,5,0)</f>
        <v>#N/A</v>
      </c>
      <c r="AT860" s="904">
        <f t="shared" si="62"/>
        <v>0</v>
      </c>
      <c r="AU860" s="488">
        <f t="shared" si="63"/>
        <v>0</v>
      </c>
      <c r="AV860" s="899" t="str">
        <f>IFERROR(INDEX(V860:AG860,1,MATCH(Parametres!$B$3,V$1:AG$1,0)-1)*IF(OR(C860="L",C860="S",C860="I"),-1,1),"")</f>
        <v/>
      </c>
      <c r="AW860" s="899" t="e">
        <f t="shared" si="64"/>
        <v>#N/A</v>
      </c>
      <c r="AX860" s="899" t="e">
        <f>INDEX(V860:AG860,1,MATCH(Parametres!$B$3,V$1:AG$1,0))*IF(OR(C860="L",C860="S",C860="I"),-1,1)</f>
        <v>#N/A</v>
      </c>
      <c r="AY860" s="487" t="s">
        <v>337</v>
      </c>
      <c r="AZ860" s="487" t="e">
        <f>+VLOOKUP($AJ860,Data_Validation!$A:$E,5,0)</f>
        <v>#N/A</v>
      </c>
    </row>
    <row r="861" spans="36:52" ht="15" customHeight="1">
      <c r="AJ861" s="899">
        <f t="shared" si="59"/>
        <v>0</v>
      </c>
      <c r="AK861" s="899">
        <f t="shared" si="60"/>
        <v>0</v>
      </c>
      <c r="AL861" s="905" t="str">
        <f>IFERROR(INDEX(G861:R861,1,MATCH(Parametres!$B$3,G$1:R$1,0)-1)*IF(OR(F861="L",F861="S",F861="I"),-1,1),"")</f>
        <v/>
      </c>
      <c r="AM861" s="905" t="e">
        <f t="shared" si="61"/>
        <v>#N/A</v>
      </c>
      <c r="AN861" s="905" t="e">
        <f>INDEX(G861:R861,1,MATCH(Parametres!$B$3,G$1:R$1,0))*IF(OR(F861="L",F861="S",F861="I"),-1,1)</f>
        <v>#N/A</v>
      </c>
      <c r="AO861" s="487" t="e">
        <f>+VLOOKUP($AJ861,Data_Validation!$A:$D,1,0)</f>
        <v>#N/A</v>
      </c>
      <c r="AP861" s="487" t="e">
        <f>+VLOOKUP($AJ861,Data_Validation!$A:$D,3,0)</f>
        <v>#N/A</v>
      </c>
      <c r="AQ861" s="487" t="e">
        <f>+VLOOKUP($AJ861,Data_Validation!$A:$D,4,0)</f>
        <v>#N/A</v>
      </c>
      <c r="AR861" s="487" t="s">
        <v>299</v>
      </c>
      <c r="AS861" s="487" t="e">
        <f>+VLOOKUP($AJ861,Data_Validation!$A:$E,5,0)</f>
        <v>#N/A</v>
      </c>
      <c r="AT861" s="904">
        <f t="shared" si="62"/>
        <v>0</v>
      </c>
      <c r="AU861" s="488">
        <f t="shared" si="63"/>
        <v>0</v>
      </c>
      <c r="AV861" s="899" t="str">
        <f>IFERROR(INDEX(V861:AG861,1,MATCH(Parametres!$B$3,V$1:AG$1,0)-1)*IF(OR(C861="L",C861="S",C861="I"),-1,1),"")</f>
        <v/>
      </c>
      <c r="AW861" s="899" t="e">
        <f t="shared" si="64"/>
        <v>#N/A</v>
      </c>
      <c r="AX861" s="899" t="e">
        <f>INDEX(V861:AG861,1,MATCH(Parametres!$B$3,V$1:AG$1,0))*IF(OR(C861="L",C861="S",C861="I"),-1,1)</f>
        <v>#N/A</v>
      </c>
      <c r="AY861" s="487" t="s">
        <v>337</v>
      </c>
      <c r="AZ861" s="487" t="e">
        <f>+VLOOKUP($AJ861,Data_Validation!$A:$E,5,0)</f>
        <v>#N/A</v>
      </c>
    </row>
    <row r="862" spans="36:52" ht="15" customHeight="1">
      <c r="AJ862" s="899">
        <f t="shared" si="59"/>
        <v>0</v>
      </c>
      <c r="AK862" s="899">
        <f t="shared" si="60"/>
        <v>0</v>
      </c>
      <c r="AL862" s="905" t="str">
        <f>IFERROR(INDEX(G862:R862,1,MATCH(Parametres!$B$3,G$1:R$1,0)-1)*IF(OR(F862="L",F862="S",F862="I"),-1,1),"")</f>
        <v/>
      </c>
      <c r="AM862" s="905" t="e">
        <f t="shared" si="61"/>
        <v>#N/A</v>
      </c>
      <c r="AN862" s="905" t="e">
        <f>INDEX(G862:R862,1,MATCH(Parametres!$B$3,G$1:R$1,0))*IF(OR(F862="L",F862="S",F862="I"),-1,1)</f>
        <v>#N/A</v>
      </c>
      <c r="AO862" s="487" t="e">
        <f>+VLOOKUP($AJ862,Data_Validation!$A:$D,1,0)</f>
        <v>#N/A</v>
      </c>
      <c r="AP862" s="487" t="e">
        <f>+VLOOKUP($AJ862,Data_Validation!$A:$D,3,0)</f>
        <v>#N/A</v>
      </c>
      <c r="AQ862" s="487" t="e">
        <f>+VLOOKUP($AJ862,Data_Validation!$A:$D,4,0)</f>
        <v>#N/A</v>
      </c>
      <c r="AR862" s="487" t="s">
        <v>299</v>
      </c>
      <c r="AS862" s="487" t="e">
        <f>+VLOOKUP($AJ862,Data_Validation!$A:$E,5,0)</f>
        <v>#N/A</v>
      </c>
      <c r="AT862" s="904">
        <f t="shared" si="62"/>
        <v>0</v>
      </c>
      <c r="AU862" s="488">
        <f t="shared" si="63"/>
        <v>0</v>
      </c>
      <c r="AV862" s="899" t="str">
        <f>IFERROR(INDEX(V862:AG862,1,MATCH(Parametres!$B$3,V$1:AG$1,0)-1)*IF(OR(C862="L",C862="S",C862="I"),-1,1),"")</f>
        <v/>
      </c>
      <c r="AW862" s="899" t="e">
        <f t="shared" si="64"/>
        <v>#N/A</v>
      </c>
      <c r="AX862" s="899" t="e">
        <f>INDEX(V862:AG862,1,MATCH(Parametres!$B$3,V$1:AG$1,0))*IF(OR(C862="L",C862="S",C862="I"),-1,1)</f>
        <v>#N/A</v>
      </c>
      <c r="AY862" s="487" t="s">
        <v>337</v>
      </c>
      <c r="AZ862" s="487" t="e">
        <f>+VLOOKUP($AJ862,Data_Validation!$A:$E,5,0)</f>
        <v>#N/A</v>
      </c>
    </row>
    <row r="863" spans="36:52" ht="15" customHeight="1">
      <c r="AJ863" s="899">
        <f t="shared" si="59"/>
        <v>0</v>
      </c>
      <c r="AK863" s="899">
        <f t="shared" si="60"/>
        <v>0</v>
      </c>
      <c r="AL863" s="905" t="str">
        <f>IFERROR(INDEX(G863:R863,1,MATCH(Parametres!$B$3,G$1:R$1,0)-1)*IF(OR(F863="L",F863="S",F863="I"),-1,1),"")</f>
        <v/>
      </c>
      <c r="AM863" s="905" t="e">
        <f t="shared" si="61"/>
        <v>#N/A</v>
      </c>
      <c r="AN863" s="905" t="e">
        <f>INDEX(G863:R863,1,MATCH(Parametres!$B$3,G$1:R$1,0))*IF(OR(F863="L",F863="S",F863="I"),-1,1)</f>
        <v>#N/A</v>
      </c>
      <c r="AO863" s="487" t="e">
        <f>+VLOOKUP($AJ863,Data_Validation!$A:$D,1,0)</f>
        <v>#N/A</v>
      </c>
      <c r="AP863" s="487" t="e">
        <f>+VLOOKUP($AJ863,Data_Validation!$A:$D,3,0)</f>
        <v>#N/A</v>
      </c>
      <c r="AQ863" s="487" t="e">
        <f>+VLOOKUP($AJ863,Data_Validation!$A:$D,4,0)</f>
        <v>#N/A</v>
      </c>
      <c r="AR863" s="487" t="s">
        <v>299</v>
      </c>
      <c r="AS863" s="487" t="e">
        <f>+VLOOKUP($AJ863,Data_Validation!$A:$E,5,0)</f>
        <v>#N/A</v>
      </c>
      <c r="AT863" s="904">
        <f t="shared" si="62"/>
        <v>0</v>
      </c>
      <c r="AU863" s="488">
        <f t="shared" si="63"/>
        <v>0</v>
      </c>
      <c r="AV863" s="899" t="str">
        <f>IFERROR(INDEX(V863:AG863,1,MATCH(Parametres!$B$3,V$1:AG$1,0)-1)*IF(OR(C863="L",C863="S",C863="I"),-1,1),"")</f>
        <v/>
      </c>
      <c r="AW863" s="899" t="e">
        <f t="shared" si="64"/>
        <v>#N/A</v>
      </c>
      <c r="AX863" s="899" t="e">
        <f>INDEX(V863:AG863,1,MATCH(Parametres!$B$3,V$1:AG$1,0))*IF(OR(C863="L",C863="S",C863="I"),-1,1)</f>
        <v>#N/A</v>
      </c>
      <c r="AY863" s="487" t="s">
        <v>337</v>
      </c>
      <c r="AZ863" s="487" t="e">
        <f>+VLOOKUP($AJ863,Data_Validation!$A:$E,5,0)</f>
        <v>#N/A</v>
      </c>
    </row>
    <row r="864" spans="36:52" ht="15" customHeight="1">
      <c r="AJ864" s="899">
        <f t="shared" si="59"/>
        <v>0</v>
      </c>
      <c r="AK864" s="899">
        <f t="shared" si="60"/>
        <v>0</v>
      </c>
      <c r="AL864" s="905" t="str">
        <f>IFERROR(INDEX(G864:R864,1,MATCH(Parametres!$B$3,G$1:R$1,0)-1)*IF(OR(F864="L",F864="S",F864="I"),-1,1),"")</f>
        <v/>
      </c>
      <c r="AM864" s="905" t="e">
        <f t="shared" si="61"/>
        <v>#N/A</v>
      </c>
      <c r="AN864" s="905" t="e">
        <f>INDEX(G864:R864,1,MATCH(Parametres!$B$3,G$1:R$1,0))*IF(OR(F864="L",F864="S",F864="I"),-1,1)</f>
        <v>#N/A</v>
      </c>
      <c r="AO864" s="487" t="e">
        <f>+VLOOKUP($AJ864,Data_Validation!$A:$D,1,0)</f>
        <v>#N/A</v>
      </c>
      <c r="AP864" s="487" t="e">
        <f>+VLOOKUP($AJ864,Data_Validation!$A:$D,3,0)</f>
        <v>#N/A</v>
      </c>
      <c r="AQ864" s="487" t="e">
        <f>+VLOOKUP($AJ864,Data_Validation!$A:$D,4,0)</f>
        <v>#N/A</v>
      </c>
      <c r="AR864" s="487" t="s">
        <v>299</v>
      </c>
      <c r="AS864" s="487" t="e">
        <f>+VLOOKUP($AJ864,Data_Validation!$A:$E,5,0)</f>
        <v>#N/A</v>
      </c>
      <c r="AT864" s="904">
        <f t="shared" si="62"/>
        <v>0</v>
      </c>
      <c r="AU864" s="488">
        <f t="shared" si="63"/>
        <v>0</v>
      </c>
      <c r="AV864" s="899" t="str">
        <f>IFERROR(INDEX(V864:AG864,1,MATCH(Parametres!$B$3,V$1:AG$1,0)-1)*IF(OR(C864="L",C864="S",C864="I"),-1,1),"")</f>
        <v/>
      </c>
      <c r="AW864" s="899" t="e">
        <f t="shared" si="64"/>
        <v>#N/A</v>
      </c>
      <c r="AX864" s="899" t="e">
        <f>INDEX(V864:AG864,1,MATCH(Parametres!$B$3,V$1:AG$1,0))*IF(OR(C864="L",C864="S",C864="I"),-1,1)</f>
        <v>#N/A</v>
      </c>
      <c r="AY864" s="487" t="s">
        <v>337</v>
      </c>
      <c r="AZ864" s="487" t="e">
        <f>+VLOOKUP($AJ864,Data_Validation!$A:$E,5,0)</f>
        <v>#N/A</v>
      </c>
    </row>
    <row r="865" spans="36:52" ht="15" customHeight="1">
      <c r="AJ865" s="899">
        <f t="shared" si="59"/>
        <v>0</v>
      </c>
      <c r="AK865" s="899">
        <f t="shared" si="60"/>
        <v>0</v>
      </c>
      <c r="AL865" s="905" t="str">
        <f>IFERROR(INDEX(G865:R865,1,MATCH(Parametres!$B$3,G$1:R$1,0)-1)*IF(OR(F865="L",F865="S",F865="I"),-1,1),"")</f>
        <v/>
      </c>
      <c r="AM865" s="905" t="e">
        <f t="shared" si="61"/>
        <v>#N/A</v>
      </c>
      <c r="AN865" s="905" t="e">
        <f>INDEX(G865:R865,1,MATCH(Parametres!$B$3,G$1:R$1,0))*IF(OR(F865="L",F865="S",F865="I"),-1,1)</f>
        <v>#N/A</v>
      </c>
      <c r="AO865" s="487" t="e">
        <f>+VLOOKUP($AJ865,Data_Validation!$A:$D,1,0)</f>
        <v>#N/A</v>
      </c>
      <c r="AP865" s="487" t="e">
        <f>+VLOOKUP($AJ865,Data_Validation!$A:$D,3,0)</f>
        <v>#N/A</v>
      </c>
      <c r="AQ865" s="487" t="e">
        <f>+VLOOKUP($AJ865,Data_Validation!$A:$D,4,0)</f>
        <v>#N/A</v>
      </c>
      <c r="AR865" s="487" t="s">
        <v>299</v>
      </c>
      <c r="AS865" s="487" t="e">
        <f>+VLOOKUP($AJ865,Data_Validation!$A:$E,5,0)</f>
        <v>#N/A</v>
      </c>
      <c r="AT865" s="904">
        <f t="shared" si="62"/>
        <v>0</v>
      </c>
      <c r="AU865" s="488">
        <f t="shared" si="63"/>
        <v>0</v>
      </c>
      <c r="AV865" s="899" t="str">
        <f>IFERROR(INDEX(V865:AG865,1,MATCH(Parametres!$B$3,V$1:AG$1,0)-1)*IF(OR(C865="L",C865="S",C865="I"),-1,1),"")</f>
        <v/>
      </c>
      <c r="AW865" s="899" t="e">
        <f t="shared" si="64"/>
        <v>#N/A</v>
      </c>
      <c r="AX865" s="899" t="e">
        <f>INDEX(V865:AG865,1,MATCH(Parametres!$B$3,V$1:AG$1,0))*IF(OR(C865="L",C865="S",C865="I"),-1,1)</f>
        <v>#N/A</v>
      </c>
      <c r="AY865" s="487" t="s">
        <v>337</v>
      </c>
      <c r="AZ865" s="487" t="e">
        <f>+VLOOKUP($AJ865,Data_Validation!$A:$E,5,0)</f>
        <v>#N/A</v>
      </c>
    </row>
    <row r="866" spans="36:52" ht="15" customHeight="1">
      <c r="AJ866" s="899">
        <f t="shared" si="59"/>
        <v>0</v>
      </c>
      <c r="AK866" s="899">
        <f t="shared" si="60"/>
        <v>0</v>
      </c>
      <c r="AL866" s="905" t="str">
        <f>IFERROR(INDEX(G866:R866,1,MATCH(Parametres!$B$3,G$1:R$1,0)-1)*IF(OR(F866="L",F866="S",F866="I"),-1,1),"")</f>
        <v/>
      </c>
      <c r="AM866" s="905" t="e">
        <f t="shared" si="61"/>
        <v>#N/A</v>
      </c>
      <c r="AN866" s="905" t="e">
        <f>INDEX(G866:R866,1,MATCH(Parametres!$B$3,G$1:R$1,0))*IF(OR(F866="L",F866="S",F866="I"),-1,1)</f>
        <v>#N/A</v>
      </c>
      <c r="AO866" s="487" t="e">
        <f>+VLOOKUP($AJ866,Data_Validation!$A:$D,1,0)</f>
        <v>#N/A</v>
      </c>
      <c r="AP866" s="487" t="e">
        <f>+VLOOKUP($AJ866,Data_Validation!$A:$D,3,0)</f>
        <v>#N/A</v>
      </c>
      <c r="AQ866" s="487" t="e">
        <f>+VLOOKUP($AJ866,Data_Validation!$A:$D,4,0)</f>
        <v>#N/A</v>
      </c>
      <c r="AR866" s="487" t="s">
        <v>299</v>
      </c>
      <c r="AS866" s="487" t="e">
        <f>+VLOOKUP($AJ866,Data_Validation!$A:$E,5,0)</f>
        <v>#N/A</v>
      </c>
      <c r="AT866" s="904">
        <f t="shared" si="62"/>
        <v>0</v>
      </c>
      <c r="AU866" s="488">
        <f t="shared" si="63"/>
        <v>0</v>
      </c>
      <c r="AV866" s="899" t="str">
        <f>IFERROR(INDEX(V866:AG866,1,MATCH(Parametres!$B$3,V$1:AG$1,0)-1)*IF(OR(C866="L",C866="S",C866="I"),-1,1),"")</f>
        <v/>
      </c>
      <c r="AW866" s="899" t="e">
        <f t="shared" si="64"/>
        <v>#N/A</v>
      </c>
      <c r="AX866" s="899" t="e">
        <f>INDEX(V866:AG866,1,MATCH(Parametres!$B$3,V$1:AG$1,0))*IF(OR(C866="L",C866="S",C866="I"),-1,1)</f>
        <v>#N/A</v>
      </c>
      <c r="AY866" s="487" t="s">
        <v>337</v>
      </c>
      <c r="AZ866" s="487" t="e">
        <f>+VLOOKUP($AJ866,Data_Validation!$A:$E,5,0)</f>
        <v>#N/A</v>
      </c>
    </row>
    <row r="867" spans="36:52" ht="15" customHeight="1">
      <c r="AJ867" s="899">
        <f t="shared" si="59"/>
        <v>0</v>
      </c>
      <c r="AK867" s="899">
        <f t="shared" si="60"/>
        <v>0</v>
      </c>
      <c r="AL867" s="905" t="str">
        <f>IFERROR(INDEX(G867:R867,1,MATCH(Parametres!$B$3,G$1:R$1,0)-1)*IF(OR(F867="L",F867="S",F867="I"),-1,1),"")</f>
        <v/>
      </c>
      <c r="AM867" s="905" t="e">
        <f t="shared" si="61"/>
        <v>#N/A</v>
      </c>
      <c r="AN867" s="905" t="e">
        <f>INDEX(G867:R867,1,MATCH(Parametres!$B$3,G$1:R$1,0))*IF(OR(F867="L",F867="S",F867="I"),-1,1)</f>
        <v>#N/A</v>
      </c>
      <c r="AO867" s="487" t="e">
        <f>+VLOOKUP($AJ867,Data_Validation!$A:$D,1,0)</f>
        <v>#N/A</v>
      </c>
      <c r="AP867" s="487" t="e">
        <f>+VLOOKUP($AJ867,Data_Validation!$A:$D,3,0)</f>
        <v>#N/A</v>
      </c>
      <c r="AQ867" s="487" t="e">
        <f>+VLOOKUP($AJ867,Data_Validation!$A:$D,4,0)</f>
        <v>#N/A</v>
      </c>
      <c r="AR867" s="487" t="s">
        <v>299</v>
      </c>
      <c r="AS867" s="487" t="e">
        <f>+VLOOKUP($AJ867,Data_Validation!$A:$E,5,0)</f>
        <v>#N/A</v>
      </c>
      <c r="AT867" s="904">
        <f t="shared" si="62"/>
        <v>0</v>
      </c>
      <c r="AU867" s="488">
        <f t="shared" si="63"/>
        <v>0</v>
      </c>
      <c r="AV867" s="899" t="str">
        <f>IFERROR(INDEX(V867:AG867,1,MATCH(Parametres!$B$3,V$1:AG$1,0)-1)*IF(OR(C867="L",C867="S",C867="I"),-1,1),"")</f>
        <v/>
      </c>
      <c r="AW867" s="899" t="e">
        <f t="shared" si="64"/>
        <v>#N/A</v>
      </c>
      <c r="AX867" s="899" t="e">
        <f>INDEX(V867:AG867,1,MATCH(Parametres!$B$3,V$1:AG$1,0))*IF(OR(C867="L",C867="S",C867="I"),-1,1)</f>
        <v>#N/A</v>
      </c>
      <c r="AY867" s="487" t="s">
        <v>337</v>
      </c>
      <c r="AZ867" s="487" t="e">
        <f>+VLOOKUP($AJ867,Data_Validation!$A:$E,5,0)</f>
        <v>#N/A</v>
      </c>
    </row>
    <row r="868" spans="36:52" ht="15" customHeight="1">
      <c r="AJ868" s="899">
        <f t="shared" si="59"/>
        <v>0</v>
      </c>
      <c r="AK868" s="899">
        <f t="shared" si="60"/>
        <v>0</v>
      </c>
      <c r="AL868" s="905" t="str">
        <f>IFERROR(INDEX(G868:R868,1,MATCH(Parametres!$B$3,G$1:R$1,0)-1)*IF(OR(F868="L",F868="S",F868="I"),-1,1),"")</f>
        <v/>
      </c>
      <c r="AM868" s="905" t="e">
        <f t="shared" si="61"/>
        <v>#N/A</v>
      </c>
      <c r="AN868" s="905" t="e">
        <f>INDEX(G868:R868,1,MATCH(Parametres!$B$3,G$1:R$1,0))*IF(OR(F868="L",F868="S",F868="I"),-1,1)</f>
        <v>#N/A</v>
      </c>
      <c r="AO868" s="487" t="e">
        <f>+VLOOKUP($AJ868,Data_Validation!$A:$D,1,0)</f>
        <v>#N/A</v>
      </c>
      <c r="AP868" s="487" t="e">
        <f>+VLOOKUP($AJ868,Data_Validation!$A:$D,3,0)</f>
        <v>#N/A</v>
      </c>
      <c r="AQ868" s="487" t="e">
        <f>+VLOOKUP($AJ868,Data_Validation!$A:$D,4,0)</f>
        <v>#N/A</v>
      </c>
      <c r="AR868" s="487" t="s">
        <v>299</v>
      </c>
      <c r="AS868" s="487" t="e">
        <f>+VLOOKUP($AJ868,Data_Validation!$A:$E,5,0)</f>
        <v>#N/A</v>
      </c>
      <c r="AT868" s="904">
        <f t="shared" si="62"/>
        <v>0</v>
      </c>
      <c r="AU868" s="488">
        <f t="shared" si="63"/>
        <v>0</v>
      </c>
      <c r="AV868" s="899" t="str">
        <f>IFERROR(INDEX(V868:AG868,1,MATCH(Parametres!$B$3,V$1:AG$1,0)-1)*IF(OR(C868="L",C868="S",C868="I"),-1,1),"")</f>
        <v/>
      </c>
      <c r="AW868" s="899" t="e">
        <f t="shared" si="64"/>
        <v>#N/A</v>
      </c>
      <c r="AX868" s="899" t="e">
        <f>INDEX(V868:AG868,1,MATCH(Parametres!$B$3,V$1:AG$1,0))*IF(OR(C868="L",C868="S",C868="I"),-1,1)</f>
        <v>#N/A</v>
      </c>
      <c r="AY868" s="487" t="s">
        <v>337</v>
      </c>
      <c r="AZ868" s="487" t="e">
        <f>+VLOOKUP($AJ868,Data_Validation!$A:$E,5,0)</f>
        <v>#N/A</v>
      </c>
    </row>
    <row r="869" spans="36:52" ht="15" customHeight="1">
      <c r="AJ869" s="899">
        <f t="shared" si="59"/>
        <v>0</v>
      </c>
      <c r="AK869" s="899">
        <f t="shared" si="60"/>
        <v>0</v>
      </c>
      <c r="AL869" s="905" t="str">
        <f>IFERROR(INDEX(G869:R869,1,MATCH(Parametres!$B$3,G$1:R$1,0)-1)*IF(OR(F869="L",F869="S",F869="I"),-1,1),"")</f>
        <v/>
      </c>
      <c r="AM869" s="905" t="e">
        <f t="shared" si="61"/>
        <v>#N/A</v>
      </c>
      <c r="AN869" s="905" t="e">
        <f>INDEX(G869:R869,1,MATCH(Parametres!$B$3,G$1:R$1,0))*IF(OR(F869="L",F869="S",F869="I"),-1,1)</f>
        <v>#N/A</v>
      </c>
      <c r="AO869" s="487" t="e">
        <f>+VLOOKUP($AJ869,Data_Validation!$A:$D,1,0)</f>
        <v>#N/A</v>
      </c>
      <c r="AP869" s="487" t="e">
        <f>+VLOOKUP($AJ869,Data_Validation!$A:$D,3,0)</f>
        <v>#N/A</v>
      </c>
      <c r="AQ869" s="487" t="e">
        <f>+VLOOKUP($AJ869,Data_Validation!$A:$D,4,0)</f>
        <v>#N/A</v>
      </c>
      <c r="AR869" s="487" t="s">
        <v>299</v>
      </c>
      <c r="AS869" s="487" t="e">
        <f>+VLOOKUP($AJ869,Data_Validation!$A:$E,5,0)</f>
        <v>#N/A</v>
      </c>
      <c r="AT869" s="904">
        <f t="shared" si="62"/>
        <v>0</v>
      </c>
      <c r="AU869" s="488">
        <f t="shared" si="63"/>
        <v>0</v>
      </c>
      <c r="AV869" s="899" t="str">
        <f>IFERROR(INDEX(V869:AG869,1,MATCH(Parametres!$B$3,V$1:AG$1,0)-1)*IF(OR(C869="L",C869="S",C869="I"),-1,1),"")</f>
        <v/>
      </c>
      <c r="AW869" s="899" t="e">
        <f t="shared" si="64"/>
        <v>#N/A</v>
      </c>
      <c r="AX869" s="899" t="e">
        <f>INDEX(V869:AG869,1,MATCH(Parametres!$B$3,V$1:AG$1,0))*IF(OR(C869="L",C869="S",C869="I"),-1,1)</f>
        <v>#N/A</v>
      </c>
      <c r="AY869" s="487" t="s">
        <v>337</v>
      </c>
      <c r="AZ869" s="487" t="e">
        <f>+VLOOKUP($AJ869,Data_Validation!$A:$E,5,0)</f>
        <v>#N/A</v>
      </c>
    </row>
    <row r="870" spans="36:52" ht="15" customHeight="1">
      <c r="AJ870" s="899">
        <f t="shared" si="59"/>
        <v>0</v>
      </c>
      <c r="AK870" s="899">
        <f t="shared" si="60"/>
        <v>0</v>
      </c>
      <c r="AL870" s="905" t="str">
        <f>IFERROR(INDEX(G870:R870,1,MATCH(Parametres!$B$3,G$1:R$1,0)-1)*IF(OR(F870="L",F870="S",F870="I"),-1,1),"")</f>
        <v/>
      </c>
      <c r="AM870" s="905" t="e">
        <f t="shared" si="61"/>
        <v>#N/A</v>
      </c>
      <c r="AN870" s="905" t="e">
        <f>INDEX(G870:R870,1,MATCH(Parametres!$B$3,G$1:R$1,0))*IF(OR(F870="L",F870="S",F870="I"),-1,1)</f>
        <v>#N/A</v>
      </c>
      <c r="AO870" s="487" t="e">
        <f>+VLOOKUP($AJ870,Data_Validation!$A:$D,1,0)</f>
        <v>#N/A</v>
      </c>
      <c r="AP870" s="487" t="e">
        <f>+VLOOKUP($AJ870,Data_Validation!$A:$D,3,0)</f>
        <v>#N/A</v>
      </c>
      <c r="AQ870" s="487" t="e">
        <f>+VLOOKUP($AJ870,Data_Validation!$A:$D,4,0)</f>
        <v>#N/A</v>
      </c>
      <c r="AR870" s="487" t="s">
        <v>299</v>
      </c>
      <c r="AS870" s="487" t="e">
        <f>+VLOOKUP($AJ870,Data_Validation!$A:$E,5,0)</f>
        <v>#N/A</v>
      </c>
      <c r="AT870" s="904">
        <f t="shared" si="62"/>
        <v>0</v>
      </c>
      <c r="AU870" s="488">
        <f t="shared" si="63"/>
        <v>0</v>
      </c>
      <c r="AV870" s="899" t="str">
        <f>IFERROR(INDEX(V870:AG870,1,MATCH(Parametres!$B$3,V$1:AG$1,0)-1)*IF(OR(C870="L",C870="S",C870="I"),-1,1),"")</f>
        <v/>
      </c>
      <c r="AW870" s="899" t="e">
        <f t="shared" si="64"/>
        <v>#N/A</v>
      </c>
      <c r="AX870" s="899" t="e">
        <f>INDEX(V870:AG870,1,MATCH(Parametres!$B$3,V$1:AG$1,0))*IF(OR(C870="L",C870="S",C870="I"),-1,1)</f>
        <v>#N/A</v>
      </c>
      <c r="AY870" s="487" t="s">
        <v>337</v>
      </c>
      <c r="AZ870" s="487" t="e">
        <f>+VLOOKUP($AJ870,Data_Validation!$A:$E,5,0)</f>
        <v>#N/A</v>
      </c>
    </row>
    <row r="871" spans="36:52" ht="15" customHeight="1">
      <c r="AJ871" s="899">
        <f t="shared" si="59"/>
        <v>0</v>
      </c>
      <c r="AK871" s="899">
        <f t="shared" si="60"/>
        <v>0</v>
      </c>
      <c r="AL871" s="905" t="str">
        <f>IFERROR(INDEX(G871:R871,1,MATCH(Parametres!$B$3,G$1:R$1,0)-1)*IF(OR(F871="L",F871="S",F871="I"),-1,1),"")</f>
        <v/>
      </c>
      <c r="AM871" s="905" t="e">
        <f t="shared" si="61"/>
        <v>#N/A</v>
      </c>
      <c r="AN871" s="905" t="e">
        <f>INDEX(G871:R871,1,MATCH(Parametres!$B$3,G$1:R$1,0))*IF(OR(F871="L",F871="S",F871="I"),-1,1)</f>
        <v>#N/A</v>
      </c>
      <c r="AO871" s="487" t="e">
        <f>+VLOOKUP($AJ871,Data_Validation!$A:$D,1,0)</f>
        <v>#N/A</v>
      </c>
      <c r="AP871" s="487" t="e">
        <f>+VLOOKUP($AJ871,Data_Validation!$A:$D,3,0)</f>
        <v>#N/A</v>
      </c>
      <c r="AQ871" s="487" t="e">
        <f>+VLOOKUP($AJ871,Data_Validation!$A:$D,4,0)</f>
        <v>#N/A</v>
      </c>
      <c r="AR871" s="487" t="s">
        <v>299</v>
      </c>
      <c r="AS871" s="487" t="e">
        <f>+VLOOKUP($AJ871,Data_Validation!$A:$E,5,0)</f>
        <v>#N/A</v>
      </c>
      <c r="AT871" s="904">
        <f t="shared" si="62"/>
        <v>0</v>
      </c>
      <c r="AU871" s="488">
        <f t="shared" si="63"/>
        <v>0</v>
      </c>
      <c r="AV871" s="899" t="str">
        <f>IFERROR(INDEX(V871:AG871,1,MATCH(Parametres!$B$3,V$1:AG$1,0)-1)*IF(OR(C871="L",C871="S",C871="I"),-1,1),"")</f>
        <v/>
      </c>
      <c r="AW871" s="899" t="e">
        <f t="shared" si="64"/>
        <v>#N/A</v>
      </c>
      <c r="AX871" s="899" t="e">
        <f>INDEX(V871:AG871,1,MATCH(Parametres!$B$3,V$1:AG$1,0))*IF(OR(C871="L",C871="S",C871="I"),-1,1)</f>
        <v>#N/A</v>
      </c>
      <c r="AY871" s="487" t="s">
        <v>337</v>
      </c>
      <c r="AZ871" s="487" t="e">
        <f>+VLOOKUP($AJ871,Data_Validation!$A:$E,5,0)</f>
        <v>#N/A</v>
      </c>
    </row>
    <row r="872" spans="36:52" ht="15" customHeight="1">
      <c r="AJ872" s="899">
        <f t="shared" si="59"/>
        <v>0</v>
      </c>
      <c r="AK872" s="899">
        <f t="shared" si="60"/>
        <v>0</v>
      </c>
      <c r="AL872" s="905" t="str">
        <f>IFERROR(INDEX(G872:R872,1,MATCH(Parametres!$B$3,G$1:R$1,0)-1)*IF(OR(F872="L",F872="S",F872="I"),-1,1),"")</f>
        <v/>
      </c>
      <c r="AM872" s="905" t="e">
        <f t="shared" si="61"/>
        <v>#N/A</v>
      </c>
      <c r="AN872" s="905" t="e">
        <f>INDEX(G872:R872,1,MATCH(Parametres!$B$3,G$1:R$1,0))*IF(OR(F872="L",F872="S",F872="I"),-1,1)</f>
        <v>#N/A</v>
      </c>
      <c r="AO872" s="487" t="e">
        <f>+VLOOKUP($AJ872,Data_Validation!$A:$D,1,0)</f>
        <v>#N/A</v>
      </c>
      <c r="AP872" s="487" t="e">
        <f>+VLOOKUP($AJ872,Data_Validation!$A:$D,3,0)</f>
        <v>#N/A</v>
      </c>
      <c r="AQ872" s="487" t="e">
        <f>+VLOOKUP($AJ872,Data_Validation!$A:$D,4,0)</f>
        <v>#N/A</v>
      </c>
      <c r="AR872" s="487" t="s">
        <v>299</v>
      </c>
      <c r="AS872" s="487" t="e">
        <f>+VLOOKUP($AJ872,Data_Validation!$A:$E,5,0)</f>
        <v>#N/A</v>
      </c>
      <c r="AT872" s="904">
        <f t="shared" si="62"/>
        <v>0</v>
      </c>
      <c r="AU872" s="488">
        <f t="shared" si="63"/>
        <v>0</v>
      </c>
      <c r="AV872" s="899" t="str">
        <f>IFERROR(INDEX(V872:AG872,1,MATCH(Parametres!$B$3,V$1:AG$1,0)-1)*IF(OR(C872="L",C872="S",C872="I"),-1,1),"")</f>
        <v/>
      </c>
      <c r="AW872" s="899" t="e">
        <f t="shared" si="64"/>
        <v>#N/A</v>
      </c>
      <c r="AX872" s="899" t="e">
        <f>INDEX(V872:AG872,1,MATCH(Parametres!$B$3,V$1:AG$1,0))*IF(OR(C872="L",C872="S",C872="I"),-1,1)</f>
        <v>#N/A</v>
      </c>
      <c r="AY872" s="487" t="s">
        <v>337</v>
      </c>
      <c r="AZ872" s="487" t="e">
        <f>+VLOOKUP($AJ872,Data_Validation!$A:$E,5,0)</f>
        <v>#N/A</v>
      </c>
    </row>
    <row r="873" spans="36:52" ht="15" customHeight="1">
      <c r="AJ873" s="899">
        <f t="shared" si="59"/>
        <v>0</v>
      </c>
      <c r="AK873" s="899">
        <f t="shared" si="60"/>
        <v>0</v>
      </c>
      <c r="AL873" s="905" t="str">
        <f>IFERROR(INDEX(G873:R873,1,MATCH(Parametres!$B$3,G$1:R$1,0)-1)*IF(OR(F873="L",F873="S",F873="I"),-1,1),"")</f>
        <v/>
      </c>
      <c r="AM873" s="905" t="e">
        <f t="shared" si="61"/>
        <v>#N/A</v>
      </c>
      <c r="AN873" s="905" t="e">
        <f>INDEX(G873:R873,1,MATCH(Parametres!$B$3,G$1:R$1,0))*IF(OR(F873="L",F873="S",F873="I"),-1,1)</f>
        <v>#N/A</v>
      </c>
      <c r="AO873" s="487" t="e">
        <f>+VLOOKUP($AJ873,Data_Validation!$A:$D,1,0)</f>
        <v>#N/A</v>
      </c>
      <c r="AP873" s="487" t="e">
        <f>+VLOOKUP($AJ873,Data_Validation!$A:$D,3,0)</f>
        <v>#N/A</v>
      </c>
      <c r="AQ873" s="487" t="e">
        <f>+VLOOKUP($AJ873,Data_Validation!$A:$D,4,0)</f>
        <v>#N/A</v>
      </c>
      <c r="AR873" s="487" t="s">
        <v>299</v>
      </c>
      <c r="AS873" s="487" t="e">
        <f>+VLOOKUP($AJ873,Data_Validation!$A:$E,5,0)</f>
        <v>#N/A</v>
      </c>
      <c r="AT873" s="904">
        <f t="shared" si="62"/>
        <v>0</v>
      </c>
      <c r="AU873" s="488">
        <f t="shared" si="63"/>
        <v>0</v>
      </c>
      <c r="AV873" s="899" t="str">
        <f>IFERROR(INDEX(V873:AG873,1,MATCH(Parametres!$B$3,V$1:AG$1,0)-1)*IF(OR(C873="L",C873="S",C873="I"),-1,1),"")</f>
        <v/>
      </c>
      <c r="AW873" s="899" t="e">
        <f t="shared" si="64"/>
        <v>#N/A</v>
      </c>
      <c r="AX873" s="899" t="e">
        <f>INDEX(V873:AG873,1,MATCH(Parametres!$B$3,V$1:AG$1,0))*IF(OR(C873="L",C873="S",C873="I"),-1,1)</f>
        <v>#N/A</v>
      </c>
      <c r="AY873" s="487" t="s">
        <v>337</v>
      </c>
      <c r="AZ873" s="487" t="e">
        <f>+VLOOKUP($AJ873,Data_Validation!$A:$E,5,0)</f>
        <v>#N/A</v>
      </c>
    </row>
    <row r="874" spans="36:52" ht="15" customHeight="1">
      <c r="AJ874" s="899">
        <f t="shared" si="59"/>
        <v>0</v>
      </c>
      <c r="AK874" s="899">
        <f t="shared" si="60"/>
        <v>0</v>
      </c>
      <c r="AL874" s="905" t="str">
        <f>IFERROR(INDEX(G874:R874,1,MATCH(Parametres!$B$3,G$1:R$1,0)-1)*IF(OR(F874="L",F874="S",F874="I"),-1,1),"")</f>
        <v/>
      </c>
      <c r="AM874" s="905" t="e">
        <f t="shared" si="61"/>
        <v>#N/A</v>
      </c>
      <c r="AN874" s="905" t="e">
        <f>INDEX(G874:R874,1,MATCH(Parametres!$B$3,G$1:R$1,0))*IF(OR(F874="L",F874="S",F874="I"),-1,1)</f>
        <v>#N/A</v>
      </c>
      <c r="AO874" s="487" t="e">
        <f>+VLOOKUP($AJ874,Data_Validation!$A:$D,1,0)</f>
        <v>#N/A</v>
      </c>
      <c r="AP874" s="487" t="e">
        <f>+VLOOKUP($AJ874,Data_Validation!$A:$D,3,0)</f>
        <v>#N/A</v>
      </c>
      <c r="AQ874" s="487" t="e">
        <f>+VLOOKUP($AJ874,Data_Validation!$A:$D,4,0)</f>
        <v>#N/A</v>
      </c>
      <c r="AR874" s="487" t="s">
        <v>299</v>
      </c>
      <c r="AS874" s="487" t="e">
        <f>+VLOOKUP($AJ874,Data_Validation!$A:$E,5,0)</f>
        <v>#N/A</v>
      </c>
      <c r="AT874" s="904">
        <f t="shared" si="62"/>
        <v>0</v>
      </c>
      <c r="AU874" s="488">
        <f t="shared" si="63"/>
        <v>0</v>
      </c>
      <c r="AV874" s="899" t="str">
        <f>IFERROR(INDEX(V874:AG874,1,MATCH(Parametres!$B$3,V$1:AG$1,0)-1)*IF(OR(C874="L",C874="S",C874="I"),-1,1),"")</f>
        <v/>
      </c>
      <c r="AW874" s="899" t="e">
        <f t="shared" si="64"/>
        <v>#N/A</v>
      </c>
      <c r="AX874" s="899" t="e">
        <f>INDEX(V874:AG874,1,MATCH(Parametres!$B$3,V$1:AG$1,0))*IF(OR(C874="L",C874="S",C874="I"),-1,1)</f>
        <v>#N/A</v>
      </c>
      <c r="AY874" s="487" t="s">
        <v>337</v>
      </c>
      <c r="AZ874" s="487" t="e">
        <f>+VLOOKUP($AJ874,Data_Validation!$A:$E,5,0)</f>
        <v>#N/A</v>
      </c>
    </row>
    <row r="875" spans="36:52" ht="15" customHeight="1">
      <c r="AJ875" s="899">
        <f t="shared" si="59"/>
        <v>0</v>
      </c>
      <c r="AK875" s="899">
        <f t="shared" si="60"/>
        <v>0</v>
      </c>
      <c r="AL875" s="905" t="str">
        <f>IFERROR(INDEX(G875:R875,1,MATCH(Parametres!$B$3,G$1:R$1,0)-1)*IF(OR(F875="L",F875="S",F875="I"),-1,1),"")</f>
        <v/>
      </c>
      <c r="AM875" s="905" t="e">
        <f t="shared" si="61"/>
        <v>#N/A</v>
      </c>
      <c r="AN875" s="905" t="e">
        <f>INDEX(G875:R875,1,MATCH(Parametres!$B$3,G$1:R$1,0))*IF(OR(F875="L",F875="S",F875="I"),-1,1)</f>
        <v>#N/A</v>
      </c>
      <c r="AO875" s="487" t="e">
        <f>+VLOOKUP($AJ875,Data_Validation!$A:$D,1,0)</f>
        <v>#N/A</v>
      </c>
      <c r="AP875" s="487" t="e">
        <f>+VLOOKUP($AJ875,Data_Validation!$A:$D,3,0)</f>
        <v>#N/A</v>
      </c>
      <c r="AQ875" s="487" t="e">
        <f>+VLOOKUP($AJ875,Data_Validation!$A:$D,4,0)</f>
        <v>#N/A</v>
      </c>
      <c r="AR875" s="487" t="s">
        <v>299</v>
      </c>
      <c r="AS875" s="487" t="e">
        <f>+VLOOKUP($AJ875,Data_Validation!$A:$E,5,0)</f>
        <v>#N/A</v>
      </c>
      <c r="AT875" s="904">
        <f t="shared" si="62"/>
        <v>0</v>
      </c>
      <c r="AU875" s="488">
        <f t="shared" si="63"/>
        <v>0</v>
      </c>
      <c r="AV875" s="899" t="str">
        <f>IFERROR(INDEX(V875:AG875,1,MATCH(Parametres!$B$3,V$1:AG$1,0)-1)*IF(OR(C875="L",C875="S",C875="I"),-1,1),"")</f>
        <v/>
      </c>
      <c r="AW875" s="899" t="e">
        <f t="shared" si="64"/>
        <v>#N/A</v>
      </c>
      <c r="AX875" s="899" t="e">
        <f>INDEX(V875:AG875,1,MATCH(Parametres!$B$3,V$1:AG$1,0))*IF(OR(C875="L",C875="S",C875="I"),-1,1)</f>
        <v>#N/A</v>
      </c>
      <c r="AY875" s="487" t="s">
        <v>337</v>
      </c>
      <c r="AZ875" s="487" t="e">
        <f>+VLOOKUP($AJ875,Data_Validation!$A:$E,5,0)</f>
        <v>#N/A</v>
      </c>
    </row>
    <row r="876" spans="36:52" ht="15" customHeight="1">
      <c r="AJ876" s="899">
        <f t="shared" si="59"/>
        <v>0</v>
      </c>
      <c r="AK876" s="899">
        <f t="shared" si="60"/>
        <v>0</v>
      </c>
      <c r="AL876" s="905" t="str">
        <f>IFERROR(INDEX(G876:R876,1,MATCH(Parametres!$B$3,G$1:R$1,0)-1)*IF(OR(F876="L",F876="S",F876="I"),-1,1),"")</f>
        <v/>
      </c>
      <c r="AM876" s="905" t="e">
        <f t="shared" si="61"/>
        <v>#N/A</v>
      </c>
      <c r="AN876" s="905" t="e">
        <f>INDEX(G876:R876,1,MATCH(Parametres!$B$3,G$1:R$1,0))*IF(OR(F876="L",F876="S",F876="I"),-1,1)</f>
        <v>#N/A</v>
      </c>
      <c r="AO876" s="487" t="e">
        <f>+VLOOKUP($AJ876,Data_Validation!$A:$D,1,0)</f>
        <v>#N/A</v>
      </c>
      <c r="AP876" s="487" t="e">
        <f>+VLOOKUP($AJ876,Data_Validation!$A:$D,3,0)</f>
        <v>#N/A</v>
      </c>
      <c r="AQ876" s="487" t="e">
        <f>+VLOOKUP($AJ876,Data_Validation!$A:$D,4,0)</f>
        <v>#N/A</v>
      </c>
      <c r="AR876" s="487" t="s">
        <v>299</v>
      </c>
      <c r="AS876" s="487" t="e">
        <f>+VLOOKUP($AJ876,Data_Validation!$A:$E,5,0)</f>
        <v>#N/A</v>
      </c>
      <c r="AT876" s="904">
        <f t="shared" si="62"/>
        <v>0</v>
      </c>
      <c r="AU876" s="488">
        <f t="shared" si="63"/>
        <v>0</v>
      </c>
      <c r="AV876" s="899" t="str">
        <f>IFERROR(INDEX(V876:AG876,1,MATCH(Parametres!$B$3,V$1:AG$1,0)-1)*IF(OR(C876="L",C876="S",C876="I"),-1,1),"")</f>
        <v/>
      </c>
      <c r="AW876" s="899" t="e">
        <f t="shared" si="64"/>
        <v>#N/A</v>
      </c>
      <c r="AX876" s="899" t="e">
        <f>INDEX(V876:AG876,1,MATCH(Parametres!$B$3,V$1:AG$1,0))*IF(OR(C876="L",C876="S",C876="I"),-1,1)</f>
        <v>#N/A</v>
      </c>
      <c r="AY876" s="487" t="s">
        <v>337</v>
      </c>
      <c r="AZ876" s="487" t="e">
        <f>+VLOOKUP($AJ876,Data_Validation!$A:$E,5,0)</f>
        <v>#N/A</v>
      </c>
    </row>
    <row r="877" spans="36:52" ht="15" customHeight="1">
      <c r="AJ877" s="899">
        <f t="shared" si="59"/>
        <v>0</v>
      </c>
      <c r="AK877" s="899">
        <f t="shared" si="60"/>
        <v>0</v>
      </c>
      <c r="AL877" s="905" t="str">
        <f>IFERROR(INDEX(G877:R877,1,MATCH(Parametres!$B$3,G$1:R$1,0)-1)*IF(OR(F877="L",F877="S",F877="I"),-1,1),"")</f>
        <v/>
      </c>
      <c r="AM877" s="905" t="e">
        <f t="shared" si="61"/>
        <v>#N/A</v>
      </c>
      <c r="AN877" s="905" t="e">
        <f>INDEX(G877:R877,1,MATCH(Parametres!$B$3,G$1:R$1,0))*IF(OR(F877="L",F877="S",F877="I"),-1,1)</f>
        <v>#N/A</v>
      </c>
      <c r="AO877" s="487" t="e">
        <f>+VLOOKUP($AJ877,Data_Validation!$A:$D,1,0)</f>
        <v>#N/A</v>
      </c>
      <c r="AP877" s="487" t="e">
        <f>+VLOOKUP($AJ877,Data_Validation!$A:$D,3,0)</f>
        <v>#N/A</v>
      </c>
      <c r="AQ877" s="487" t="e">
        <f>+VLOOKUP($AJ877,Data_Validation!$A:$D,4,0)</f>
        <v>#N/A</v>
      </c>
      <c r="AR877" s="487" t="s">
        <v>299</v>
      </c>
      <c r="AS877" s="487" t="e">
        <f>+VLOOKUP($AJ877,Data_Validation!$A:$E,5,0)</f>
        <v>#N/A</v>
      </c>
      <c r="AT877" s="904">
        <f t="shared" si="62"/>
        <v>0</v>
      </c>
      <c r="AU877" s="488">
        <f t="shared" si="63"/>
        <v>0</v>
      </c>
      <c r="AV877" s="899" t="str">
        <f>IFERROR(INDEX(V877:AG877,1,MATCH(Parametres!$B$3,V$1:AG$1,0)-1)*IF(OR(C877="L",C877="S",C877="I"),-1,1),"")</f>
        <v/>
      </c>
      <c r="AW877" s="899" t="e">
        <f t="shared" si="64"/>
        <v>#N/A</v>
      </c>
      <c r="AX877" s="899" t="e">
        <f>INDEX(V877:AG877,1,MATCH(Parametres!$B$3,V$1:AG$1,0))*IF(OR(C877="L",C877="S",C877="I"),-1,1)</f>
        <v>#N/A</v>
      </c>
      <c r="AY877" s="487" t="s">
        <v>337</v>
      </c>
      <c r="AZ877" s="487" t="e">
        <f>+VLOOKUP($AJ877,Data_Validation!$A:$E,5,0)</f>
        <v>#N/A</v>
      </c>
    </row>
    <row r="878" spans="36:52" ht="15" customHeight="1">
      <c r="AJ878" s="899">
        <f t="shared" si="59"/>
        <v>0</v>
      </c>
      <c r="AK878" s="899">
        <f t="shared" si="60"/>
        <v>0</v>
      </c>
      <c r="AL878" s="905" t="str">
        <f>IFERROR(INDEX(G878:R878,1,MATCH(Parametres!$B$3,G$1:R$1,0)-1)*IF(OR(F878="L",F878="S",F878="I"),-1,1),"")</f>
        <v/>
      </c>
      <c r="AM878" s="905" t="e">
        <f t="shared" si="61"/>
        <v>#N/A</v>
      </c>
      <c r="AN878" s="905" t="e">
        <f>INDEX(G878:R878,1,MATCH(Parametres!$B$3,G$1:R$1,0))*IF(OR(F878="L",F878="S",F878="I"),-1,1)</f>
        <v>#N/A</v>
      </c>
      <c r="AO878" s="487" t="e">
        <f>+VLOOKUP($AJ878,Data_Validation!$A:$D,1,0)</f>
        <v>#N/A</v>
      </c>
      <c r="AP878" s="487" t="e">
        <f>+VLOOKUP($AJ878,Data_Validation!$A:$D,3,0)</f>
        <v>#N/A</v>
      </c>
      <c r="AQ878" s="487" t="e">
        <f>+VLOOKUP($AJ878,Data_Validation!$A:$D,4,0)</f>
        <v>#N/A</v>
      </c>
      <c r="AR878" s="487" t="s">
        <v>299</v>
      </c>
      <c r="AS878" s="487" t="e">
        <f>+VLOOKUP($AJ878,Data_Validation!$A:$E,5,0)</f>
        <v>#N/A</v>
      </c>
      <c r="AT878" s="904">
        <f t="shared" si="62"/>
        <v>0</v>
      </c>
      <c r="AU878" s="488">
        <f t="shared" si="63"/>
        <v>0</v>
      </c>
      <c r="AV878" s="899" t="str">
        <f>IFERROR(INDEX(V878:AG878,1,MATCH(Parametres!$B$3,V$1:AG$1,0)-1)*IF(OR(C878="L",C878="S",C878="I"),-1,1),"")</f>
        <v/>
      </c>
      <c r="AW878" s="899" t="e">
        <f t="shared" si="64"/>
        <v>#N/A</v>
      </c>
      <c r="AX878" s="899" t="e">
        <f>INDEX(V878:AG878,1,MATCH(Parametres!$B$3,V$1:AG$1,0))*IF(OR(C878="L",C878="S",C878="I"),-1,1)</f>
        <v>#N/A</v>
      </c>
      <c r="AY878" s="487" t="s">
        <v>337</v>
      </c>
      <c r="AZ878" s="487" t="e">
        <f>+VLOOKUP($AJ878,Data_Validation!$A:$E,5,0)</f>
        <v>#N/A</v>
      </c>
    </row>
    <row r="879" spans="36:52" ht="15" customHeight="1">
      <c r="AJ879" s="899">
        <f t="shared" si="59"/>
        <v>0</v>
      </c>
      <c r="AK879" s="899">
        <f t="shared" si="60"/>
        <v>0</v>
      </c>
      <c r="AL879" s="905" t="str">
        <f>IFERROR(INDEX(G879:R879,1,MATCH(Parametres!$B$3,G$1:R$1,0)-1)*IF(OR(F879="L",F879="S",F879="I"),-1,1),"")</f>
        <v/>
      </c>
      <c r="AM879" s="905" t="e">
        <f t="shared" si="61"/>
        <v>#N/A</v>
      </c>
      <c r="AN879" s="905" t="e">
        <f>INDEX(G879:R879,1,MATCH(Parametres!$B$3,G$1:R$1,0))*IF(OR(F879="L",F879="S",F879="I"),-1,1)</f>
        <v>#N/A</v>
      </c>
      <c r="AO879" s="487" t="e">
        <f>+VLOOKUP($AJ879,Data_Validation!$A:$D,1,0)</f>
        <v>#N/A</v>
      </c>
      <c r="AP879" s="487" t="e">
        <f>+VLOOKUP($AJ879,Data_Validation!$A:$D,3,0)</f>
        <v>#N/A</v>
      </c>
      <c r="AQ879" s="487" t="e">
        <f>+VLOOKUP($AJ879,Data_Validation!$A:$D,4,0)</f>
        <v>#N/A</v>
      </c>
      <c r="AR879" s="487" t="s">
        <v>299</v>
      </c>
      <c r="AS879" s="487" t="e">
        <f>+VLOOKUP($AJ879,Data_Validation!$A:$E,5,0)</f>
        <v>#N/A</v>
      </c>
      <c r="AT879" s="904">
        <f t="shared" si="62"/>
        <v>0</v>
      </c>
      <c r="AU879" s="488">
        <f t="shared" si="63"/>
        <v>0</v>
      </c>
      <c r="AV879" s="899" t="str">
        <f>IFERROR(INDEX(V879:AG879,1,MATCH(Parametres!$B$3,V$1:AG$1,0)-1)*IF(OR(C879="L",C879="S",C879="I"),-1,1),"")</f>
        <v/>
      </c>
      <c r="AW879" s="899" t="e">
        <f t="shared" si="64"/>
        <v>#N/A</v>
      </c>
      <c r="AX879" s="899" t="e">
        <f>INDEX(V879:AG879,1,MATCH(Parametres!$B$3,V$1:AG$1,0))*IF(OR(C879="L",C879="S",C879="I"),-1,1)</f>
        <v>#N/A</v>
      </c>
      <c r="AY879" s="487" t="s">
        <v>337</v>
      </c>
      <c r="AZ879" s="487" t="e">
        <f>+VLOOKUP($AJ879,Data_Validation!$A:$E,5,0)</f>
        <v>#N/A</v>
      </c>
    </row>
    <row r="880" spans="36:52" ht="15" customHeight="1">
      <c r="AJ880" s="899">
        <f t="shared" si="59"/>
        <v>0</v>
      </c>
      <c r="AK880" s="899">
        <f t="shared" si="60"/>
        <v>0</v>
      </c>
      <c r="AL880" s="905" t="str">
        <f>IFERROR(INDEX(G880:R880,1,MATCH(Parametres!$B$3,G$1:R$1,0)-1)*IF(OR(F880="L",F880="S",F880="I"),-1,1),"")</f>
        <v/>
      </c>
      <c r="AM880" s="905" t="e">
        <f t="shared" si="61"/>
        <v>#N/A</v>
      </c>
      <c r="AN880" s="905" t="e">
        <f>INDEX(G880:R880,1,MATCH(Parametres!$B$3,G$1:R$1,0))*IF(OR(F880="L",F880="S",F880="I"),-1,1)</f>
        <v>#N/A</v>
      </c>
      <c r="AO880" s="487" t="e">
        <f>+VLOOKUP($AJ880,Data_Validation!$A:$D,1,0)</f>
        <v>#N/A</v>
      </c>
      <c r="AP880" s="487" t="e">
        <f>+VLOOKUP($AJ880,Data_Validation!$A:$D,3,0)</f>
        <v>#N/A</v>
      </c>
      <c r="AQ880" s="487" t="e">
        <f>+VLOOKUP($AJ880,Data_Validation!$A:$D,4,0)</f>
        <v>#N/A</v>
      </c>
      <c r="AR880" s="487" t="s">
        <v>299</v>
      </c>
      <c r="AS880" s="487" t="e">
        <f>+VLOOKUP($AJ880,Data_Validation!$A:$E,5,0)</f>
        <v>#N/A</v>
      </c>
      <c r="AT880" s="904">
        <f t="shared" si="62"/>
        <v>0</v>
      </c>
      <c r="AU880" s="488">
        <f t="shared" si="63"/>
        <v>0</v>
      </c>
      <c r="AV880" s="899" t="str">
        <f>IFERROR(INDEX(V880:AG880,1,MATCH(Parametres!$B$3,V$1:AG$1,0)-1)*IF(OR(C880="L",C880="S",C880="I"),-1,1),"")</f>
        <v/>
      </c>
      <c r="AW880" s="899" t="e">
        <f t="shared" si="64"/>
        <v>#N/A</v>
      </c>
      <c r="AX880" s="899" t="e">
        <f>INDEX(V880:AG880,1,MATCH(Parametres!$B$3,V$1:AG$1,0))*IF(OR(C880="L",C880="S",C880="I"),-1,1)</f>
        <v>#N/A</v>
      </c>
      <c r="AY880" s="487" t="s">
        <v>337</v>
      </c>
      <c r="AZ880" s="487" t="e">
        <f>+VLOOKUP($AJ880,Data_Validation!$A:$E,5,0)</f>
        <v>#N/A</v>
      </c>
    </row>
    <row r="881" spans="36:52" ht="15" customHeight="1">
      <c r="AJ881" s="899">
        <f t="shared" si="59"/>
        <v>0</v>
      </c>
      <c r="AK881" s="899">
        <f t="shared" si="60"/>
        <v>0</v>
      </c>
      <c r="AL881" s="905" t="str">
        <f>IFERROR(INDEX(G881:R881,1,MATCH(Parametres!$B$3,G$1:R$1,0)-1)*IF(OR(F881="L",F881="S",F881="I"),-1,1),"")</f>
        <v/>
      </c>
      <c r="AM881" s="905" t="e">
        <f t="shared" si="61"/>
        <v>#N/A</v>
      </c>
      <c r="AN881" s="905" t="e">
        <f>INDEX(G881:R881,1,MATCH(Parametres!$B$3,G$1:R$1,0))*IF(OR(F881="L",F881="S",F881="I"),-1,1)</f>
        <v>#N/A</v>
      </c>
      <c r="AO881" s="487" t="e">
        <f>+VLOOKUP($AJ881,Data_Validation!$A:$D,1,0)</f>
        <v>#N/A</v>
      </c>
      <c r="AP881" s="487" t="e">
        <f>+VLOOKUP($AJ881,Data_Validation!$A:$D,3,0)</f>
        <v>#N/A</v>
      </c>
      <c r="AQ881" s="487" t="e">
        <f>+VLOOKUP($AJ881,Data_Validation!$A:$D,4,0)</f>
        <v>#N/A</v>
      </c>
      <c r="AR881" s="487" t="s">
        <v>299</v>
      </c>
      <c r="AS881" s="487" t="e">
        <f>+VLOOKUP($AJ881,Data_Validation!$A:$E,5,0)</f>
        <v>#N/A</v>
      </c>
      <c r="AT881" s="904">
        <f t="shared" si="62"/>
        <v>0</v>
      </c>
      <c r="AU881" s="488">
        <f t="shared" si="63"/>
        <v>0</v>
      </c>
      <c r="AV881" s="899" t="str">
        <f>IFERROR(INDEX(V881:AG881,1,MATCH(Parametres!$B$3,V$1:AG$1,0)-1)*IF(OR(C881="L",C881="S",C881="I"),-1,1),"")</f>
        <v/>
      </c>
      <c r="AW881" s="899" t="e">
        <f t="shared" si="64"/>
        <v>#N/A</v>
      </c>
      <c r="AX881" s="899" t="e">
        <f>INDEX(V881:AG881,1,MATCH(Parametres!$B$3,V$1:AG$1,0))*IF(OR(C881="L",C881="S",C881="I"),-1,1)</f>
        <v>#N/A</v>
      </c>
      <c r="AY881" s="487" t="s">
        <v>337</v>
      </c>
      <c r="AZ881" s="487" t="e">
        <f>+VLOOKUP($AJ881,Data_Validation!$A:$E,5,0)</f>
        <v>#N/A</v>
      </c>
    </row>
    <row r="882" spans="36:52" ht="15" customHeight="1">
      <c r="AJ882" s="899">
        <f t="shared" si="59"/>
        <v>0</v>
      </c>
      <c r="AK882" s="899">
        <f t="shared" si="60"/>
        <v>0</v>
      </c>
      <c r="AL882" s="905" t="str">
        <f>IFERROR(INDEX(G882:R882,1,MATCH(Parametres!$B$3,G$1:R$1,0)-1)*IF(OR(F882="L",F882="S",F882="I"),-1,1),"")</f>
        <v/>
      </c>
      <c r="AM882" s="905" t="e">
        <f t="shared" si="61"/>
        <v>#N/A</v>
      </c>
      <c r="AN882" s="905" t="e">
        <f>INDEX(G882:R882,1,MATCH(Parametres!$B$3,G$1:R$1,0))*IF(OR(F882="L",F882="S",F882="I"),-1,1)</f>
        <v>#N/A</v>
      </c>
      <c r="AO882" s="487" t="e">
        <f>+VLOOKUP($AJ882,Data_Validation!$A:$D,1,0)</f>
        <v>#N/A</v>
      </c>
      <c r="AP882" s="487" t="e">
        <f>+VLOOKUP($AJ882,Data_Validation!$A:$D,3,0)</f>
        <v>#N/A</v>
      </c>
      <c r="AQ882" s="487" t="e">
        <f>+VLOOKUP($AJ882,Data_Validation!$A:$D,4,0)</f>
        <v>#N/A</v>
      </c>
      <c r="AR882" s="487" t="s">
        <v>299</v>
      </c>
      <c r="AS882" s="487" t="e">
        <f>+VLOOKUP($AJ882,Data_Validation!$A:$E,5,0)</f>
        <v>#N/A</v>
      </c>
      <c r="AT882" s="904">
        <f t="shared" si="62"/>
        <v>0</v>
      </c>
      <c r="AU882" s="488">
        <f t="shared" si="63"/>
        <v>0</v>
      </c>
      <c r="AV882" s="899" t="str">
        <f>IFERROR(INDEX(V882:AG882,1,MATCH(Parametres!$B$3,V$1:AG$1,0)-1)*IF(OR(C882="L",C882="S",C882="I"),-1,1),"")</f>
        <v/>
      </c>
      <c r="AW882" s="899" t="e">
        <f t="shared" si="64"/>
        <v>#N/A</v>
      </c>
      <c r="AX882" s="899" t="e">
        <f>INDEX(V882:AG882,1,MATCH(Parametres!$B$3,V$1:AG$1,0))*IF(OR(C882="L",C882="S",C882="I"),-1,1)</f>
        <v>#N/A</v>
      </c>
      <c r="AY882" s="487" t="s">
        <v>337</v>
      </c>
      <c r="AZ882" s="487" t="e">
        <f>+VLOOKUP($AJ882,Data_Validation!$A:$E,5,0)</f>
        <v>#N/A</v>
      </c>
    </row>
    <row r="883" spans="36:52" ht="15" customHeight="1">
      <c r="AJ883" s="899">
        <f t="shared" si="59"/>
        <v>0</v>
      </c>
      <c r="AK883" s="899">
        <f t="shared" si="60"/>
        <v>0</v>
      </c>
      <c r="AL883" s="905" t="str">
        <f>IFERROR(INDEX(G883:R883,1,MATCH(Parametres!$B$3,G$1:R$1,0)-1)*IF(OR(F883="L",F883="S",F883="I"),-1,1),"")</f>
        <v/>
      </c>
      <c r="AM883" s="905" t="e">
        <f t="shared" si="61"/>
        <v>#N/A</v>
      </c>
      <c r="AN883" s="905" t="e">
        <f>INDEX(G883:R883,1,MATCH(Parametres!$B$3,G$1:R$1,0))*IF(OR(F883="L",F883="S",F883="I"),-1,1)</f>
        <v>#N/A</v>
      </c>
      <c r="AO883" s="487" t="e">
        <f>+VLOOKUP($AJ883,Data_Validation!$A:$D,1,0)</f>
        <v>#N/A</v>
      </c>
      <c r="AP883" s="487" t="e">
        <f>+VLOOKUP($AJ883,Data_Validation!$A:$D,3,0)</f>
        <v>#N/A</v>
      </c>
      <c r="AQ883" s="487" t="e">
        <f>+VLOOKUP($AJ883,Data_Validation!$A:$D,4,0)</f>
        <v>#N/A</v>
      </c>
      <c r="AR883" s="487" t="s">
        <v>299</v>
      </c>
      <c r="AS883" s="487" t="e">
        <f>+VLOOKUP($AJ883,Data_Validation!$A:$E,5,0)</f>
        <v>#N/A</v>
      </c>
      <c r="AT883" s="904">
        <f t="shared" si="62"/>
        <v>0</v>
      </c>
      <c r="AU883" s="488">
        <f t="shared" si="63"/>
        <v>0</v>
      </c>
      <c r="AV883" s="899" t="str">
        <f>IFERROR(INDEX(V883:AG883,1,MATCH(Parametres!$B$3,V$1:AG$1,0)-1)*IF(OR(C883="L",C883="S",C883="I"),-1,1),"")</f>
        <v/>
      </c>
      <c r="AW883" s="899" t="e">
        <f t="shared" si="64"/>
        <v>#N/A</v>
      </c>
      <c r="AX883" s="899" t="e">
        <f>INDEX(V883:AG883,1,MATCH(Parametres!$B$3,V$1:AG$1,0))*IF(OR(C883="L",C883="S",C883="I"),-1,1)</f>
        <v>#N/A</v>
      </c>
      <c r="AY883" s="487" t="s">
        <v>337</v>
      </c>
      <c r="AZ883" s="487" t="e">
        <f>+VLOOKUP($AJ883,Data_Validation!$A:$E,5,0)</f>
        <v>#N/A</v>
      </c>
    </row>
    <row r="884" spans="36:52" ht="15" customHeight="1">
      <c r="AJ884" s="899">
        <f t="shared" si="59"/>
        <v>0</v>
      </c>
      <c r="AK884" s="899">
        <f t="shared" si="60"/>
        <v>0</v>
      </c>
      <c r="AL884" s="905" t="str">
        <f>IFERROR(INDEX(G884:R884,1,MATCH(Parametres!$B$3,G$1:R$1,0)-1)*IF(OR(F884="L",F884="S",F884="I"),-1,1),"")</f>
        <v/>
      </c>
      <c r="AM884" s="905" t="e">
        <f t="shared" si="61"/>
        <v>#N/A</v>
      </c>
      <c r="AN884" s="905" t="e">
        <f>INDEX(G884:R884,1,MATCH(Parametres!$B$3,G$1:R$1,0))*IF(OR(F884="L",F884="S",F884="I"),-1,1)</f>
        <v>#N/A</v>
      </c>
      <c r="AO884" s="487" t="e">
        <f>+VLOOKUP($AJ884,Data_Validation!$A:$D,1,0)</f>
        <v>#N/A</v>
      </c>
      <c r="AP884" s="487" t="e">
        <f>+VLOOKUP($AJ884,Data_Validation!$A:$D,3,0)</f>
        <v>#N/A</v>
      </c>
      <c r="AQ884" s="487" t="e">
        <f>+VLOOKUP($AJ884,Data_Validation!$A:$D,4,0)</f>
        <v>#N/A</v>
      </c>
      <c r="AR884" s="487" t="s">
        <v>299</v>
      </c>
      <c r="AS884" s="487" t="e">
        <f>+VLOOKUP($AJ884,Data_Validation!$A:$E,5,0)</f>
        <v>#N/A</v>
      </c>
      <c r="AT884" s="904">
        <f t="shared" si="62"/>
        <v>0</v>
      </c>
      <c r="AU884" s="488">
        <f t="shared" si="63"/>
        <v>0</v>
      </c>
      <c r="AV884" s="899" t="str">
        <f>IFERROR(INDEX(V884:AG884,1,MATCH(Parametres!$B$3,V$1:AG$1,0)-1)*IF(OR(C884="L",C884="S",C884="I"),-1,1),"")</f>
        <v/>
      </c>
      <c r="AW884" s="899" t="e">
        <f t="shared" si="64"/>
        <v>#N/A</v>
      </c>
      <c r="AX884" s="899" t="e">
        <f>INDEX(V884:AG884,1,MATCH(Parametres!$B$3,V$1:AG$1,0))*IF(OR(C884="L",C884="S",C884="I"),-1,1)</f>
        <v>#N/A</v>
      </c>
      <c r="AY884" s="487" t="s">
        <v>337</v>
      </c>
      <c r="AZ884" s="487" t="e">
        <f>+VLOOKUP($AJ884,Data_Validation!$A:$E,5,0)</f>
        <v>#N/A</v>
      </c>
    </row>
    <row r="885" spans="36:52" ht="15" customHeight="1">
      <c r="AJ885" s="899">
        <f t="shared" si="59"/>
        <v>0</v>
      </c>
      <c r="AK885" s="899">
        <f t="shared" si="60"/>
        <v>0</v>
      </c>
      <c r="AL885" s="905" t="str">
        <f>IFERROR(INDEX(G885:R885,1,MATCH(Parametres!$B$3,G$1:R$1,0)-1)*IF(OR(F885="L",F885="S",F885="I"),-1,1),"")</f>
        <v/>
      </c>
      <c r="AM885" s="905" t="e">
        <f t="shared" si="61"/>
        <v>#N/A</v>
      </c>
      <c r="AN885" s="905" t="e">
        <f>INDEX(G885:R885,1,MATCH(Parametres!$B$3,G$1:R$1,0))*IF(OR(F885="L",F885="S",F885="I"),-1,1)</f>
        <v>#N/A</v>
      </c>
      <c r="AO885" s="487" t="e">
        <f>+VLOOKUP($AJ885,Data_Validation!$A:$D,1,0)</f>
        <v>#N/A</v>
      </c>
      <c r="AP885" s="487" t="e">
        <f>+VLOOKUP($AJ885,Data_Validation!$A:$D,3,0)</f>
        <v>#N/A</v>
      </c>
      <c r="AQ885" s="487" t="e">
        <f>+VLOOKUP($AJ885,Data_Validation!$A:$D,4,0)</f>
        <v>#N/A</v>
      </c>
      <c r="AR885" s="487" t="s">
        <v>299</v>
      </c>
      <c r="AS885" s="487" t="e">
        <f>+VLOOKUP($AJ885,Data_Validation!$A:$E,5,0)</f>
        <v>#N/A</v>
      </c>
      <c r="AT885" s="904">
        <f t="shared" si="62"/>
        <v>0</v>
      </c>
      <c r="AU885" s="488">
        <f t="shared" si="63"/>
        <v>0</v>
      </c>
      <c r="AV885" s="899" t="str">
        <f>IFERROR(INDEX(V885:AG885,1,MATCH(Parametres!$B$3,V$1:AG$1,0)-1)*IF(OR(C885="L",C885="S",C885="I"),-1,1),"")</f>
        <v/>
      </c>
      <c r="AW885" s="899" t="e">
        <f t="shared" si="64"/>
        <v>#N/A</v>
      </c>
      <c r="AX885" s="899" t="e">
        <f>INDEX(V885:AG885,1,MATCH(Parametres!$B$3,V$1:AG$1,0))*IF(OR(C885="L",C885="S",C885="I"),-1,1)</f>
        <v>#N/A</v>
      </c>
      <c r="AY885" s="487" t="s">
        <v>337</v>
      </c>
      <c r="AZ885" s="487" t="e">
        <f>+VLOOKUP($AJ885,Data_Validation!$A:$E,5,0)</f>
        <v>#N/A</v>
      </c>
    </row>
    <row r="886" spans="36:52" ht="15" customHeight="1">
      <c r="AJ886" s="899">
        <f t="shared" si="59"/>
        <v>0</v>
      </c>
      <c r="AK886" s="899">
        <f t="shared" si="60"/>
        <v>0</v>
      </c>
      <c r="AL886" s="905" t="str">
        <f>IFERROR(INDEX(G886:R886,1,MATCH(Parametres!$B$3,G$1:R$1,0)-1)*IF(OR(F886="L",F886="S",F886="I"),-1,1),"")</f>
        <v/>
      </c>
      <c r="AM886" s="905" t="e">
        <f t="shared" si="61"/>
        <v>#N/A</v>
      </c>
      <c r="AN886" s="905" t="e">
        <f>INDEX(G886:R886,1,MATCH(Parametres!$B$3,G$1:R$1,0))*IF(OR(F886="L",F886="S",F886="I"),-1,1)</f>
        <v>#N/A</v>
      </c>
      <c r="AO886" s="487" t="e">
        <f>+VLOOKUP($AJ886,Data_Validation!$A:$D,1,0)</f>
        <v>#N/A</v>
      </c>
      <c r="AP886" s="487" t="e">
        <f>+VLOOKUP($AJ886,Data_Validation!$A:$D,3,0)</f>
        <v>#N/A</v>
      </c>
      <c r="AQ886" s="487" t="e">
        <f>+VLOOKUP($AJ886,Data_Validation!$A:$D,4,0)</f>
        <v>#N/A</v>
      </c>
      <c r="AR886" s="487" t="s">
        <v>299</v>
      </c>
      <c r="AS886" s="487" t="e">
        <f>+VLOOKUP($AJ886,Data_Validation!$A:$E,5,0)</f>
        <v>#N/A</v>
      </c>
      <c r="AT886" s="904">
        <f t="shared" si="62"/>
        <v>0</v>
      </c>
      <c r="AU886" s="488">
        <f t="shared" si="63"/>
        <v>0</v>
      </c>
      <c r="AV886" s="899" t="str">
        <f>IFERROR(INDEX(V886:AG886,1,MATCH(Parametres!$B$3,V$1:AG$1,0)-1)*IF(OR(C886="L",C886="S",C886="I"),-1,1),"")</f>
        <v/>
      </c>
      <c r="AW886" s="899" t="e">
        <f t="shared" si="64"/>
        <v>#N/A</v>
      </c>
      <c r="AX886" s="899" t="e">
        <f>INDEX(V886:AG886,1,MATCH(Parametres!$B$3,V$1:AG$1,0))*IF(OR(C886="L",C886="S",C886="I"),-1,1)</f>
        <v>#N/A</v>
      </c>
      <c r="AY886" s="487" t="s">
        <v>337</v>
      </c>
      <c r="AZ886" s="487" t="e">
        <f>+VLOOKUP($AJ886,Data_Validation!$A:$E,5,0)</f>
        <v>#N/A</v>
      </c>
    </row>
    <row r="887" spans="36:52" ht="15" customHeight="1">
      <c r="AJ887" s="899">
        <f t="shared" si="59"/>
        <v>0</v>
      </c>
      <c r="AK887" s="899">
        <f t="shared" si="60"/>
        <v>0</v>
      </c>
      <c r="AL887" s="905" t="str">
        <f>IFERROR(INDEX(G887:R887,1,MATCH(Parametres!$B$3,G$1:R$1,0)-1)*IF(OR(F887="L",F887="S",F887="I"),-1,1),"")</f>
        <v/>
      </c>
      <c r="AM887" s="905" t="e">
        <f t="shared" si="61"/>
        <v>#N/A</v>
      </c>
      <c r="AN887" s="905" t="e">
        <f>INDEX(G887:R887,1,MATCH(Parametres!$B$3,G$1:R$1,0))*IF(OR(F887="L",F887="S",F887="I"),-1,1)</f>
        <v>#N/A</v>
      </c>
      <c r="AO887" s="487" t="e">
        <f>+VLOOKUP($AJ887,Data_Validation!$A:$D,1,0)</f>
        <v>#N/A</v>
      </c>
      <c r="AP887" s="487" t="e">
        <f>+VLOOKUP($AJ887,Data_Validation!$A:$D,3,0)</f>
        <v>#N/A</v>
      </c>
      <c r="AQ887" s="487" t="e">
        <f>+VLOOKUP($AJ887,Data_Validation!$A:$D,4,0)</f>
        <v>#N/A</v>
      </c>
      <c r="AR887" s="487" t="s">
        <v>299</v>
      </c>
      <c r="AS887" s="487" t="e">
        <f>+VLOOKUP($AJ887,Data_Validation!$A:$E,5,0)</f>
        <v>#N/A</v>
      </c>
      <c r="AT887" s="904">
        <f t="shared" si="62"/>
        <v>0</v>
      </c>
      <c r="AU887" s="488">
        <f t="shared" si="63"/>
        <v>0</v>
      </c>
      <c r="AV887" s="899" t="str">
        <f>IFERROR(INDEX(V887:AG887,1,MATCH(Parametres!$B$3,V$1:AG$1,0)-1)*IF(OR(C887="L",C887="S",C887="I"),-1,1),"")</f>
        <v/>
      </c>
      <c r="AW887" s="899" t="e">
        <f t="shared" si="64"/>
        <v>#N/A</v>
      </c>
      <c r="AX887" s="899" t="e">
        <f>INDEX(V887:AG887,1,MATCH(Parametres!$B$3,V$1:AG$1,0))*IF(OR(C887="L",C887="S",C887="I"),-1,1)</f>
        <v>#N/A</v>
      </c>
      <c r="AY887" s="487" t="s">
        <v>337</v>
      </c>
      <c r="AZ887" s="487" t="e">
        <f>+VLOOKUP($AJ887,Data_Validation!$A:$E,5,0)</f>
        <v>#N/A</v>
      </c>
    </row>
    <row r="888" spans="36:52" ht="15" customHeight="1">
      <c r="AJ888" s="899">
        <f t="shared" si="59"/>
        <v>0</v>
      </c>
      <c r="AK888" s="899">
        <f t="shared" si="60"/>
        <v>0</v>
      </c>
      <c r="AL888" s="905" t="str">
        <f>IFERROR(INDEX(G888:R888,1,MATCH(Parametres!$B$3,G$1:R$1,0)-1)*IF(OR(F888="L",F888="S",F888="I"),-1,1),"")</f>
        <v/>
      </c>
      <c r="AM888" s="905" t="e">
        <f t="shared" si="61"/>
        <v>#N/A</v>
      </c>
      <c r="AN888" s="905" t="e">
        <f>INDEX(G888:R888,1,MATCH(Parametres!$B$3,G$1:R$1,0))*IF(OR(F888="L",F888="S",F888="I"),-1,1)</f>
        <v>#N/A</v>
      </c>
      <c r="AO888" s="487" t="e">
        <f>+VLOOKUP($AJ888,Data_Validation!$A:$D,1,0)</f>
        <v>#N/A</v>
      </c>
      <c r="AP888" s="487" t="e">
        <f>+VLOOKUP($AJ888,Data_Validation!$A:$D,3,0)</f>
        <v>#N/A</v>
      </c>
      <c r="AQ888" s="487" t="e">
        <f>+VLOOKUP($AJ888,Data_Validation!$A:$D,4,0)</f>
        <v>#N/A</v>
      </c>
      <c r="AR888" s="487" t="s">
        <v>299</v>
      </c>
      <c r="AS888" s="487" t="e">
        <f>+VLOOKUP($AJ888,Data_Validation!$A:$E,5,0)</f>
        <v>#N/A</v>
      </c>
      <c r="AT888" s="904">
        <f t="shared" si="62"/>
        <v>0</v>
      </c>
      <c r="AU888" s="488">
        <f t="shared" si="63"/>
        <v>0</v>
      </c>
      <c r="AV888" s="899" t="str">
        <f>IFERROR(INDEX(V888:AG888,1,MATCH(Parametres!$B$3,V$1:AG$1,0)-1)*IF(OR(C888="L",C888="S",C888="I"),-1,1),"")</f>
        <v/>
      </c>
      <c r="AW888" s="899" t="e">
        <f t="shared" si="64"/>
        <v>#N/A</v>
      </c>
      <c r="AX888" s="899" t="e">
        <f>INDEX(V888:AG888,1,MATCH(Parametres!$B$3,V$1:AG$1,0))*IF(OR(C888="L",C888="S",C888="I"),-1,1)</f>
        <v>#N/A</v>
      </c>
      <c r="AY888" s="487" t="s">
        <v>337</v>
      </c>
      <c r="AZ888" s="487" t="e">
        <f>+VLOOKUP($AJ888,Data_Validation!$A:$E,5,0)</f>
        <v>#N/A</v>
      </c>
    </row>
    <row r="889" spans="36:52" ht="15" customHeight="1">
      <c r="AJ889" s="899">
        <f t="shared" si="59"/>
        <v>0</v>
      </c>
      <c r="AK889" s="899">
        <f t="shared" si="60"/>
        <v>0</v>
      </c>
      <c r="AL889" s="905" t="str">
        <f>IFERROR(INDEX(G889:R889,1,MATCH(Parametres!$B$3,G$1:R$1,0)-1)*IF(OR(F889="L",F889="S",F889="I"),-1,1),"")</f>
        <v/>
      </c>
      <c r="AM889" s="905" t="e">
        <f t="shared" si="61"/>
        <v>#N/A</v>
      </c>
      <c r="AN889" s="905" t="e">
        <f>INDEX(G889:R889,1,MATCH(Parametres!$B$3,G$1:R$1,0))*IF(OR(F889="L",F889="S",F889="I"),-1,1)</f>
        <v>#N/A</v>
      </c>
      <c r="AO889" s="487" t="e">
        <f>+VLOOKUP($AJ889,Data_Validation!$A:$D,1,0)</f>
        <v>#N/A</v>
      </c>
      <c r="AP889" s="487" t="e">
        <f>+VLOOKUP($AJ889,Data_Validation!$A:$D,3,0)</f>
        <v>#N/A</v>
      </c>
      <c r="AQ889" s="487" t="e">
        <f>+VLOOKUP($AJ889,Data_Validation!$A:$D,4,0)</f>
        <v>#N/A</v>
      </c>
      <c r="AR889" s="487" t="s">
        <v>299</v>
      </c>
      <c r="AS889" s="487" t="e">
        <f>+VLOOKUP($AJ889,Data_Validation!$A:$E,5,0)</f>
        <v>#N/A</v>
      </c>
      <c r="AT889" s="904">
        <f t="shared" si="62"/>
        <v>0</v>
      </c>
      <c r="AU889" s="488">
        <f t="shared" si="63"/>
        <v>0</v>
      </c>
      <c r="AV889" s="899" t="str">
        <f>IFERROR(INDEX(V889:AG889,1,MATCH(Parametres!$B$3,V$1:AG$1,0)-1)*IF(OR(C889="L",C889="S",C889="I"),-1,1),"")</f>
        <v/>
      </c>
      <c r="AW889" s="899" t="e">
        <f t="shared" si="64"/>
        <v>#N/A</v>
      </c>
      <c r="AX889" s="899" t="e">
        <f>INDEX(V889:AG889,1,MATCH(Parametres!$B$3,V$1:AG$1,0))*IF(OR(C889="L",C889="S",C889="I"),-1,1)</f>
        <v>#N/A</v>
      </c>
      <c r="AY889" s="487" t="s">
        <v>337</v>
      </c>
      <c r="AZ889" s="487" t="e">
        <f>+VLOOKUP($AJ889,Data_Validation!$A:$E,5,0)</f>
        <v>#N/A</v>
      </c>
    </row>
    <row r="890" spans="36:52" ht="15" customHeight="1">
      <c r="AJ890" s="899">
        <f t="shared" ref="AJ890:AJ899" si="65">C890</f>
        <v>0</v>
      </c>
      <c r="AK890" s="899">
        <f t="shared" ref="AK890:AK899" si="66">D890</f>
        <v>0</v>
      </c>
      <c r="AL890" s="905" t="str">
        <f>IFERROR(INDEX(G890:R890,1,MATCH(Parametres!$B$3,G$1:R$1,0)-1)*IF(OR(F890="L",F890="S",F890="I"),-1,1),"")</f>
        <v/>
      </c>
      <c r="AM890" s="905" t="e">
        <f t="shared" ref="AM890:AM899" si="67">AN890-AL890</f>
        <v>#N/A</v>
      </c>
      <c r="AN890" s="905" t="e">
        <f>INDEX(G890:R890,1,MATCH(Parametres!$B$3,G$1:R$1,0))*IF(OR(F890="L",F890="S",F890="I"),-1,1)</f>
        <v>#N/A</v>
      </c>
      <c r="AO890" s="487" t="e">
        <f>+VLOOKUP($AJ890,Data_Validation!$A:$D,1,0)</f>
        <v>#N/A</v>
      </c>
      <c r="AP890" s="487" t="e">
        <f>+VLOOKUP($AJ890,Data_Validation!$A:$D,3,0)</f>
        <v>#N/A</v>
      </c>
      <c r="AQ890" s="487" t="e">
        <f>+VLOOKUP($AJ890,Data_Validation!$A:$D,4,0)</f>
        <v>#N/A</v>
      </c>
      <c r="AR890" s="487" t="s">
        <v>299</v>
      </c>
      <c r="AS890" s="487" t="e">
        <f>+VLOOKUP($AJ890,Data_Validation!$A:$E,5,0)</f>
        <v>#N/A</v>
      </c>
      <c r="AT890" s="904">
        <f t="shared" ref="AT890:AT899" si="68">C890</f>
        <v>0</v>
      </c>
      <c r="AU890" s="488">
        <f t="shared" ref="AU890:AU899" si="69">D890</f>
        <v>0</v>
      </c>
      <c r="AV890" s="899" t="str">
        <f>IFERROR(INDEX(V890:AG890,1,MATCH(Parametres!$B$3,V$1:AG$1,0)-1)*IF(OR(C890="L",C890="S",C890="I"),-1,1),"")</f>
        <v/>
      </c>
      <c r="AW890" s="899" t="e">
        <f t="shared" ref="AW890:AW899" si="70">AX890-AV890</f>
        <v>#N/A</v>
      </c>
      <c r="AX890" s="899" t="e">
        <f>INDEX(V890:AG890,1,MATCH(Parametres!$B$3,V$1:AG$1,0))*IF(OR(C890="L",C890="S",C890="I"),-1,1)</f>
        <v>#N/A</v>
      </c>
      <c r="AY890" s="487" t="s">
        <v>337</v>
      </c>
      <c r="AZ890" s="487" t="e">
        <f>+VLOOKUP($AJ890,Data_Validation!$A:$E,5,0)</f>
        <v>#N/A</v>
      </c>
    </row>
    <row r="891" spans="36:52" ht="15" customHeight="1">
      <c r="AJ891" s="899">
        <f t="shared" si="65"/>
        <v>0</v>
      </c>
      <c r="AK891" s="899">
        <f t="shared" si="66"/>
        <v>0</v>
      </c>
      <c r="AL891" s="905" t="str">
        <f>IFERROR(INDEX(G891:R891,1,MATCH(Parametres!$B$3,G$1:R$1,0)-1)*IF(OR(F891="L",F891="S",F891="I"),-1,1),"")</f>
        <v/>
      </c>
      <c r="AM891" s="905" t="e">
        <f t="shared" si="67"/>
        <v>#N/A</v>
      </c>
      <c r="AN891" s="905" t="e">
        <f>INDEX(G891:R891,1,MATCH(Parametres!$B$3,G$1:R$1,0))*IF(OR(F891="L",F891="S",F891="I"),-1,1)</f>
        <v>#N/A</v>
      </c>
      <c r="AO891" s="487" t="e">
        <f>+VLOOKUP($AJ891,Data_Validation!$A:$D,1,0)</f>
        <v>#N/A</v>
      </c>
      <c r="AP891" s="487" t="e">
        <f>+VLOOKUP($AJ891,Data_Validation!$A:$D,3,0)</f>
        <v>#N/A</v>
      </c>
      <c r="AQ891" s="487" t="e">
        <f>+VLOOKUP($AJ891,Data_Validation!$A:$D,4,0)</f>
        <v>#N/A</v>
      </c>
      <c r="AR891" s="487" t="s">
        <v>299</v>
      </c>
      <c r="AS891" s="487" t="e">
        <f>+VLOOKUP($AJ891,Data_Validation!$A:$E,5,0)</f>
        <v>#N/A</v>
      </c>
      <c r="AT891" s="904">
        <f t="shared" si="68"/>
        <v>0</v>
      </c>
      <c r="AU891" s="488">
        <f t="shared" si="69"/>
        <v>0</v>
      </c>
      <c r="AV891" s="899" t="str">
        <f>IFERROR(INDEX(V891:AG891,1,MATCH(Parametres!$B$3,V$1:AG$1,0)-1)*IF(OR(C891="L",C891="S",C891="I"),-1,1),"")</f>
        <v/>
      </c>
      <c r="AW891" s="899" t="e">
        <f t="shared" si="70"/>
        <v>#N/A</v>
      </c>
      <c r="AX891" s="899" t="e">
        <f>INDEX(V891:AG891,1,MATCH(Parametres!$B$3,V$1:AG$1,0))*IF(OR(C891="L",C891="S",C891="I"),-1,1)</f>
        <v>#N/A</v>
      </c>
      <c r="AY891" s="487" t="s">
        <v>337</v>
      </c>
      <c r="AZ891" s="487" t="e">
        <f>+VLOOKUP($AJ891,Data_Validation!$A:$E,5,0)</f>
        <v>#N/A</v>
      </c>
    </row>
    <row r="892" spans="36:52" ht="15" customHeight="1">
      <c r="AJ892" s="899">
        <f t="shared" si="65"/>
        <v>0</v>
      </c>
      <c r="AK892" s="899">
        <f t="shared" si="66"/>
        <v>0</v>
      </c>
      <c r="AL892" s="905" t="str">
        <f>IFERROR(INDEX(G892:R892,1,MATCH(Parametres!$B$3,G$1:R$1,0)-1)*IF(OR(F892="L",F892="S",F892="I"),-1,1),"")</f>
        <v/>
      </c>
      <c r="AM892" s="905" t="e">
        <f t="shared" si="67"/>
        <v>#N/A</v>
      </c>
      <c r="AN892" s="905" t="e">
        <f>INDEX(G892:R892,1,MATCH(Parametres!$B$3,G$1:R$1,0))*IF(OR(F892="L",F892="S",F892="I"),-1,1)</f>
        <v>#N/A</v>
      </c>
      <c r="AO892" s="487" t="e">
        <f>+VLOOKUP($AJ892,Data_Validation!$A:$D,1,0)</f>
        <v>#N/A</v>
      </c>
      <c r="AP892" s="487" t="e">
        <f>+VLOOKUP($AJ892,Data_Validation!$A:$D,3,0)</f>
        <v>#N/A</v>
      </c>
      <c r="AQ892" s="487" t="e">
        <f>+VLOOKUP($AJ892,Data_Validation!$A:$D,4,0)</f>
        <v>#N/A</v>
      </c>
      <c r="AR892" s="487" t="s">
        <v>299</v>
      </c>
      <c r="AS892" s="487" t="e">
        <f>+VLOOKUP($AJ892,Data_Validation!$A:$E,5,0)</f>
        <v>#N/A</v>
      </c>
      <c r="AT892" s="904">
        <f t="shared" si="68"/>
        <v>0</v>
      </c>
      <c r="AU892" s="488">
        <f t="shared" si="69"/>
        <v>0</v>
      </c>
      <c r="AV892" s="899" t="str">
        <f>IFERROR(INDEX(V892:AG892,1,MATCH(Parametres!$B$3,V$1:AG$1,0)-1)*IF(OR(C892="L",C892="S",C892="I"),-1,1),"")</f>
        <v/>
      </c>
      <c r="AW892" s="899" t="e">
        <f t="shared" si="70"/>
        <v>#N/A</v>
      </c>
      <c r="AX892" s="899" t="e">
        <f>INDEX(V892:AG892,1,MATCH(Parametres!$B$3,V$1:AG$1,0))*IF(OR(C892="L",C892="S",C892="I"),-1,1)</f>
        <v>#N/A</v>
      </c>
      <c r="AY892" s="487" t="s">
        <v>337</v>
      </c>
      <c r="AZ892" s="487" t="e">
        <f>+VLOOKUP($AJ892,Data_Validation!$A:$E,5,0)</f>
        <v>#N/A</v>
      </c>
    </row>
    <row r="893" spans="36:52" ht="15" customHeight="1">
      <c r="AJ893" s="899">
        <f t="shared" si="65"/>
        <v>0</v>
      </c>
      <c r="AK893" s="899">
        <f t="shared" si="66"/>
        <v>0</v>
      </c>
      <c r="AL893" s="905" t="str">
        <f>IFERROR(INDEX(G893:R893,1,MATCH(Parametres!$B$3,G$1:R$1,0)-1)*IF(OR(F893="L",F893="S",F893="I"),-1,1),"")</f>
        <v/>
      </c>
      <c r="AM893" s="905" t="e">
        <f t="shared" si="67"/>
        <v>#N/A</v>
      </c>
      <c r="AN893" s="905" t="e">
        <f>INDEX(G893:R893,1,MATCH(Parametres!$B$3,G$1:R$1,0))*IF(OR(F893="L",F893="S",F893="I"),-1,1)</f>
        <v>#N/A</v>
      </c>
      <c r="AO893" s="487" t="e">
        <f>+VLOOKUP($AJ893,Data_Validation!$A:$D,1,0)</f>
        <v>#N/A</v>
      </c>
      <c r="AP893" s="487" t="e">
        <f>+VLOOKUP($AJ893,Data_Validation!$A:$D,3,0)</f>
        <v>#N/A</v>
      </c>
      <c r="AQ893" s="487" t="e">
        <f>+VLOOKUP($AJ893,Data_Validation!$A:$D,4,0)</f>
        <v>#N/A</v>
      </c>
      <c r="AR893" s="487" t="s">
        <v>299</v>
      </c>
      <c r="AS893" s="487" t="e">
        <f>+VLOOKUP($AJ893,Data_Validation!$A:$E,5,0)</f>
        <v>#N/A</v>
      </c>
      <c r="AT893" s="904">
        <f t="shared" si="68"/>
        <v>0</v>
      </c>
      <c r="AU893" s="488">
        <f t="shared" si="69"/>
        <v>0</v>
      </c>
      <c r="AV893" s="899" t="str">
        <f>IFERROR(INDEX(V893:AG893,1,MATCH(Parametres!$B$3,V$1:AG$1,0)-1)*IF(OR(C893="L",C893="S",C893="I"),-1,1),"")</f>
        <v/>
      </c>
      <c r="AW893" s="899" t="e">
        <f t="shared" si="70"/>
        <v>#N/A</v>
      </c>
      <c r="AX893" s="899" t="e">
        <f>INDEX(V893:AG893,1,MATCH(Parametres!$B$3,V$1:AG$1,0))*IF(OR(C893="L",C893="S",C893="I"),-1,1)</f>
        <v>#N/A</v>
      </c>
      <c r="AY893" s="487" t="s">
        <v>337</v>
      </c>
      <c r="AZ893" s="487" t="e">
        <f>+VLOOKUP($AJ893,Data_Validation!$A:$E,5,0)</f>
        <v>#N/A</v>
      </c>
    </row>
    <row r="894" spans="36:52" ht="15" customHeight="1">
      <c r="AJ894" s="899">
        <f t="shared" si="65"/>
        <v>0</v>
      </c>
      <c r="AK894" s="899">
        <f t="shared" si="66"/>
        <v>0</v>
      </c>
      <c r="AL894" s="905" t="str">
        <f>IFERROR(INDEX(G894:R894,1,MATCH(Parametres!$B$3,G$1:R$1,0)-1)*IF(OR(F894="L",F894="S",F894="I"),-1,1),"")</f>
        <v/>
      </c>
      <c r="AM894" s="905" t="e">
        <f t="shared" si="67"/>
        <v>#N/A</v>
      </c>
      <c r="AN894" s="905" t="e">
        <f>INDEX(G894:R894,1,MATCH(Parametres!$B$3,G$1:R$1,0))*IF(OR(F894="L",F894="S",F894="I"),-1,1)</f>
        <v>#N/A</v>
      </c>
      <c r="AO894" s="487" t="e">
        <f>+VLOOKUP($AJ894,Data_Validation!$A:$D,1,0)</f>
        <v>#N/A</v>
      </c>
      <c r="AP894" s="487" t="e">
        <f>+VLOOKUP($AJ894,Data_Validation!$A:$D,3,0)</f>
        <v>#N/A</v>
      </c>
      <c r="AQ894" s="487" t="e">
        <f>+VLOOKUP($AJ894,Data_Validation!$A:$D,4,0)</f>
        <v>#N/A</v>
      </c>
      <c r="AR894" s="487" t="s">
        <v>299</v>
      </c>
      <c r="AS894" s="487" t="e">
        <f>+VLOOKUP($AJ894,Data_Validation!$A:$E,5,0)</f>
        <v>#N/A</v>
      </c>
      <c r="AT894" s="904">
        <f t="shared" si="68"/>
        <v>0</v>
      </c>
      <c r="AU894" s="488">
        <f t="shared" si="69"/>
        <v>0</v>
      </c>
      <c r="AV894" s="899" t="str">
        <f>IFERROR(INDEX(V894:AG894,1,MATCH(Parametres!$B$3,V$1:AG$1,0)-1)*IF(OR(C894="L",C894="S",C894="I"),-1,1),"")</f>
        <v/>
      </c>
      <c r="AW894" s="899" t="e">
        <f t="shared" si="70"/>
        <v>#N/A</v>
      </c>
      <c r="AX894" s="899" t="e">
        <f>INDEX(V894:AG894,1,MATCH(Parametres!$B$3,V$1:AG$1,0))*IF(OR(C894="L",C894="S",C894="I"),-1,1)</f>
        <v>#N/A</v>
      </c>
      <c r="AY894" s="487" t="s">
        <v>337</v>
      </c>
      <c r="AZ894" s="487" t="e">
        <f>+VLOOKUP($AJ894,Data_Validation!$A:$E,5,0)</f>
        <v>#N/A</v>
      </c>
    </row>
    <row r="895" spans="36:52" ht="15" customHeight="1">
      <c r="AJ895" s="899">
        <f t="shared" si="65"/>
        <v>0</v>
      </c>
      <c r="AK895" s="899">
        <f t="shared" si="66"/>
        <v>0</v>
      </c>
      <c r="AL895" s="905" t="str">
        <f>IFERROR(INDEX(G895:R895,1,MATCH(Parametres!$B$3,G$1:R$1,0)-1)*IF(OR(F895="L",F895="S",F895="I"),-1,1),"")</f>
        <v/>
      </c>
      <c r="AM895" s="905" t="e">
        <f t="shared" si="67"/>
        <v>#N/A</v>
      </c>
      <c r="AN895" s="905" t="e">
        <f>INDEX(G895:R895,1,MATCH(Parametres!$B$3,G$1:R$1,0))*IF(OR(F895="L",F895="S",F895="I"),-1,1)</f>
        <v>#N/A</v>
      </c>
      <c r="AO895" s="487" t="e">
        <f>+VLOOKUP($AJ895,Data_Validation!$A:$D,1,0)</f>
        <v>#N/A</v>
      </c>
      <c r="AP895" s="487" t="e">
        <f>+VLOOKUP($AJ895,Data_Validation!$A:$D,3,0)</f>
        <v>#N/A</v>
      </c>
      <c r="AQ895" s="487" t="e">
        <f>+VLOOKUP($AJ895,Data_Validation!$A:$D,4,0)</f>
        <v>#N/A</v>
      </c>
      <c r="AR895" s="487" t="s">
        <v>299</v>
      </c>
      <c r="AS895" s="487" t="e">
        <f>+VLOOKUP($AJ895,Data_Validation!$A:$E,5,0)</f>
        <v>#N/A</v>
      </c>
      <c r="AT895" s="904">
        <f t="shared" si="68"/>
        <v>0</v>
      </c>
      <c r="AU895" s="488">
        <f t="shared" si="69"/>
        <v>0</v>
      </c>
      <c r="AV895" s="899" t="str">
        <f>IFERROR(INDEX(V895:AG895,1,MATCH(Parametres!$B$3,V$1:AG$1,0)-1)*IF(OR(C895="L",C895="S",C895="I"),-1,1),"")</f>
        <v/>
      </c>
      <c r="AW895" s="899" t="e">
        <f t="shared" si="70"/>
        <v>#N/A</v>
      </c>
      <c r="AX895" s="899" t="e">
        <f>INDEX(V895:AG895,1,MATCH(Parametres!$B$3,V$1:AG$1,0))*IF(OR(C895="L",C895="S",C895="I"),-1,1)</f>
        <v>#N/A</v>
      </c>
      <c r="AY895" s="487" t="s">
        <v>337</v>
      </c>
      <c r="AZ895" s="487" t="e">
        <f>+VLOOKUP($AJ895,Data_Validation!$A:$E,5,0)</f>
        <v>#N/A</v>
      </c>
    </row>
    <row r="896" spans="36:52" ht="15" customHeight="1">
      <c r="AJ896" s="899">
        <f t="shared" si="65"/>
        <v>0</v>
      </c>
      <c r="AK896" s="899">
        <f t="shared" si="66"/>
        <v>0</v>
      </c>
      <c r="AL896" s="905" t="str">
        <f>IFERROR(INDEX(G896:R896,1,MATCH(Parametres!$B$3,G$1:R$1,0)-1)*IF(OR(F896="L",F896="S",F896="I"),-1,1),"")</f>
        <v/>
      </c>
      <c r="AM896" s="905" t="e">
        <f t="shared" si="67"/>
        <v>#N/A</v>
      </c>
      <c r="AN896" s="905" t="e">
        <f>INDEX(G896:R896,1,MATCH(Parametres!$B$3,G$1:R$1,0))*IF(OR(F896="L",F896="S",F896="I"),-1,1)</f>
        <v>#N/A</v>
      </c>
      <c r="AO896" s="487" t="e">
        <f>+VLOOKUP($AJ896,Data_Validation!$A:$D,1,0)</f>
        <v>#N/A</v>
      </c>
      <c r="AP896" s="487" t="e">
        <f>+VLOOKUP($AJ896,Data_Validation!$A:$D,3,0)</f>
        <v>#N/A</v>
      </c>
      <c r="AQ896" s="487" t="e">
        <f>+VLOOKUP($AJ896,Data_Validation!$A:$D,4,0)</f>
        <v>#N/A</v>
      </c>
      <c r="AR896" s="487" t="s">
        <v>299</v>
      </c>
      <c r="AS896" s="487" t="e">
        <f>+VLOOKUP($AJ896,Data_Validation!$A:$E,5,0)</f>
        <v>#N/A</v>
      </c>
      <c r="AT896" s="904">
        <f t="shared" si="68"/>
        <v>0</v>
      </c>
      <c r="AU896" s="488">
        <f t="shared" si="69"/>
        <v>0</v>
      </c>
      <c r="AV896" s="899" t="str">
        <f>IFERROR(INDEX(V896:AG896,1,MATCH(Parametres!$B$3,V$1:AG$1,0)-1)*IF(OR(C896="L",C896="S",C896="I"),-1,1),"")</f>
        <v/>
      </c>
      <c r="AW896" s="899" t="e">
        <f t="shared" si="70"/>
        <v>#N/A</v>
      </c>
      <c r="AX896" s="899" t="e">
        <f>INDEX(V896:AG896,1,MATCH(Parametres!$B$3,V$1:AG$1,0))*IF(OR(C896="L",C896="S",C896="I"),-1,1)</f>
        <v>#N/A</v>
      </c>
      <c r="AY896" s="487" t="s">
        <v>337</v>
      </c>
      <c r="AZ896" s="487" t="e">
        <f>+VLOOKUP($AJ896,Data_Validation!$A:$E,5,0)</f>
        <v>#N/A</v>
      </c>
    </row>
    <row r="897" spans="36:52" ht="15" customHeight="1">
      <c r="AJ897" s="899">
        <f t="shared" si="65"/>
        <v>0</v>
      </c>
      <c r="AK897" s="899">
        <f t="shared" si="66"/>
        <v>0</v>
      </c>
      <c r="AL897" s="905" t="str">
        <f>IFERROR(INDEX(G897:R897,1,MATCH(Parametres!$B$3,G$1:R$1,0)-1)*IF(OR(F897="L",F897="S",F897="I"),-1,1),"")</f>
        <v/>
      </c>
      <c r="AM897" s="905" t="e">
        <f t="shared" si="67"/>
        <v>#N/A</v>
      </c>
      <c r="AN897" s="905" t="e">
        <f>INDEX(G897:R897,1,MATCH(Parametres!$B$3,G$1:R$1,0))*IF(OR(F897="L",F897="S",F897="I"),-1,1)</f>
        <v>#N/A</v>
      </c>
      <c r="AO897" s="487" t="e">
        <f>+VLOOKUP($AJ897,Data_Validation!$A:$D,1,0)</f>
        <v>#N/A</v>
      </c>
      <c r="AP897" s="487" t="e">
        <f>+VLOOKUP($AJ897,Data_Validation!$A:$D,3,0)</f>
        <v>#N/A</v>
      </c>
      <c r="AQ897" s="487" t="e">
        <f>+VLOOKUP($AJ897,Data_Validation!$A:$D,4,0)</f>
        <v>#N/A</v>
      </c>
      <c r="AR897" s="487" t="s">
        <v>299</v>
      </c>
      <c r="AS897" s="487" t="e">
        <f>+VLOOKUP($AJ897,Data_Validation!$A:$E,5,0)</f>
        <v>#N/A</v>
      </c>
      <c r="AT897" s="904">
        <f t="shared" si="68"/>
        <v>0</v>
      </c>
      <c r="AU897" s="488">
        <f t="shared" si="69"/>
        <v>0</v>
      </c>
      <c r="AV897" s="899" t="str">
        <f>IFERROR(INDEX(V897:AG897,1,MATCH(Parametres!$B$3,V$1:AG$1,0)-1)*IF(OR(C897="L",C897="S",C897="I"),-1,1),"")</f>
        <v/>
      </c>
      <c r="AW897" s="899" t="e">
        <f t="shared" si="70"/>
        <v>#N/A</v>
      </c>
      <c r="AX897" s="899" t="e">
        <f>INDEX(V897:AG897,1,MATCH(Parametres!$B$3,V$1:AG$1,0))*IF(OR(C897="L",C897="S",C897="I"),-1,1)</f>
        <v>#N/A</v>
      </c>
      <c r="AY897" s="487" t="s">
        <v>337</v>
      </c>
      <c r="AZ897" s="487" t="e">
        <f>+VLOOKUP($AJ897,Data_Validation!$A:$E,5,0)</f>
        <v>#N/A</v>
      </c>
    </row>
    <row r="898" spans="36:52" ht="15" customHeight="1">
      <c r="AJ898" s="899">
        <f t="shared" si="65"/>
        <v>0</v>
      </c>
      <c r="AK898" s="899">
        <f t="shared" si="66"/>
        <v>0</v>
      </c>
      <c r="AL898" s="905" t="str">
        <f>IFERROR(INDEX(G898:R898,1,MATCH(Parametres!$B$3,G$1:R$1,0)-1)*IF(OR(F898="L",F898="S",F898="I"),-1,1),"")</f>
        <v/>
      </c>
      <c r="AM898" s="905" t="e">
        <f t="shared" si="67"/>
        <v>#N/A</v>
      </c>
      <c r="AN898" s="905" t="e">
        <f>INDEX(G898:R898,1,MATCH(Parametres!$B$3,G$1:R$1,0))*IF(OR(F898="L",F898="S",F898="I"),-1,1)</f>
        <v>#N/A</v>
      </c>
      <c r="AO898" s="487" t="e">
        <f>+VLOOKUP($AJ898,Data_Validation!$A:$D,1,0)</f>
        <v>#N/A</v>
      </c>
      <c r="AP898" s="487" t="e">
        <f>+VLOOKUP($AJ898,Data_Validation!$A:$D,3,0)</f>
        <v>#N/A</v>
      </c>
      <c r="AQ898" s="487" t="e">
        <f>+VLOOKUP($AJ898,Data_Validation!$A:$D,4,0)</f>
        <v>#N/A</v>
      </c>
      <c r="AR898" s="487" t="s">
        <v>299</v>
      </c>
      <c r="AS898" s="487" t="e">
        <f>+VLOOKUP($AJ898,Data_Validation!$A:$E,5,0)</f>
        <v>#N/A</v>
      </c>
      <c r="AT898" s="904">
        <f t="shared" si="68"/>
        <v>0</v>
      </c>
      <c r="AU898" s="488">
        <f t="shared" si="69"/>
        <v>0</v>
      </c>
      <c r="AV898" s="899" t="str">
        <f>IFERROR(INDEX(V898:AG898,1,MATCH(Parametres!$B$3,V$1:AG$1,0)-1)*IF(OR(C898="L",C898="S",C898="I"),-1,1),"")</f>
        <v/>
      </c>
      <c r="AW898" s="899" t="e">
        <f t="shared" si="70"/>
        <v>#N/A</v>
      </c>
      <c r="AX898" s="899" t="e">
        <f>INDEX(V898:AG898,1,MATCH(Parametres!$B$3,V$1:AG$1,0))*IF(OR(C898="L",C898="S",C898="I"),-1,1)</f>
        <v>#N/A</v>
      </c>
      <c r="AY898" s="487" t="s">
        <v>337</v>
      </c>
      <c r="AZ898" s="487" t="e">
        <f>+VLOOKUP($AJ898,Data_Validation!$A:$E,5,0)</f>
        <v>#N/A</v>
      </c>
    </row>
    <row r="899" spans="36:52" ht="15" customHeight="1">
      <c r="AJ899" s="899">
        <f t="shared" si="65"/>
        <v>0</v>
      </c>
      <c r="AK899" s="899">
        <f t="shared" si="66"/>
        <v>0</v>
      </c>
      <c r="AL899" s="905" t="str">
        <f>IFERROR(INDEX(G899:R899,1,MATCH(Parametres!$B$3,G$1:R$1,0)-1)*IF(OR(F899="L",F899="S",F899="I"),-1,1),"")</f>
        <v/>
      </c>
      <c r="AM899" s="905" t="e">
        <f t="shared" si="67"/>
        <v>#N/A</v>
      </c>
      <c r="AN899" s="905" t="e">
        <f>INDEX(G899:R899,1,MATCH(Parametres!$B$3,G$1:R$1,0))*IF(OR(F899="L",F899="S",F899="I"),-1,1)</f>
        <v>#N/A</v>
      </c>
      <c r="AO899" s="487" t="e">
        <f>+VLOOKUP($AJ899,Data_Validation!$A:$D,1,0)</f>
        <v>#N/A</v>
      </c>
      <c r="AP899" s="487" t="e">
        <f>+VLOOKUP($AJ899,Data_Validation!$A:$D,3,0)</f>
        <v>#N/A</v>
      </c>
      <c r="AQ899" s="487" t="e">
        <f>+VLOOKUP($AJ899,Data_Validation!$A:$D,4,0)</f>
        <v>#N/A</v>
      </c>
      <c r="AR899" s="487" t="s">
        <v>299</v>
      </c>
      <c r="AS899" s="487" t="e">
        <f>+VLOOKUP($AJ899,Data_Validation!$A:$E,5,0)</f>
        <v>#N/A</v>
      </c>
      <c r="AT899" s="904">
        <f t="shared" si="68"/>
        <v>0</v>
      </c>
      <c r="AU899" s="488">
        <f t="shared" si="69"/>
        <v>0</v>
      </c>
      <c r="AV899" s="899" t="str">
        <f>IFERROR(INDEX(V899:AG899,1,MATCH(Parametres!$B$3,V$1:AG$1,0)-1)*IF(OR(C899="L",C899="S",C899="I"),-1,1),"")</f>
        <v/>
      </c>
      <c r="AW899" s="899" t="e">
        <f t="shared" si="70"/>
        <v>#N/A</v>
      </c>
      <c r="AX899" s="899" t="e">
        <f>INDEX(V899:AG899,1,MATCH(Parametres!$B$3,V$1:AG$1,0))*IF(OR(C899="L",C899="S",C899="I"),-1,1)</f>
        <v>#N/A</v>
      </c>
      <c r="AY899" s="487" t="s">
        <v>337</v>
      </c>
      <c r="AZ899" s="487" t="e">
        <f>+VLOOKUP($AJ899,Data_Validation!$A:$E,5,0)</f>
        <v>#N/A</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2026-06-17T02:56:20Z</dcterms:modified>
</cp:coreProperties>
</file>