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D70086EA-A0D6-4B82-B397-19E3D5605E6A}" xr6:coauthVersionLast="47" xr6:coauthVersionMax="47" xr10:uidLastSave="{00000000-0000-0000-0000-000000000000}"/>
  <bookViews>
    <workbookView xWindow="-120" yWindow="-120" windowWidth="29040" windowHeight="15720" tabRatio="916" activeTab="17"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T33" i="9" l="1"/>
  <c r="T82" i="9"/>
  <c r="T160" i="9"/>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<sst xmlns="http://schemas.openxmlformats.org/spreadsheetml/2006/main" count="25108" uniqueCount="3449">
  <si>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</si>
  <si>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</si>
  <si>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</si>
  <si>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</si>
  <si>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</si>
  <si>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</si>
  <si>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</si>
  <si>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</si>
  <si>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</si>
  <si>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</si>
  <si>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</si>
  <si>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</si>
  <si>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</si>
  <si>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</si>
  <si>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</si>
  <si>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</si>
  <si>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</si>
  <si>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</si>
  <si>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</si>
  <si>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</si>
  <si>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</si>
  <si>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</si>
  <si>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</si>
  <si>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</si>
  <si>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</si>
  <si>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</si>
  <si>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</si>
  <si>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</si>
  <si>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</si>
  <si>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</si>
  <si>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</si>
  <si>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</si>
  <si>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</si>
  <si>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</si>
  <si>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</si>
  <si>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</si>
  <si>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</si>
  <si>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</si>
  <si>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</si>
  <si>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</si>
  <si>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</si>
  <si>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</si>
  <si>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</si>
  <si>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</si>
  <si>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</si>
  <si>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</si>
  <si>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</si>
  <si>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</si>
  <si>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</si>
  <si>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</si>
  <si>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</si>
  <si>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</si>
  <si>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</si>
  <si>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</si>
  <si>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</si>
  <si>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</si>
  <si>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</si>
  <si>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</si>
  <si>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</si>
  <si>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</si>
  <si>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</si>
  <si>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</si>
  <si>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</si>
  <si>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</si>
  <si>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</si>
  <si>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</si>
  <si>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</si>
  <si>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</si>
  <si>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</si>
  <si>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</si>
  <si>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</si>
  <si>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</si>
  <si>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</si>
  <si>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</si>
  <si>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</si>
  <si>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</si>
  <si>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</si>
  <si>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</si>
  <si>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</si>
  <si>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</si>
  <si>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</si>
  <si>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</si>
  <si>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</si>
  <si>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</si>
  <si>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</si>
  <si>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</si>
  <si>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</si>
  <si>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</si>
  <si>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</si>
  <si>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</si>
  <si>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</si>
  <si>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</si>
  <si>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</si>
  <si>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</si>
  <si>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</si>
  <si>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</si>
  <si>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</si>
  <si>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</si>
  <si>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</si>
  <si>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</si>
  <si>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</si>
  <si>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</si>
  <si>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</si>
  <si>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</si>
  <si>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</si>
  <si>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</si>
  <si>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</si>
  <si>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</si>
  <si>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</si>
  <si>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</si>
  <si>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</si>
  <si>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</si>
  <si>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</si>
  <si>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</si>
  <si>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</si>
  <si>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</si>
  <si>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</si>
  <si>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</si>
  <si>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</si>
  <si>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</si>
  <si>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</si>
  <si>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</si>
  <si>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</si>
  <si>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</si>
  <si>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</si>
  <si>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</si>
  <si>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</si>
  <si>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</si>
  <si>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</si>
  <si>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</si>
  <si>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</si>
  <si>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</si>
  <si>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</si>
  <si>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</si>
  <si>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</si>
  <si>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</si>
  <si>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</si>
  <si>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</si>
  <si>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</si>
  <si>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</si>
  <si>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</si>
  <si>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</si>
  <si>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</si>
  <si>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</si>
  <si>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</si>
  <si>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</si>
  <si>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</si>
  <si>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</si>
  <si>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</si>
  <si>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</si>
  <si>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</si>
  <si>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</si>
  <si>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</si>
  <si>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</si>
  <si>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</si>
  <si>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</si>
  <si>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</si>
  <si>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</si>
  <si>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</si>
  <si>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</si>
  <si>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</si>
  <si>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</si>
  <si>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</si>
  <si>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</si>
  <si>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</si>
  <si>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</si>
  <si>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</si>
  <si>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</si>
  <si>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</si>
  <si>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</si>
  <si>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</si>
  <si>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</si>
  <si>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</si>
  <si>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</si>
  <si>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</si>
  <si>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</si>
  <si>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</si>
  <si>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</si>
  <si>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</si>
  <si>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</si>
  <si>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</si>
  <si>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</si>
  <si>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</si>
  <si>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</si>
  <si>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</si>
  <si>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</si>
  <si>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</si>
  <si>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</si>
  <si>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</si>
  <si>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</si>
  <si>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</si>
  <si>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</si>
  <si>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</si>
  <si>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</si>
  <si>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</si>
  <si>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</si>
  <si>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</si>
  <si>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</si>
  <si>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</si>
  <si>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</si>
  <si>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</si>
  <si>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</si>
  <si>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</si>
  <si>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</si>
  <si>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</si>
  <si>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</si>
  <si>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</si>
  <si>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</si>
  <si>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</si>
  <si>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</si>
  <si>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</si>
  <si>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</si>
  <si>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</si>
  <si>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</si>
  <si>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</si>
  <si>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</si>
  <si>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</si>
  <si>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</si>
  <si>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</si>
  <si>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</si>
  <si>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</si>
  <si>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</si>
  <si>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</si>
  <si>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</si>
  <si>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</si>
  <si>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</si>
  <si>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</si>
  <si>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</si>
  <si>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</si>
  <si>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</si>
  <si>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</si>
  <si>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</si>
  <si>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</si>
  <si>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</si>
  <si>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</si>
  <si>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</si>
  <si>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</si>
  <si>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</si>
  <si>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</si>
  <si>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</si>
  <si>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</si>
  <si>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</si>
  <si>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</si>
  <si>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</si>
  <si>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</si>
  <si>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</si>
  <si>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</si>
  <si>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</si>
  <si>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</si>
  <si>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</si>
  <si>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</si>
  <si>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</si>
  <si>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</si>
  <si>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</si>
  <si>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</si>
  <si>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</si>
  <si>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</si>
  <si>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</si>
  <si>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</si>
  <si>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</si>
  <si>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</si>
  <si>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</si>
  <si>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</si>
  <si>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</si>
  <si>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</si>
  <si>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</si>
  <si>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</si>
  <si>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</si>
  <si>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</si>
  <si>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</si>
  <si>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</si>
  <si>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</si>
  <si>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</si>
  <si>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</si>
  <si>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</si>
  <si>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</si>
  <si>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</si>
  <si>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</si>
  <si>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</si>
  <si>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</si>
  <si>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</si>
  <si>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</si>
  <si>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</si>
  <si>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</si>
  <si>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</si>
  <si>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</si>
  <si>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</si>
  <si>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</si>
  <si>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</si>
  <si>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</si>
  <si>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</si>
  <si>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</si>
  <si>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</si>
  <si>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</si>
  <si>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</si>
  <si>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</si>
  <si>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</si>
  <si>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</si>
  <si>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</si>
  <si>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</si>
  <si>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</si>
  <si>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</si>
  <si>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</si>
  <si>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</si>
  <si>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</si>
  <si>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</si>
  <si>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</si>
  <si>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</si>
  <si>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</si>
  <si>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</si>
  <si>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</si>
  <si>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</si>
  <si>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</si>
  <si>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</si>
  <si>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</si>
  <si>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</si>
  <si>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</si>
  <si>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</si>
  <si>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</si>
  <si>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</si>
  <si>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</si>
  <si>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</si>
  <si>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</si>
  <si>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</si>
  <si>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</si>
  <si>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</si>
  <si>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</si>
  <si>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</si>
  <si>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</si>
  <si>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</si>
  <si>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</si>
  <si>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</si>
  <si>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</si>
  <si>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</si>
  <si>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</si>
  <si>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</si>
  <si>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</si>
  <si>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</si>
  <si>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</si>
  <si>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</si>
  <si>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</si>
  <si>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</si>
  <si>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</si>
  <si>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</si>
  <si>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</si>
  <si>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</si>
  <si>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</si>
  <si>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</si>
  <si>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</si>
  <si>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</si>
  <si>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</si>
  <si>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</si>
  <si>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</si>
  <si>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</si>
  <si>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</si>
  <si>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</si>
  <si>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</si>
  <si>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</si>
  <si>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</si>
  <si>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</si>
  <si>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</si>
  <si>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</si>
  <si>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</si>
  <si>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</si>
  <si>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</si>
  <si>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</si>
  <si>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</si>
  <si>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</si>
  <si>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</si>
  <si>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</si>
  <si>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</si>
  <si>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</si>
  <si>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</si>
  <si>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</si>
  <si>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</si>
  <si>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</si>
  <si>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</si>
  <si>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</si>
  <si>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</si>
  <si>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</si>
  <si>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</si>
  <si>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</si>
  <si>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</si>
  <si>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</si>
  <si>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</si>
  <si>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</si>
  <si>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</si>
  <si>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</si>
  <si>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</si>
  <si>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</si>
  <si>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</si>
  <si>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</si>
  <si>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</si>
  <si>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</si>
  <si>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</si>
  <si>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</si>
  <si>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</si>
  <si>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</si>
  <si>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</si>
  <si>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</si>
  <si>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</si>
  <si>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</si>
  <si>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</si>
  <si>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</si>
  <si>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</si>
  <si>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</si>
  <si>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</si>
  <si>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</si>
  <si>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</si>
  <si>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</si>
  <si>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</si>
  <si>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</si>
  <si>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</si>
  <si>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</si>
  <si>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</si>
  <si>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</si>
  <si>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</si>
  <si>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</si>
  <si>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</si>
  <si>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</si>
  <si>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</si>
  <si>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</si>
  <si>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</si>
  <si>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</si>
  <si>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</si>
  <si>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</si>
  <si>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</si>
  <si>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</si>
  <si>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</si>
  <si>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</si>
  <si>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</si>
  <si>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</si>
  <si>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</si>
  <si>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</si>
  <si>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</si>
  <si>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</si>
  <si>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</si>
  <si>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</si>
  <si>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</si>
  <si>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</si>
  <si>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</si>
  <si>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</si>
  <si>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</si>
  <si>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</si>
  <si>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</si>
  <si>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</si>
  <si>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</si>
  <si>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</si>
  <si>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</si>
  <si>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</si>
  <si>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</si>
  <si>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</si>
  <si>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</si>
  <si>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</si>
  <si>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</si>
  <si>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</si>
  <si>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</si>
  <si>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</si>
  <si>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</si>
  <si>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</si>
  <si>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</si>
  <si>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</si>
  <si>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</si>
  <si>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</si>
  <si>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</si>
  <si>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</si>
  <si>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</si>
  <si>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</si>
  <si>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</si>
  <si>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</si>
  <si>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</si>
  <si>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</si>
  <si>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</si>
  <si>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</si>
  <si>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</si>
  <si>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</si>
  <si>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</si>
  <si>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</si>
  <si>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</si>
  <si>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</si>
  <si>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</si>
  <si>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</si>
  <si>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</si>
  <si>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</si>
  <si>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</si>
  <si>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</si>
  <si>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</si>
  <si>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</si>
  <si>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</si>
  <si>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</si>
  <si>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</si>
  <si>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</si>
  <si>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</si>
  <si>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</si>
  <si>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</si>
  <si>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</si>
  <si>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</si>
  <si>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</si>
  <si>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</si>
  <si>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</si>
  <si>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</si>
  <si>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</si>
  <si>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</si>
  <si>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</si>
  <si>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</si>
  <si>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</si>
  <si>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</si>
  <si>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</si>
  <si>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</si>
  <si>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</si>
  <si>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</si>
  <si>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</si>
  <si>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</si>
  <si>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</si>
  <si>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</si>
  <si>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</si>
  <si>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</si>
  <si>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</si>
  <si>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</si>
  <si>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</si>
  <si>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</si>
  <si>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</si>
  <si>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</si>
  <si>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</si>
  <si>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</si>
  <si>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</si>
  <si>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</si>
  <si>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</si>
  <si>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</si>
  <si>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</si>
  <si>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</si>
  <si>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</si>
  <si>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</si>
  <si>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</si>
  <si>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</si>
  <si>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</si>
  <si>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</si>
  <si>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</si>
  <si>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</si>
  <si>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</si>
  <si>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</si>
  <si>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</si>
  <si>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</si>
  <si>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</si>
  <si>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</si>
  <si>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</si>
  <si>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</si>
  <si>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</si>
  <si>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</si>
  <si>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</si>
  <si>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</si>
  <si>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</si>
  <si>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</si>
  <si>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</si>
  <si>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</si>
  <si>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</si>
  <si>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</si>
  <si>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</si>
  <si>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</si>
  <si>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</si>
  <si>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</si>
  <si>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</si>
  <si>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</si>
  <si>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</si>
  <si>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</si>
  <si>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</si>
  <si>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</si>
  <si>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</si>
  <si>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</si>
  <si>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</si>
  <si>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</si>
  <si>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</si>
  <si>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</si>
  <si>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</si>
  <si>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</si>
  <si>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</si>
  <si>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</si>
  <si>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</si>
  <si>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</si>
  <si>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</si>
  <si>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</si>
  <si>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</si>
  <si>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</si>
  <si>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</si>
  <si>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</si>
  <si>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</si>
  <si>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</si>
  <si>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</si>
  <si>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</si>
  <si>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</si>
  <si>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</si>
  <si>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</si>
  <si>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</si>
  <si>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</si>
  <si>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</si>
  <si>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</si>
  <si>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</si>
  <si>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</si>
  <si>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</si>
  <si>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</si>
  <si>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</si>
  <si>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</si>
  <si>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</si>
  <si>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</si>
  <si>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</si>
  <si>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</si>
  <si>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</si>
  <si>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</si>
  <si>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</si>
  <si>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</si>
  <si>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</si>
  <si>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</si>
  <si>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</si>
  <si>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</si>
  <si>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</si>
  <si>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</si>
  <si>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</si>
  <si>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</si>
  <si>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</si>
  <si>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</si>
  <si>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</si>
  <si>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</si>
  <si>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</si>
  <si>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</si>
  <si>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</si>
  <si>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</si>
  <si>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</si>
  <si>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</si>
  <si>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</si>
  <si>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</si>
  <si>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</si>
  <si>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</si>
  <si>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</si>
  <si>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</si>
  <si>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</si>
  <si>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</si>
  <si>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</si>
  <si>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</si>
  <si>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</si>
  <si>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</si>
  <si>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</si>
  <si>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</si>
  <si>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</si>
  <si>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</si>
  <si>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</si>
  <si>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</si>
  <si>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</si>
  <si>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</si>
  <si>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</si>
  <si>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</si>
  <si>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</si>
  <si>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</si>
  <si>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</si>
  <si>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</si>
  <si>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</si>
  <si>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</si>
  <si>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</si>
  <si>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</si>
  <si>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</si>
  <si>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</si>
  <si>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</si>
  <si>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</si>
  <si>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</si>
  <si>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</si>
  <si>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</si>
  <si>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</si>
  <si>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</si>
  <si>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</si>
  <si>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</si>
  <si>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</si>
  <si>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</si>
  <si>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</si>
  <si>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</si>
  <si>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</si>
  <si>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</si>
  <si>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</si>
  <si>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</si>
  <si>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</si>
  <si>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</si>
  <si>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</si>
  <si>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</si>
  <si>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</si>
  <si>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</si>
  <si>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</si>
  <si>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</si>
  <si>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</si>
  <si>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</si>
  <si>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</si>
  <si>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</si>
  <si>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</si>
  <si>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</si>
  <si>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</si>
  <si>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</si>
  <si>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</si>
  <si>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</si>
  <si>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</si>
  <si>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</si>
  <si>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</si>
  <si>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</si>
  <si>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</si>
  <si>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</si>
  <si>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</si>
  <si>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</si>
  <si>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</si>
  <si>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</si>
  <si>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</si>
  <si>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</si>
  <si>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</si>
  <si>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</si>
  <si>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</si>
  <si>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</si>
  <si>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</si>
  <si>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</si>
  <si>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</si>
  <si>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</si>
  <si>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</si>
  <si>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</si>
  <si>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</si>
  <si>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</si>
  <si>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</si>
  <si>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</si>
  <si>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</si>
  <si>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</si>
  <si>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</si>
  <si>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</si>
  <si>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</si>
  <si>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</si>
  <si>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</si>
  <si>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</si>
  <si>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</si>
  <si>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</si>
  <si>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</si>
  <si>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</si>
  <si>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</si>
  <si>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</si>
  <si>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</si>
  <si>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</si>
  <si>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</si>
  <si>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</si>
  <si>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</si>
  <si>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</si>
  <si>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</si>
  <si>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</si>
  <si>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</si>
  <si>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</si>
  <si>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</si>
  <si>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</si>
  <si>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</si>
  <si>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</si>
  <si>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</si>
  <si>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</si>
  <si>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</si>
  <si>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</si>
  <si>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</si>
  <si>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</si>
  <si>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</si>
  <si>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</si>
  <si>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</si>
  <si>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</si>
  <si>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</si>
  <si>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</si>
  <si>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</si>
  <si>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</si>
  <si>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</si>
  <si>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</si>
  <si>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</si>
  <si>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</si>
  <si>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</si>
  <si>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</si>
  <si>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</si>
  <si>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</si>
  <si>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</si>
  <si>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</si>
  <si>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</si>
  <si>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</si>
  <si>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</si>
  <si>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</si>
  <si>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</si>
  <si>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</si>
  <si>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</si>
  <si>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</si>
  <si>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</si>
  <si>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</si>
  <si>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</si>
  <si>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</si>
  <si>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</si>
  <si>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</si>
  <si>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</si>
  <si>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</si>
  <si>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</si>
  <si>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</si>
  <si>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</si>
  <si>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</si>
  <si>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</si>
  <si>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</si>
  <si>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</si>
  <si>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</si>
  <si>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</si>
  <si>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</si>
  <si>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</si>
  <si>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</si>
  <si>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</si>
  <si>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</si>
  <si>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</si>
  <si>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</si>
  <si>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</si>
  <si>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</si>
  <si>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</si>
  <si>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</si>
  <si>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</si>
  <si>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</si>
  <si>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</si>
  <si>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</si>
  <si>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</si>
  <si>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</si>
  <si>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</si>
  <si>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</si>
  <si>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</si>
  <si>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</si>
  <si>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</si>
  <si>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</si>
  <si>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</si>
  <si>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</si>
  <si>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</si>
  <si>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</si>
  <si>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</si>
  <si>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</si>
  <si>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</si>
  <si>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</si>
  <si>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</si>
  <si>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</si>
  <si>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</si>
  <si>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</si>
  <si>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</si>
  <si>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</si>
  <si>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</si>
  <si>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</si>
  <si>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</si>
  <si>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</si>
  <si>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</si>
  <si>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</si>
  <si>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</si>
  <si>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</si>
  <si>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</si>
  <si>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</si>
  <si>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</si>
  <si>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</si>
  <si>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</si>
  <si>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</si>
  <si>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</si>
  <si>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</si>
  <si>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</si>
  <si>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</si>
  <si>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</si>
  <si>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</si>
  <si>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</si>
  <si>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</si>
  <si>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</si>
  <si>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</si>
  <si>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</si>
  <si>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</si>
  <si>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</si>
  <si>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</si>
  <si>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</si>
  <si>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</si>
  <si>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</si>
  <si>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</si>
  <si>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</si>
  <si>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</si>
  <si>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</si>
  <si>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</si>
  <si>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</si>
  <si>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</si>
  <si>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</si>
  <si>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</si>
  <si>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</si>
  <si>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</si>
  <si>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</si>
  <si>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</si>
  <si>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</si>
  <si>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</si>
  <si>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</si>
  <si>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</si>
  <si>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</si>
  <si>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</si>
  <si>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</si>
  <si>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</si>
  <si>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</si>
  <si>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</si>
  <si>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</si>
  <si>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</si>
  <si>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</si>
  <si>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</si>
  <si>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</si>
  <si>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</si>
  <si>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</si>
  <si>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</si>
  <si>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</si>
  <si>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</si>
  <si>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</si>
  <si>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</si>
  <si>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</si>
  <si>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</si>
  <si>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</si>
  <si>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</si>
  <si>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</si>
  <si>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</si>
  <si>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</si>
  <si>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</si>
  <si>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</si>
  <si>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</si>
  <si>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</si>
  <si>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</si>
  <si>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</si>
  <si>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</si>
  <si>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</si>
  <si>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</si>
  <si>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</si>
  <si>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</si>
  <si>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</si>
  <si>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</si>
  <si>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</si>
  <si>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</si>
  <si>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</si>
  <si>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</si>
  <si>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</si>
  <si>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</si>
  <si>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</si>
  <si>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</si>
  <si>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</si>
  <si>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</si>
  <si>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</si>
  <si>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</si>
  <si>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</si>
  <si>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</si>
  <si>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</si>
  <si>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</si>
  <si>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</si>
  <si>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</si>
  <si>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</si>
  <si>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</si>
  <si>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</si>
  <si>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</si>
  <si>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</si>
  <si>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</si>
  <si>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</si>
  <si>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</si>
  <si>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</si>
  <si>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</si>
  <si>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</si>
  <si>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</si>
  <si>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</si>
  <si>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</si>
  <si>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</si>
  <si>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</si>
  <si>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</si>
  <si>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</si>
  <si>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</si>
  <si>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</si>
  <si>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</si>
  <si>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</si>
  <si>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</si>
  <si>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</si>
  <si>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</si>
  <si>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</si>
  <si>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</si>
  <si>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</si>
  <si>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</si>
  <si>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</si>
  <si>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</si>
  <si>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</si>
  <si>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</si>
  <si>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</si>
  <si>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</si>
  <si>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</si>
  <si>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</si>
  <si>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</si>
  <si>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</si>
  <si>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</si>
  <si>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</si>
  <si>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</si>
  <si>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</si>
  <si>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</si>
  <si>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</si>
  <si>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</si>
  <si>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</si>
  <si>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</si>
  <si>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</si>
  <si>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</si>
  <si>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</si>
  <si>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</si>
  <si>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</si>
  <si>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</si>
  <si>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</si>
  <si>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</si>
  <si>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</si>
  <si>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</si>
  <si>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</si>
  <si>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</si>
  <si>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</si>
  <si>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</si>
  <si>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</si>
  <si>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</si>
  <si>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</si>
  <si>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</si>
  <si>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</si>
  <si>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</si>
  <si>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</si>
  <si>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</si>
  <si>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</si>
  <si>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</si>
  <si>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</si>
  <si>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</si>
  <si>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</si>
  <si>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</si>
  <si>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</si>
  <si>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</si>
  <si>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</si>
  <si>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</si>
  <si>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</si>
  <si>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</si>
  <si>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</si>
  <si>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</si>
  <si>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</si>
  <si>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</si>
  <si>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</si>
  <si>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</si>
  <si>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</si>
  <si>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</si>
  <si>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</si>
  <si>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</si>
  <si>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</si>
  <si>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</si>
  <si>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</si>
  <si>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</si>
  <si>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</si>
  <si>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</si>
  <si>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</si>
  <si>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</si>
  <si>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</si>
  <si>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</si>
  <si>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</si>
  <si>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</si>
  <si>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</si>
  <si>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</si>
  <si>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</si>
  <si>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</si>
  <si>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</si>
  <si>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</si>
  <si>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</si>
  <si>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</si>
  <si>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</si>
  <si>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</si>
  <si>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</si>
  <si>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</si>
  <si>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</si>
  <si>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</si>
  <si>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</si>
  <si>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</si>
  <si>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</si>
  <si>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</si>
  <si>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</si>
  <si>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</si>
  <si>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</si>
  <si>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</si>
  <si>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</si>
  <si>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</si>
  <si>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</si>
  <si>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</si>
  <si>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</si>
  <si>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</si>
  <si>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</si>
  <si>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</si>
  <si>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</si>
  <si>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</si>
  <si>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</si>
  <si>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</si>
  <si>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</si>
  <si>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</si>
  <si>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</si>
  <si>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</si>
  <si>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</si>
  <si>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</si>
  <si>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</si>
  <si>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</si>
  <si>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</si>
  <si>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</si>
  <si>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</si>
  <si>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</si>
  <si>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</si>
  <si>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</si>
  <si>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</si>
  <si>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</si>
  <si>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</si>
  <si>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</si>
  <si>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</si>
  <si>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</si>
  <si>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</si>
  <si>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</si>
  <si>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</si>
  <si>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</si>
  <si>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</si>
  <si>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</si>
  <si>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</si>
  <si>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</si>
  <si>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</si>
  <si>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</si>
  <si>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</si>
  <si>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</si>
  <si>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</si>
  <si>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</si>
  <si>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</si>
  <si>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</si>
  <si>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</si>
  <si>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</si>
  <si>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</si>
  <si>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</si>
  <si>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</si>
  <si>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</si>
  <si>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</si>
  <si>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</si>
  <si>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</si>
  <si>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</si>
  <si>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</si>
  <si>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</si>
  <si>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</si>
  <si>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</si>
  <si>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</si>
  <si>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</si>
  <si>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</si>
  <si>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</si>
  <si>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</si>
  <si>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</si>
  <si>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</si>
  <si>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</si>
  <si>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</si>
  <si>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</si>
  <si>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</si>
  <si>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</si>
  <si>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</si>
  <si>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</si>
  <si>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</si>
  <si>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</si>
  <si>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</si>
  <si>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</si>
  <si>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</si>
  <si>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</si>
  <si>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</si>
  <si>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</si>
  <si>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</si>
  <si>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</si>
  <si>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</si>
  <si>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</si>
  <si>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</si>
  <si>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</si>
  <si>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</si>
  <si>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</si>
  <si>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</si>
  <si>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</si>
  <si>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</si>
  <si>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</si>
  <si>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</si>
  <si>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</si>
  <si>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</si>
  <si>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</si>
  <si>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</si>
  <si>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</si>
  <si>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</si>
  <si>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</si>
  <si>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</si>
  <si>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</si>
  <si>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</si>
  <si>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</si>
  <si>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</si>
  <si>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</si>
  <si>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</si>
  <si>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</si>
  <si>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</si>
  <si>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</si>
  <si>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</si>
  <si>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</si>
  <si>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</si>
  <si>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</si>
  <si>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</si>
  <si>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</si>
  <si>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</si>
  <si>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</si>
  <si>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</si>
  <si>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</si>
  <si>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</si>
  <si>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</si>
  <si>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</si>
  <si>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</si>
  <si>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</si>
  <si>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</si>
  <si>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</si>
  <si>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</si>
  <si>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</si>
  <si>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</si>
  <si>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</si>
  <si>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</si>
  <si>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</si>
  <si>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</si>
  <si>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</si>
  <si>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</si>
  <si>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</si>
  <si>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</si>
  <si>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</si>
  <si>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</si>
  <si>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</si>
  <si>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</si>
  <si>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</si>
  <si>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</si>
  <si>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</si>
  <si>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</si>
  <si>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</si>
  <si>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</si>
  <si>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</si>
  <si>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</si>
  <si>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</si>
  <si>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</si>
  <si>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</si>
  <si>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</si>
  <si>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</si>
  <si>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</si>
  <si>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</si>
  <si>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</si>
  <si>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</si>
  <si>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</si>
  <si>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</si>
  <si>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</si>
  <si>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</si>
  <si>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</si>
  <si>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</si>
  <si>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</si>
  <si>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</si>
  <si>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</si>
  <si>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</si>
  <si>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</si>
  <si>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</si>
  <si>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</si>
  <si>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</si>
  <si>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</si>
  <si>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</si>
  <si>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</si>
  <si>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</si>
  <si>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</si>
  <si>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</si>
  <si>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</si>
  <si>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</si>
  <si>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</si>
  <si>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</si>
  <si>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</si>
  <si>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</si>
  <si>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</si>
  <si>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</si>
  <si>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</si>
  <si>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</si>
  <si>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</si>
  <si>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</si>
  <si>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</si>
  <si>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</si>
  <si>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</si>
  <si>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</si>
  <si>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</si>
  <si>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</si>
  <si>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</si>
  <si>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</si>
  <si>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</si>
  <si>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</si>
  <si>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</si>
  <si>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</si>
  <si>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</si>
  <si>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</si>
  <si>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</si>
  <si>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</si>
  <si>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</si>
  <si>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</si>
  <si>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</si>
  <si>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</si>
  <si>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</si>
  <si>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</si>
  <si>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</si>
  <si>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</si>
  <si>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</si>
  <si>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</si>
  <si>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</si>
  <si>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</si>
  <si>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</si>
  <si>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</si>
  <si>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</si>
  <si>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</si>
  <si>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</si>
  <si>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</si>
  <si>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</si>
  <si>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</si>
  <si>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</si>
  <si>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</si>
  <si>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</si>
  <si>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</si>
  <si>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</si>
  <si>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</si>
  <si>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</si>
  <si>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</si>
  <si>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</si>
  <si>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</si>
  <si>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</si>
  <si>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</si>
  <si>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</si>
  <si>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</si>
  <si>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</si>
  <si>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</si>
  <si>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</si>
  <si>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</si>
  <si>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</si>
  <si>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</si>
  <si>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</si>
  <si>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</si>
  <si>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</si>
  <si>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</si>
  <si>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</si>
  <si>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</si>
  <si>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</si>
  <si>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</si>
  <si>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</si>
  <si>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</si>
  <si>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</si>
  <si>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</si>
  <si>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</si>
  <si>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</si>
  <si>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</si>
  <si>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</si>
  <si>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</si>
  <si>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</si>
  <si>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</si>
  <si>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</si>
  <si>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</si>
  <si>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</si>
  <si>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</si>
  <si>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</si>
  <si>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</si>
  <si>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</si>
  <si>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</si>
  <si>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</si>
  <si>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</si>
  <si>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</si>
  <si>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</si>
  <si>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</si>
  <si>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</si>
  <si>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</si>
  <si>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</si>
  <si>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</si>
  <si>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</si>
  <si>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</si>
  <si>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</si>
  <si>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</si>
  <si>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</si>
  <si>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</si>
  <si>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</si>
  <si>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</si>
  <si>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</si>
  <si>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</si>
  <si>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</si>
  <si>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</si>
  <si>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</si>
  <si>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</si>
  <si>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</si>
  <si>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</si>
  <si>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</si>
  <si>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</si>
  <si>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</si>
  <si>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</si>
  <si>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</si>
  <si>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</si>
  <si>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</si>
  <si>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</si>
  <si>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</si>
  <si>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</si>
  <si>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</si>
  <si>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</si>
  <si>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</si>
  <si>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</si>
  <si>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</si>
  <si>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</si>
  <si>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</si>
  <si>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</si>
  <si>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</si>
  <si>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</si>
  <si>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</si>
  <si>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</si>
  <si>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</si>
  <si>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</si>
  <si>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</si>
  <si>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</si>
  <si>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</si>
  <si>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</si>
  <si>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</si>
  <si>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</si>
  <si>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</si>
  <si>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</si>
  <si>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</si>
  <si>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</si>
  <si>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</si>
  <si>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</si>
  <si>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</si>
  <si>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</si>
  <si>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</si>
  <si>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</si>
  <si>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</si>
  <si>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</si>
  <si>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</si>
  <si>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</si>
  <si>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</si>
  <si>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</si>
  <si>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</si>
  <si>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</si>
  <si>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</si>
  <si>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</si>
  <si>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</si>
  <si>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</si>
  <si>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</si>
  <si>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</si>
  <si>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</si>
  <si>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</si>
  <si>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</si>
  <si>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</si>
  <si>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</si>
  <si>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</si>
  <si>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</si>
  <si>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</si>
  <si>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</si>
  <si>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</si>
  <si>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</si>
  <si>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</si>
  <si>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</si>
  <si>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</si>
  <si>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</si>
  <si>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</si>
  <si>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</si>
  <si>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</si>
  <si>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</si>
  <si>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</si>
  <si>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</si>
  <si>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</si>
  <si>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</si>
  <si>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</si>
  <si>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</si>
  <si>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</si>
  <si>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</si>
  <si>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</si>
  <si>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</si>
  <si>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</si>
  <si>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</si>
  <si>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</si>
  <si>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</si>
  <si>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</si>
  <si>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</si>
  <si>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</si>
  <si>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</si>
  <si>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</si>
  <si>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</si>
  <si>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</si>
  <si>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</si>
  <si>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</si>
  <si>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</si>
  <si>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</si>
  <si>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</si>
  <si>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</si>
  <si>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</si>
  <si>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</si>
  <si>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</si>
  <si>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</si>
  <si>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</si>
  <si>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</si>
  <si>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</si>
  <si>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</si>
  <si>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</si>
  <si>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</si>
  <si>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</si>
  <si>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</si>
  <si>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</si>
  <si>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</si>
  <si>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</si>
  <si>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</si>
  <si>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</si>
  <si>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</si>
  <si>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</si>
  <si>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</si>
  <si>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</si>
  <si>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</si>
  <si>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</si>
  <si>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</si>
  <si>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</si>
  <si>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</si>
  <si>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</si>
  <si>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</si>
  <si>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</si>
  <si>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</si>
  <si>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</si>
  <si>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</si>
  <si>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</si>
  <si>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</si>
  <si>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</si>
  <si>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</si>
  <si>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</si>
  <si>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</si>
  <si>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</si>
  <si>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</si>
  <si>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</si>
  <si>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</si>
  <si>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</si>
  <si>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</si>
  <si>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</si>
  <si>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</si>
  <si>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</si>
  <si>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</si>
  <si>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</si>
  <si>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</si>
  <si>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</si>
  <si>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</si>
  <si>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</si>
  <si>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</si>
  <si>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</si>
  <si>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</si>
  <si>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</si>
  <si>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</si>
  <si>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</si>
  <si>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</si>
  <si>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</si>
  <si>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</si>
  <si>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</si>
  <si>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</si>
  <si>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</si>
  <si>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</si>
  <si>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</si>
  <si>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</si>
  <si>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</si>
  <si>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</si>
  <si>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</si>
  <si>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</si>
  <si>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</si>
  <si>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</si>
  <si>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</si>
  <si>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</si>
  <si>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</si>
  <si>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</si>
  <si>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</si>
  <si>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</si>
  <si>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</si>
  <si>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</si>
  <si>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</si>
  <si>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</si>
  <si>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</si>
  <si>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</si>
  <si>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</si>
  <si>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</si>
  <si>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</si>
  <si>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</si>
  <si>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</si>
  <si>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</si>
  <si>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</si>
  <si>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</si>
  <si>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</si>
  <si>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</si>
  <si>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</si>
  <si>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</si>
  <si>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</si>
  <si>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</si>
  <si>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</si>
  <si>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</si>
  <si>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</si>
  <si>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</si>
  <si>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</si>
  <si>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</si>
  <si>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</si>
  <si>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</si>
  <si>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</si>
  <si>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</si>
  <si>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</si>
  <si>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</si>
  <si>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</si>
  <si>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</si>
  <si>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</si>
  <si>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</si>
  <si>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</si>
  <si>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</si>
  <si>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</si>
  <si>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</si>
  <si>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</si>
  <si>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</si>
  <si>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</si>
  <si>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</si>
  <si>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</si>
  <si>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</si>
  <si>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</si>
  <si>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</si>
  <si>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</si>
  <si>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</si>
  <si>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</si>
  <si>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</si>
  <si>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</si>
  <si>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</si>
  <si>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</si>
  <si>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</si>
  <si>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</si>
  <si>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</si>
  <si>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</si>
  <si>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</si>
  <si>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</si>
  <si>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</si>
  <si>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</si>
  <si>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</si>
  <si>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</si>
  <si>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</si>
  <si>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</si>
  <si>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</si>
  <si>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</si>
  <si>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</si>
  <si>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</si>
  <si>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</si>
  <si>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</si>
  <si>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</si>
  <si>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</si>
  <si>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</si>
  <si>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</si>
  <si>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</si>
  <si>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</si>
  <si>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</si>
  <si>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</si>
  <si>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</si>
  <si>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</si>
  <si>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</si>
  <si>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</si>
  <si>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</si>
  <si>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</si>
  <si>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</si>
  <si>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</si>
  <si>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</si>
  <si>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</si>
  <si>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</si>
  <si>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</si>
  <si>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</si>
  <si>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</si>
  <si>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</si>
  <si>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</si>
  <si>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</si>
  <si>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</si>
  <si>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</si>
  <si>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</si>
  <si>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</si>
  <si>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</si>
  <si>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</si>
  <si>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</si>
  <si>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</si>
  <si>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</si>
  <si>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</si>
  <si>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</si>
  <si>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</si>
  <si>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</si>
  <si>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</si>
  <si>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</si>
  <si>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</si>
  <si>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</si>
  <si>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</si>
  <si>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</si>
  <si>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</si>
  <si>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</si>
  <si>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</si>
  <si>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</si>
  <si>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</si>
  <si>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</si>
  <si>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</si>
  <si>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</si>
  <si>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</si>
  <si>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</si>
  <si>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</si>
  <si>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</si>
  <si>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</si>
  <si>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</si>
  <si>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</si>
  <si>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</si>
  <si>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</si>
  <si>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</si>
  <si>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</si>
  <si>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</si>
  <si>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</si>
  <si>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</si>
  <si>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</si>
  <si>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</si>
  <si>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</si>
  <si>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</si>
  <si>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</si>
  <si>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</si>
  <si>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</si>
  <si>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</si>
  <si>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</si>
  <si>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</si>
  <si>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</si>
  <si>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</si>
  <si>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</si>
  <si>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</si>
  <si>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</si>
  <si>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</si>
  <si>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</si>
  <si>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</si>
  <si>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</si>
  <si>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</si>
  <si>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</si>
  <si>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</si>
  <si>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</si>
  <si>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</si>
  <si>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</si>
  <si>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</si>
  <si>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</si>
  <si>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</si>
  <si>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</si>
  <si>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</si>
  <si>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</si>
  <si>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</si>
  <si>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</si>
  <si>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</si>
  <si>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</si>
  <si>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</si>
  <si>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</si>
  <si>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</si>
  <si>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</si>
  <si>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</si>
  <si>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</si>
  <si>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</si>
  <si>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</si>
  <si>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</si>
  <si>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</si>
  <si>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</si>
  <si>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</si>
  <si>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</si>
  <si>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</si>
  <si>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</si>
  <si>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</si>
  <si>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</si>
  <si>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</si>
  <si>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</si>
  <si>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</si>
  <si>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</si>
  <si>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</si>
  <si>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</si>
  <si>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</si>
  <si>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</si>
  <si>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</si>
  <si>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</si>
  <si>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</si>
  <si>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</si>
  <si>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</si>
  <si>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</si>
  <si>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</si>
  <si>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</si>
  <si>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</si>
  <si>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</si>
  <si>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</si>
  <si>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</si>
  <si>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</si>
  <si>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</si>
  <si>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</si>
  <si>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</si>
  <si>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</si>
  <si>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</si>
  <si>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</si>
  <si>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</si>
  <si>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</si>
  <si>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</si>
  <si>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</si>
  <si>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</si>
  <si>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</si>
  <si>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</si>
  <si>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</si>
  <si>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</si>
  <si>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</si>
  <si>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</si>
  <si>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</si>
  <si>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</si>
  <si>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</si>
  <si>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</si>
  <si>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</si>
  <si>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</si>
  <si>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</si>
  <si>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</si>
  <si>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</si>
  <si>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</si>
  <si>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</si>
  <si>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</si>
  <si>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</si>
  <si>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</si>
  <si>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</si>
  <si>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</si>
  <si>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</si>
  <si>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</si>
  <si>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</si>
  <si>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</si>
  <si>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</si>
  <si>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</si>
  <si>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</si>
  <si>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</si>
  <si>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</si>
  <si>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</si>
  <si>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</si>
  <si>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</si>
  <si>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</si>
  <si>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</si>
  <si>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</si>
  <si>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</si>
  <si>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</si>
  <si>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</si>
  <si>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</si>
  <si>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</si>
  <si>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</si>
  <si>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</si>
  <si>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</si>
  <si>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</si>
  <si>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</si>
  <si>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</si>
  <si>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</si>
  <si>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</si>
  <si>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</si>
  <si>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</si>
  <si>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</si>
  <si>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</si>
  <si>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</si>
  <si>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</si>
  <si>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</si>
  <si>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</si>
  <si>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</si>
  <si>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</si>
  <si>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</si>
  <si>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</si>
  <si>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</si>
  <si>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</si>
  <si>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</si>
  <si>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</si>
  <si>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</si>
  <si>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</si>
  <si>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</si>
  <si>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</si>
  <si>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</si>
  <si>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</si>
  <si>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</si>
  <si>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</si>
  <si>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</si>
  <si>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</si>
  <si>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</si>
  <si>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</si>
  <si>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</si>
  <si>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</si>
  <si>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</si>
  <si>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</si>
  <si>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</si>
  <si>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</si>
  <si>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</si>
  <si>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</si>
  <si>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</si>
  <si>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</si>
  <si>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</si>
  <si>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</si>
  <si>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</si>
  <si>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</si>
  <si>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</si>
  <si>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</si>
  <si>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</si>
  <si>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</si>
  <si>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</si>
  <si>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</si>
  <si>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</si>
  <si>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</si>
  <si>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</si>
  <si>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</si>
  <si>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</si>
  <si>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</si>
  <si>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</si>
  <si>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</si>
  <si>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</si>
  <si>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</si>
  <si>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</si>
  <si>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</si>
  <si>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</si>
  <si>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</si>
  <si>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</si>
  <si>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</si>
  <si>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</si>
  <si>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</si>
  <si>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</si>
  <si>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</si>
  <si>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</si>
  <si>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</si>
  <si>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</si>
  <si>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</si>
  <si>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</si>
  <si>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</si>
  <si>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</si>
  <si>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</si>
  <si>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</si>
  <si>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</si>
  <si>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</si>
  <si>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</si>
  <si>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</si>
  <si>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</si>
  <si>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</si>
  <si>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</si>
  <si>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</si>
  <si>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</si>
  <si>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</si>
  <si>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</si>
  <si>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</si>
  <si>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</si>
  <si>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</si>
  <si>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</si>
  <si>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</si>
  <si>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</si>
  <si>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</si>
  <si>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</si>
  <si>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</si>
  <si>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</si>
  <si>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</si>
  <si>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</si>
  <si>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</si>
  <si>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</si>
  <si>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</si>
  <si>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</si>
  <si>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</si>
  <si>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</si>
  <si>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</si>
  <si>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</si>
  <si>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</si>
  <si>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</si>
  <si>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</si>
  <si>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</si>
  <si>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</si>
  <si>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</si>
  <si>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</si>
  <si>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</si>
  <si>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</si>
  <si>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</si>
  <si>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</si>
  <si>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</si>
  <si>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</si>
  <si>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</si>
  <si>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</si>
  <si>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</si>
  <si>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</si>
  <si>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</si>
  <si>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</si>
  <si>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</si>
  <si>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</si>
  <si>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</si>
  <si>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</si>
  <si>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</si>
  <si>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</si>
  <si>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</si>
  <si>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</si>
  <si>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</si>
  <si>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</si>
  <si>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</si>
  <si>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</si>
  <si>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</si>
  <si>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</si>
  <si>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</si>
  <si>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</si>
  <si>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</si>
  <si>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</si>
  <si>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</si>
  <si>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</si>
  <si>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</si>
  <si>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</si>
  <si>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</si>
  <si>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</si>
  <si>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</si>
  <si>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</si>
  <si>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</si>
  <si>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</si>
  <si>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</si>
  <si>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</si>
  <si>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</si>
  <si>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</si>
  <si>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</si>
  <si>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</si>
  <si>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</si>
  <si>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</si>
  <si>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</si>
  <si>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</si>
  <si>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</si>
  <si>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</si>
  <si>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</si>
  <si>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</si>
  <si>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</si>
  <si>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</si>
  <si>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</si>
  <si>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</si>
  <si>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</si>
  <si>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</si>
  <si>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</si>
  <si>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</si>
  <si>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</si>
  <si>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</si>
  <si>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</si>
  <si>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</si>
  <si>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</si>
  <si>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</si>
  <si>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</si>
  <si>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</si>
  <si>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</si>
  <si>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</si>
  <si>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</si>
  <si>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</si>
  <si>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</si>
  <si>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</si>
  <si>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</si>
  <si>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</si>
  <si>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</si>
  <si>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</si>
  <si>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</si>
  <si>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</si>
  <si>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</si>
  <si>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</si>
  <si>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</si>
  <si>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</si>
  <si>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</si>
  <si>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</si>
  <si>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</si>
  <si>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</si>
  <si>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</si>
  <si>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</si>
  <si>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</si>
  <si>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</si>
  <si>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</si>
  <si>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</si>
  <si>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</si>
  <si>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</si>
  <si>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</si>
  <si>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</si>
  <si>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</si>
  <si>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</si>
  <si>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</si>
  <si>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</si>
  <si>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</si>
  <si>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</si>
  <si>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</si>
  <si>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</si>
  <si>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</si>
  <si>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</si>
  <si>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</si>
  <si>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</si>
  <si>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</si>
  <si>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</si>
  <si>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</si>
  <si>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</si>
  <si>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</si>
  <si>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</si>
  <si>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</si>
  <si>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</si>
  <si>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</si>
  <si>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</si>
  <si>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</si>
  <si>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</si>
  <si>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</si>
  <si>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</si>
  <si>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</si>
  <si>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</si>
  <si>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</si>
  <si>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</si>
  <si>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</si>
  <si>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</si>
  <si>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</si>
  <si>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</si>
  <si>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</si>
  <si>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</si>
  <si>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</si>
  <si>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</si>
  <si>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</si>
  <si>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</si>
  <si>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</si>
  <si>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</si>
  <si>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</si>
  <si>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</si>
  <si>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</si>
  <si>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</si>
  <si>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</si>
  <si>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</si>
  <si>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</si>
  <si>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</si>
  <si>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</si>
  <si>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</si>
  <si>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</si>
  <si>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</si>
  <si>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</si>
  <si>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</si>
  <si>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</si>
  <si>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</si>
  <si>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</si>
  <si>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</si>
  <si>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</si>
  <si>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</si>
  <si>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</si>
  <si>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</si>
  <si>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</si>
  <si>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</si>
  <si>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</si>
  <si>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</si>
  <si>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</si>
  <si>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</si>
  <si>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</si>
  <si>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</si>
  <si>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</si>
  <si>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</si>
  <si>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</si>
  <si>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</si>
  <si>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</si>
  <si>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</si>
  <si>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</si>
  <si>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</si>
  <si>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</si>
  <si>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</si>
  <si>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</si>
  <si>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</si>
  <si>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</si>
  <si>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</si>
  <si>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</si>
  <si>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</si>
  <si>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</si>
  <si>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</si>
  <si>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</si>
  <si>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</si>
  <si>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</si>
  <si>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</si>
  <si>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</si>
  <si>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</si>
  <si>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</si>
  <si>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</si>
  <si>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</si>
  <si>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</si>
  <si>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</si>
  <si>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</si>
  <si>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</si>
  <si>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</si>
  <si>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</si>
  <si>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</si>
  <si>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</si>
  <si>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</si>
  <si>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</si>
  <si>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</si>
  <si>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</si>
  <si>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</si>
  <si>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</si>
  <si>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</si>
  <si>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</si>
  <si>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</si>
  <si>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</si>
  <si>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</si>
  <si>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</si>
  <si>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</si>
  <si>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</si>
  <si>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</si>
  <si>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</si>
  <si>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</si>
  <si>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</si>
  <si>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</si>
  <si>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</si>
  <si>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</si>
  <si>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</si>
  <si>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</si>
  <si>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</si>
  <si>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</si>
  <si>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</si>
  <si>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</si>
  <si>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</si>
  <si>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</si>
  <si>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</si>
  <si>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</si>
  <si>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</si>
  <si>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</si>
  <si>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</si>
  <si>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</si>
  <si>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</si>
  <si>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</si>
  <si>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</si>
  <si>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</si>
  <si>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</si>
  <si>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</si>
  <si>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</si>
  <si>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</si>
  <si>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</si>
  <si>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</si>
  <si>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</si>
  <si>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</si>
  <si>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</si>
  <si>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</si>
  <si>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</si>
  <si>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</si>
  <si>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</si>
  <si>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</si>
  <si>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</si>
  <si>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</si>
  <si>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</si>
  <si>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</si>
  <si>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</si>
  <si>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</si>
  <si>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</si>
  <si>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</si>
  <si>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</si>
  <si>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</si>
  <si>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</si>
  <si>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</si>
  <si>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</si>
  <si>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</si>
  <si>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</si>
  <si>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</si>
  <si>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</si>
  <si>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</si>
  <si>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</si>
  <si>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</si>
  <si>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</si>
  <si>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</si>
  <si>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</si>
  <si>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</si>
  <si>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</si>
  <si>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</si>
  <si>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</si>
  <si>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</si>
  <si>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</si>
  <si>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</si>
  <si>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</si>
  <si>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</si>
  <si>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</si>
  <si>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</si>
  <si>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</si>
  <si>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</si>
  <si>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</si>
  <si>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</si>
  <si>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</si>
  <si>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</si>
  <si>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</si>
  <si>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</si>
  <si>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</si>
  <si>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</si>
  <si>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</si>
  <si>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</si>
  <si>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</si>
  <si>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</si>
  <si>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</si>
  <si>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</si>
  <si>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</si>
  <si>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</si>
  <si>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</si>
  <si>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</si>
  <si>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</si>
  <si>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</si>
  <si>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</si>
  <si>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</si>
  <si>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</si>
  <si>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</si>
  <si>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</si>
  <si>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</si>
  <si>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</si>
  <si>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</si>
  <si>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</si>
  <si>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</si>
  <si>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</si>
  <si>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</si>
  <si>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</si>
  <si>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</si>
  <si>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</si>
  <si>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</si>
  <si>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</si>
  <si>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</si>
  <si>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</si>
  <si>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</si>
  <si>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</si>
  <si>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</si>
  <si>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</si>
  <si>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</si>
  <si>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</si>
  <si>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</si>
  <si>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</si>
  <si>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</si>
  <si>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</si>
  <si>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</si>
  <si>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</si>
  <si>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</si>
  <si>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</si>
  <si>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</si>
  <si>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</si>
  <si>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</si>
  <si>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</si>
  <si>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</si>
  <si>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</si>
  <si>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</si>
  <si>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</si>
  <si>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</si>
  <si>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</si>
  <si>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</si>
  <si>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</si>
  <si>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</si>
  <si>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</si>
  <si>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</si>
  <si>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</si>
  <si>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</si>
  <si>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</si>
  <si>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</si>
  <si>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</si>
  <si>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</si>
  <si>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</si>
  <si>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</si>
  <si>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</si>
  <si>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</si>
  <si>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</si>
  <si>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</si>
  <si>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</si>
  <si>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</si>
  <si>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</si>
  <si>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</si>
  <si>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</si>
  <si>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</si>
  <si>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</si>
  <si>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</si>
  <si>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</si>
  <si>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</si>
  <si>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</si>
  <si>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</si>
  <si>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</si>
  <si>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</si>
  <si>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</si>
  <si>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</si>
  <si>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</si>
  <si>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</si>
  <si>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</si>
  <si>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</si>
  <si>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</si>
  <si>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</si>
  <si>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</si>
  <si>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</si>
  <si>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</si>
  <si>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</si>
  <si>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</si>
  <si>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</si>
  <si>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</si>
  <si>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</si>
  <si>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</si>
  <si>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</si>
  <si>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</si>
  <si>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</si>
  <si>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</si>
  <si>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</si>
  <si>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</si>
  <si>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</si>
  <si>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</si>
  <si>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</si>
  <si>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</si>
  <si>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</si>
  <si>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</si>
  <si>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</si>
  <si>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</si>
  <si>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</si>
  <si>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</si>
  <si>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</si>
  <si>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</si>
  <si>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</si>
  <si>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</si>
  <si>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</si>
  <si>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</si>
  <si>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</si>
  <si>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</si>
  <si>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</si>
  <si>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</si>
  <si>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</si>
  <si>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</si>
  <si>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</si>
  <si>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</si>
  <si>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</si>
  <si>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</si>
  <si>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</si>
  <si>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</si>
  <si>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</si>
  <si>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</si>
  <si>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</si>
  <si>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</si>
  <si>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</si>
  <si>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</si>
  <si>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</si>
  <si>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</si>
  <si>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</si>
  <si>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</si>
  <si>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</si>
  <si>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</si>
  <si>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</si>
  <si>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</si>
  <si>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</si>
  <si>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</si>
  <si>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</si>
  <si>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</si>
  <si>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</si>
  <si>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</si>
  <si>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</si>
  <si>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</si>
  <si>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</si>
  <si>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</si>
  <si>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</si>
  <si>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</si>
  <si>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</si>
  <si>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</si>
  <si>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</si>
  <si>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</si>
  <si>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</si>
  <si>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</si>
  <si>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</si>
  <si>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</si>
  <si>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</si>
  <si>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</si>
  <si>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</si>
  <si>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</si>
  <si>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</si>
  <si>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</si>
  <si>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</si>
  <si>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</si>
  <si>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</si>
  <si>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</si>
  <si>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</si>
  <si>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</si>
  <si>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</si>
  <si>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</si>
  <si>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</si>
  <si>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</si>
  <si>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</si>
  <si>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</si>
  <si>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</si>
  <si>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</si>
  <si>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</si>
  <si>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</si>
  <si>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</si>
  <si>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</si>
  <si>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</si>
  <si>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</si>
  <si>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</si>
  <si>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</si>
  <si>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</si>
  <si>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</si>
  <si>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</si>
  <si>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</si>
  <si>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</si>
  <si>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</si>
  <si>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</si>
  <si>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</si>
  <si>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</si>
  <si>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</si>
  <si>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</si>
  <si>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</si>
  <si>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</si>
  <si>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</si>
  <si>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</si>
  <si>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</si>
  <si>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</si>
  <si>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</si>
  <si>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</si>
  <si>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</si>
  <si>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</si>
  <si>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</si>
  <si>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</si>
  <si>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</si>
  <si>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</si>
  <si>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</si>
  <si>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</si>
  <si>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</si>
  <si>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</si>
  <si>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</si>
  <si>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</si>
  <si>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</si>
  <si>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</si>
  <si>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</si>
  <si>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</si>
  <si>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</si>
  <si>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</si>
  <si>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</si>
  <si>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</si>
  <si>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</si>
  <si>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</si>
  <si>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</si>
  <si>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</si>
  <si>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</si>
  <si>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</si>
  <si>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</si>
  <si>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</si>
  <si>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</si>
  <si>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</si>
  <si>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</si>
  <si>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</si>
  <si>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</si>
  <si>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</si>
  <si>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</si>
  <si>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</si>
  <si>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</si>
  <si>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</si>
  <si>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</si>
  <si>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</si>
  <si>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</si>
  <si>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</si>
  <si>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</si>
  <si>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</si>
  <si>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</si>
  <si>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</si>
  <si>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</si>
  <si>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</si>
  <si>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</si>
  <si>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</si>
  <si>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</si>
  <si>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</si>
  <si>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</si>
  <si>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</si>
  <si>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</si>
  <si>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</si>
  <si>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</si>
  <si>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</si>
  <si>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</si>
  <si>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</si>
  <si>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</si>
  <si>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</si>
  <si>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</si>
  <si>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</si>
  <si>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</si>
  <si>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</si>
  <si>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</si>
  <si>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</si>
  <si>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</si>
  <si>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</si>
  <si>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</si>
  <si>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</si>
  <si>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</si>
  <si>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</si>
  <si>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</si>
  <si>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</si>
  <si>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</si>
  <si>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</si>
  <si>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</si>
  <si>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</si>
  <si>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</si>
  <si>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</si>
  <si>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</si>
  <si>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</si>
  <si>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</si>
  <si>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</si>
  <si>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</si>
  <si>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</si>
  <si>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</si>
  <si>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</si>
  <si>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</si>
  <si>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</si>
  <si>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</si>
  <si>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</si>
  <si>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</si>
  <si>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</si>
  <si>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</si>
  <si>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</si>
  <si>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</si>
  <si>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</si>
  <si>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</si>
  <si>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</si>
  <si>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</si>
  <si>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</si>
  <si>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</si>
  <si>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</si>
  <si>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</si>
  <si>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</si>
  <si>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</si>
  <si>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</si>
  <si>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</si>
  <si>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</si>
  <si>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</si>
  <si>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</si>
  <si>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</si>
  <si>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</si>
  <si>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</si>
  <si>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</si>
  <si>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</si>
  <si>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</si>
  <si>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</si>
  <si>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</si>
  <si>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</si>
  <si>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</si>
  <si>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</si>
  <si>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</si>
  <si>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</si>
  <si>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</si>
  <si>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</si>
  <si>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</si>
  <si>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</si>
  <si>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</si>
  <si>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</si>
  <si>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</si>
  <si>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</si>
  <si>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</si>
  <si>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</si>
  <si>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</si>
  <si>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</si>
  <si>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</si>
  <si>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</si>
  <si>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</si>
  <si>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</si>
  <si>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</si>
  <si>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</si>
  <si>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</si>
  <si>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</si>
  <si>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</si>
  <si>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</si>
  <si>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</si>
  <si>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</si>
  <si>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</si>
  <si>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</si>
  <si>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</si>
  <si>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</si>
  <si>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</si>
  <si>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</si>
  <si>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</si>
  <si>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</si>
  <si>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</si>
  <si>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</si>
  <si>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</si>
  <si>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</si>
  <si>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</si>
  <si>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</si>
  <si>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</si>
  <si>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</si>
  <si>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</si>
  <si>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</si>
  <si>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</si>
  <si>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</si>
  <si>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</si>
  <si>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</si>
  <si>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</si>
  <si>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</si>
  <si>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</si>
  <si>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</si>
  <si>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</si>
  <si>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</si>
  <si>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</si>
  <si>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</si>
  <si>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</si>
  <si>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</si>
  <si>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</si>
  <si>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</si>
  <si>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</si>
  <si>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</si>
  <si>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</si>
  <si>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</si>
  <si>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</si>
  <si>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</si>
  <si>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</si>
  <si>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</si>
  <si>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</si>
  <si>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</si>
  <si>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</si>
  <si>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</si>
  <si>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</si>
  <si>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</si>
  <si>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</si>
  <si>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</si>
  <si>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</si>
  <si>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</si>
  <si>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</si>
  <si>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</si>
  <si>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</si>
  <si>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</si>
  <si>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</si>
  <si>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</si>
  <si>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</si>
  <si>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</si>
  <si>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</si>
  <si>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</si>
  <si>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</si>
  <si>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</si>
  <si>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</si>
  <si>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</si>
  <si>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</si>
  <si>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</si>
  <si>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</si>
  <si>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</si>
  <si>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</si>
  <si>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</si>
  <si>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</si>
  <si>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</si>
  <si>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</si>
  <si>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</si>
  <si>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</si>
  <si>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</si>
  <si>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</si>
  <si>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</si>
  <si>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</si>
  <si>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</si>
  <si>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</si>
  <si>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</si>
  <si>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</si>
  <si>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</si>
  <si>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</si>
  <si>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</si>
  <si>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</si>
  <si>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</si>
  <si>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</si>
  <si>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</si>
  <si>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</si>
  <si>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</si>
  <si>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</si>
  <si>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</si>
  <si>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</si>
  <si>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</si>
  <si>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</si>
  <si>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</si>
  <si>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</si>
  <si>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</si>
  <si>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</si>
  <si>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</si>
  <si>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</si>
  <si>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</si>
  <si>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</si>
  <si>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</si>
  <si>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</si>
  <si>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</si>
  <si>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</si>
  <si>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</si>
  <si>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</si>
  <si>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</si>
  <si>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</si>
  <si>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</si>
  <si>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</si>
  <si>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</si>
  <si>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</si>
  <si>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</si>
  <si>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</si>
  <si>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</si>
  <si>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</si>
  <si>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</si>
  <si>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</si>
  <si>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</si>
  <si>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</si>
  <si>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</si>
  <si>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</si>
  <si>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</si>
  <si>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</si>
  <si>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</si>
  <si>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</si>
  <si>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</si>
  <si>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</si>
  <si>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</si>
  <si>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</si>
  <si>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</si>
  <si>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</si>
  <si>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</si>
  <si>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</si>
  <si>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</si>
  <si>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</si>
  <si>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</si>
  <si>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</si>
  <si>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</si>
  <si>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</si>
  <si>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</si>
  <si>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</si>
  <si>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</si>
  <si>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</si>
  <si>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</si>
  <si>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</si>
  <si>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</si>
  <si>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</si>
  <si>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</si>
  <si>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</si>
  <si>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</si>
  <si>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</si>
  <si>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</si>
  <si>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</si>
  <si>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</si>
  <si>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</si>
  <si>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</si>
  <si>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</si>
  <si>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</si>
  <si>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</si>
  <si>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</si>
  <si>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</si>
  <si>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</si>
  <si>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</si>
  <si>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</si>
  <si>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</si>
  <si>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</si>
  <si>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</si>
  <si>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</si>
  <si>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</si>
  <si>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</si>
  <si>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</si>
  <si>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</si>
  <si>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</si>
  <si>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</si>
  <si>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</si>
  <si>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</si>
  <si>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</si>
  <si>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</si>
  <si>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</si>
  <si>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</si>
  <si>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</si>
  <si>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</si>
  <si>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</si>
  <si>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</si>
  <si>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</si>
  <si>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</si>
  <si>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</si>
  <si>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</si>
  <si>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</si>
  <si>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</si>
  <si>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</si>
  <si>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</si>
  <si>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</si>
  <si>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</si>
  <si>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</si>
  <si>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</si>
  <si>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</si>
  <si>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</si>
  <si>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</si>
  <si>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</si>
  <si>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</si>
  <si>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</si>
  <si>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</si>
  <si>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</si>
  <si>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</si>
  <si>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</si>
  <si>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</si>
  <si>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</si>
  <si>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</si>
  <si>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</si>
  <si>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</si>
  <si>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</si>
  <si>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</si>
  <si>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</si>
  <si>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</si>
  <si>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</si>
  <si>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</si>
  <si>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</si>
  <si>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</si>
  <si>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</si>
  <si>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</si>
  <si>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</si>
  <si>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</si>
  <si>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</si>
  <si>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</si>
  <si>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</si>
  <si>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</si>
  <si>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</si>
  <si>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</si>
  <si>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</si>
  <si>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</si>
  <si>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</si>
  <si>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</si>
  <si>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</si>
  <si>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</si>
  <si>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</si>
  <si>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</si>
  <si>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</si>
  <si>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</si>
  <si>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</si>
  <si>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</si>
  <si>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</si>
  <si>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</si>
  <si>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</si>
  <si>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</si>
  <si>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</si>
  <si>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</si>
  <si>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</si>
  <si>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</si>
  <si>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</si>
  <si>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</si>
  <si>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</si>
  <si>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</si>
  <si>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</si>
  <si>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</si>
  <si>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</si>
  <si>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</si>
  <si>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</si>
  <si>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</si>
  <si>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</si>
  <si>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</si>
  <si>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</si>
  <si>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</si>
  <si>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</si>
  <si>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</si>
  <si>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</si>
  <si>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</si>
  <si>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</si>
  <si>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</si>
  <si>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</si>
  <si>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</si>
  <si>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</si>
  <si>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</si>
  <si>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</si>
  <si>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</si>
  <si>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</si>
  <si>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</si>
  <si>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</si>
  <si>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</si>
  <si>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</si>
  <si>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</si>
  <si>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</si>
  <si>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</si>
  <si>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</si>
  <si>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</si>
  <si>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</si>
  <si>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</si>
  <si>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</si>
  <si>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</si>
  <si>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</si>
  <si>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</si>
  <si>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</si>
  <si>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</si>
  <si>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</si>
  <si>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</si>
  <si>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</si>
  <si>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</si>
  <si>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</si>
  <si>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</si>
  <si>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</si>
  <si>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</si>
  <si>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</si>
  <si>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</si>
  <si>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</si>
  <si>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</si>
  <si>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</si>
  <si>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</si>
  <si>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</si>
  <si>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</si>
  <si>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</si>
  <si>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</si>
  <si>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</si>
  <si>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</si>
  <si>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</si>
  <si>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</si>
  <si>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</si>
  <si>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</si>
  <si>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</si>
  <si>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</si>
  <si>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</si>
  <si>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</si>
  <si>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</si>
  <si>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</si>
  <si>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</si>
  <si>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</si>
  <si>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</si>
  <si>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</si>
  <si>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</si>
  <si>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</si>
  <si>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</si>
  <si>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</si>
  <si>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</si>
  <si>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</si>
  <si>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</si>
  <si>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</si>
  <si>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</si>
  <si>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</si>
  <si>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</si>
  <si>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</si>
  <si>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</si>
  <si>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</si>
  <si>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</si>
  <si>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</si>
  <si>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</si>
  <si>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</si>
  <si>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</si>
  <si>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</si>
  <si>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</si>
  <si>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</si>
  <si>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</si>
  <si>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</si>
  <si>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</si>
  <si>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</si>
  <si>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</si>
  <si>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</si>
  <si>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</si>
  <si>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</si>
  <si>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</si>
  <si>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</si>
  <si>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</si>
  <si>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</si>
  <si>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</si>
  <si>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</si>
  <si>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</si>
  <si>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</si>
  <si>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</si>
  <si>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</si>
  <si>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</si>
  <si>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</si>
  <si>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</si>
  <si>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</si>
  <si>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</si>
  <si>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</si>
  <si>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</si>
  <si>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</si>
  <si>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</si>
  <si>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</si>
  <si>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</si>
  <si>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</si>
  <si>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</si>
  <si>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</si>
  <si>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</si>
  <si>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</si>
  <si>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</si>
  <si>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</si>
  <si>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</si>
  <si>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</si>
  <si>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</si>
  <si>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</si>
  <si>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</si>
  <si>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</si>
  <si>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</si>
  <si>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</si>
  <si>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</si>
  <si>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</si>
  <si>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</si>
  <si>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</si>
  <si>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</si>
  <si>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</si>
  <si>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</si>
  <si>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</si>
  <si>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</si>
  <si>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</si>
  <si>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</si>
  <si>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</si>
  <si>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</si>
  <si>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</si>
  <si>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</si>
  <si>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</si>
  <si>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</si>
  <si>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</si>
  <si>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</si>
  <si>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</si>
  <si>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</si>
  <si>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</si>
  <si>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</si>
  <si>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</si>
  <si>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</si>
  <si>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</si>
  <si>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</si>
  <si>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</si>
  <si>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</si>
  <si>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</si>
  <si>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</si>
  <si>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</si>
  <si>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</si>
  <si>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</si>
  <si>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</si>
  <si>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</si>
  <si>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</si>
  <si>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</si>
  <si>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</si>
  <si>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</si>
  <si>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</si>
  <si>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</si>
  <si>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</si>
  <si>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</si>
  <si>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</si>
  <si>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</si>
  <si>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</si>
  <si>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</si>
  <si>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</si>
  <si>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</si>
  <si>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</si>
  <si>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</si>
  <si>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</si>
  <si>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</si>
  <si>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</si>
  <si>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</si>
  <si>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</si>
  <si>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</si>
  <si>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</si>
  <si>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</si>
  <si>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</si>
  <si>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</si>
  <si>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</si>
  <si>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</si>
  <si>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</si>
  <si>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</si>
  <si>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</si>
  <si>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</si>
  <si>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</si>
  <si>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</si>
  <si>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</si>
  <si>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</si>
  <si>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</si>
  <si>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</si>
  <si>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</si>
  <si>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</si>
  <si>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</si>
  <si>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</si>
  <si>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</si>
  <si>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</si>
  <si>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</si>
  <si>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</si>
  <si>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</si>
  <si>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</si>
  <si>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</si>
  <si>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</si>
  <si>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</si>
  <si>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</si>
  <si>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</si>
  <si>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</si>
  <si>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</si>
  <si>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</si>
  <si>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</si>
  <si>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</si>
  <si>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</si>
  <si>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</si>
  <si>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</si>
  <si>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</si>
  <si>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</si>
  <si>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</si>
  <si>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</si>
  <si>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</si>
  <si>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</si>
  <si>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</si>
  <si>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</si>
  <si>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</si>
  <si>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</si>
  <si>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</si>
  <si>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</si>
  <si>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</si>
  <si>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</si>
  <si>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</si>
  <si>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</si>
  <si>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</si>
  <si>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</si>
  <si>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</si>
  <si>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</si>
  <si>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</si>
  <si>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</si>
  <si>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</si>
  <si>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</si>
  <si>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</si>
  <si>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</si>
  <si>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</si>
  <si>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</si>
  <si>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</si>
  <si>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</si>
  <si>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</si>
  <si>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</si>
  <si>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</si>
  <si>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</si>
  <si>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</si>
  <si>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</si>
  <si>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</si>
  <si>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</si>
  <si>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</si>
  <si>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</si>
  <si>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</si>
  <si>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</si>
  <si>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</si>
  <si>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</si>
  <si>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</si>
  <si>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</si>
  <si>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</si>
  <si>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</si>
  <si>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</si>
  <si>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</si>
  <si>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</si>
  <si>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</si>
  <si>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</si>
  <si>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</si>
  <si>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</si>
  <si>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</si>
  <si>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</si>
  <si>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</si>
  <si>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</si>
  <si>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</si>
  <si>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</si>
  <si>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</si>
  <si>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</si>
  <si>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</si>
  <si>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</si>
  <si>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</si>
  <si>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</si>
  <si>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</si>
  <si>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</si>
  <si>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</si>
  <si>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</si>
  <si>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</si>
  <si>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</si>
  <si>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</si>
  <si>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</si>
  <si>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</si>
  <si>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</si>
  <si>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</si>
  <si>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</si>
  <si>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</si>
  <si>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</si>
  <si>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</si>
  <si>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</si>
  <si>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</si>
  <si>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</si>
  <si>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</si>
  <si>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</si>
  <si>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</si>
  <si>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</si>
  <si>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</si>
  <si>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</si>
  <si>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</si>
  <si>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</si>
  <si>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</si>
  <si>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</si>
  <si>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</si>
  <si>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</si>
  <si>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</si>
  <si>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</si>
  <si>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</si>
  <si>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</si>
  <si>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</si>
  <si>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</si>
  <si>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</si>
  <si>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</si>
  <si>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</si>
  <si>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</si>
  <si>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</si>
  <si>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</si>
  <si>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</si>
  <si>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</si>
  <si>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</si>
  <si>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</si>
  <si>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</si>
  <si>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</si>
  <si>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</si>
  <si>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</si>
  <si>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</si>
  <si>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</si>
  <si>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</si>
  <si>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</si>
  <si>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</si>
  <si>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</si>
  <si>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</si>
  <si>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</si>
  <si>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</si>
  <si>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</si>
  <si>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</si>
  <si>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</si>
  <si>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</si>
  <si>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</si>
  <si>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</si>
  <si>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</si>
  <si>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</si>
  <si>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</si>
  <si>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</si>
  <si>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</si>
  <si>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</si>
  <si>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</si>
  <si>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</si>
  <si>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</si>
  <si>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</si>
  <si>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</si>
  <si>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</si>
  <si>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</si>
  <si>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</si>
  <si>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</si>
  <si>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</si>
  <si>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</si>
  <si>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</si>
  <si>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</si>
  <si>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</si>
  <si>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</si>
  <si>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</si>
  <si>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</si>
  <si>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</si>
  <si>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</si>
  <si>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</si>
  <si>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</si>
  <si>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</si>
  <si>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</si>
  <si>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</si>
  <si>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</si>
  <si>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</si>
  <si>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</si>
  <si>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</si>
  <si>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</si>
  <si>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</si>
  <si>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</si>
  <si>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</si>
  <si>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</si>
  <si>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</si>
  <si>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</si>
  <si>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</si>
  <si>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</si>
  <si>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</si>
  <si>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</si>
  <si>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</si>
  <si>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</si>
  <si>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</si>
  <si>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</si>
  <si>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</si>
  <si>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</si>
  <si>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</si>
  <si>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</si>
  <si>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</si>
  <si>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</si>
  <si>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</si>
  <si>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</si>
  <si>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</si>
  <si>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</si>
  <si>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</si>
  <si>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</si>
  <si>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</si>
  <si>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</si>
  <si>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</si>
  <si>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</si>
  <si>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</si>
  <si>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</si>
  <si>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</si>
  <si>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</si>
  <si>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</si>
  <si>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</si>
  <si>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</si>
  <si>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</si>
  <si>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</si>
  <si>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</si>
  <si>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</si>
  <si>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</si>
  <si>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</si>
  <si>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</si>
  <si>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</si>
  <si>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</si>
  <si>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</si>
  <si>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</si>
  <si>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</si>
  <si>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</si>
  <si>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</si>
  <si>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</si>
  <si>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</si>
  <si>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</si>
  <si>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</si>
  <si>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</si>
  <si>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</si>
  <si>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</si>
  <si>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</si>
  <si>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</si>
  <si>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</si>
  <si>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</si>
  <si>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</si>
  <si>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</si>
  <si>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</si>
  <si>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</si>
  <si>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</si>
  <si>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</si>
  <si>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</si>
  <si>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</si>
  <si>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</si>
  <si>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</si>
  <si>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</si>
  <si>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</si>
  <si>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</si>
  <si>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</si>
  <si>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</si>
  <si>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</si>
  <si>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</si>
  <si>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</si>
  <si>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</si>
  <si>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</si>
  <si>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</si>
  <si>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</si>
  <si>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</si>
  <si>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</si>
  <si>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</si>
  <si>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</si>
  <si>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</si>
  <si>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</si>
  <si>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</si>
  <si>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</si>
  <si>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</si>
  <si>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</si>
  <si>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</si>
  <si>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</si>
  <si>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</si>
  <si>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</si>
  <si>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</si>
  <si>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</si>
  <si>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</si>
  <si>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</si>
  <si>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</si>
  <si>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</si>
  <si>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</si>
  <si>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</si>
  <si>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</si>
  <si>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</si>
  <si>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</si>
  <si>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</si>
  <si>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</si>
  <si>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</si>
  <si>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</si>
  <si>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</si>
  <si>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</si>
  <si>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</si>
  <si>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</si>
  <si>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</si>
  <si>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</si>
  <si>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</si>
  <si>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</si>
  <si>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</si>
  <si>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</si>
  <si>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</si>
  <si>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</si>
  <si>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</si>
  <si>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</si>
  <si>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</si>
  <si>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</si>
  <si>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</si>
  <si>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</si>
  <si>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</si>
  <si>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</si>
  <si>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</si>
  <si>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</si>
  <si>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</si>
  <si>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</si>
  <si>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</si>
  <si>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</si>
  <si>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</si>
  <si>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</si>
  <si>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</si>
  <si>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</si>
  <si>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</si>
  <si>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</si>
  <si>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</si>
  <si>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</si>
  <si>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</si>
  <si>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</si>
  <si>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</si>
  <si>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</si>
  <si>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</si>
  <si>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</si>
  <si>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</si>
  <si>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</si>
  <si>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</si>
  <si>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</si>
  <si>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</si>
  <si>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</si>
  <si>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</si>
  <si>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</si>
  <si>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</si>
  <si>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</si>
  <si>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</si>
  <si>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</si>
  <si>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</si>
  <si>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</si>
  <si>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</si>
  <si>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</si>
  <si>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</si>
  <si>
    <t>14 dossiers</t>
  </si>
  <si>
    <t>14 à 699$ et 38 à 200$ = 52</t>
  </si>
  <si>
    <t>AOUT</t>
  </si>
  <si>
    <t>Vacances ?</t>
  </si>
  <si>
    <t>OK CORRECTION DE JUILLET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</si>
</sst>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6">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4" fillId="0" borderId="0" applyFont="0" applyFill="0" applyBorder="0" applyAlignment="0" applyProtection="0"/>
    <xf numFmtId="9" fontId="124" fillId="0" borderId="0" applyFont="0" applyFill="0" applyBorder="0" applyAlignment="0" applyProtection="0"/>
    <xf numFmtId="166" fontId="172" fillId="0" borderId="0"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165" fontId="118" fillId="0" borderId="1" applyFont="0" applyFill="0" applyBorder="0" applyAlignment="0" applyProtection="0"/>
    <xf numFmtId="0" fontId="117" fillId="0" borderId="1"/>
    <xf numFmtId="0" fontId="116" fillId="0" borderId="1"/>
    <xf numFmtId="165" fontId="116" fillId="0" borderId="1" applyFont="0" applyFill="0" applyBorder="0" applyAlignment="0" applyProtection="0"/>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165" fontId="115" fillId="0" borderId="1" applyFont="0" applyFill="0" applyBorder="0" applyAlignment="0" applyProtection="0"/>
    <xf numFmtId="0" fontId="115" fillId="0" borderId="1"/>
    <xf numFmtId="0" fontId="115" fillId="0" borderId="1"/>
    <xf numFmtId="165" fontId="115" fillId="0" borderId="1" applyFont="0" applyFill="0" applyBorder="0" applyAlignment="0" applyProtection="0"/>
    <xf numFmtId="166"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5" fontId="111" fillId="0" borderId="1" applyFont="0" applyFill="0" applyBorder="0" applyAlignment="0" applyProtection="0"/>
    <xf numFmtId="0" fontId="110" fillId="0" borderId="1"/>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0" fontId="110" fillId="0" borderId="1"/>
    <xf numFmtId="165" fontId="110" fillId="0" borderId="1" applyFont="0" applyFill="0" applyBorder="0" applyAlignment="0" applyProtection="0"/>
    <xf numFmtId="166"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0" fontId="102" fillId="0" borderId="1"/>
    <xf numFmtId="165" fontId="102" fillId="0" borderId="1" applyFont="0" applyFill="0" applyBorder="0" applyAlignment="0" applyProtection="0"/>
    <xf numFmtId="166"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9"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166"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6"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0" fontId="90" fillId="0" borderId="1"/>
    <xf numFmtId="165" fontId="90" fillId="0" borderId="1" applyFont="0" applyFill="0" applyBorder="0" applyAlignment="0" applyProtection="0"/>
    <xf numFmtId="165" fontId="90" fillId="0" borderId="1" applyFont="0" applyFill="0" applyBorder="0" applyAlignment="0" applyProtection="0"/>
    <xf numFmtId="9" fontId="90" fillId="0" borderId="1" applyFont="0" applyFill="0" applyBorder="0" applyAlignment="0" applyProtection="0"/>
    <xf numFmtId="166"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0" fontId="86" fillId="0" borderId="1"/>
    <xf numFmtId="165" fontId="86" fillId="0" borderId="1" applyFont="0" applyFill="0" applyBorder="0" applyAlignment="0" applyProtection="0"/>
    <xf numFmtId="165" fontId="86" fillId="0" borderId="1" applyFont="0" applyFill="0" applyBorder="0" applyAlignment="0" applyProtection="0"/>
    <xf numFmtId="9" fontId="86" fillId="0" borderId="1" applyFont="0" applyFill="0" applyBorder="0" applyAlignment="0" applyProtection="0"/>
    <xf numFmtId="166"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5" fontId="82" fillId="0" borderId="1" applyFont="0" applyFill="0" applyBorder="0" applyAlignment="0" applyProtection="0"/>
    <xf numFmtId="9" fontId="82" fillId="0" borderId="1" applyFont="0" applyFill="0" applyBorder="0" applyAlignment="0" applyProtection="0"/>
    <xf numFmtId="166"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0" fontId="82" fillId="0" borderId="1"/>
    <xf numFmtId="165" fontId="82" fillId="0" borderId="1" applyFont="0" applyFill="0" applyBorder="0" applyAlignment="0" applyProtection="0"/>
    <xf numFmtId="166"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165" fontId="80" fillId="0" borderId="1" applyFont="0" applyFill="0" applyBorder="0" applyAlignment="0" applyProtection="0"/>
    <xf numFmtId="0" fontId="79" fillId="0" borderId="1"/>
    <xf numFmtId="0" fontId="79" fillId="0" borderId="1"/>
    <xf numFmtId="9" fontId="79" fillId="0" borderId="1" applyFont="0" applyFill="0" applyBorder="0" applyAlignment="0" applyProtection="0"/>
    <xf numFmtId="44" fontId="79" fillId="0" borderId="1" applyFont="0" applyFill="0" applyBorder="0" applyAlignment="0" applyProtection="0"/>
    <xf numFmtId="0" fontId="78" fillId="0" borderId="1"/>
    <xf numFmtId="165" fontId="78" fillId="0" borderId="1" applyFont="0" applyFill="0" applyBorder="0" applyAlignment="0" applyProtection="0"/>
    <xf numFmtId="0" fontId="77" fillId="0" borderId="1"/>
    <xf numFmtId="0" fontId="76" fillId="0" borderId="1"/>
    <xf numFmtId="0" fontId="75" fillId="0" borderId="1"/>
    <xf numFmtId="0" fontId="74" fillId="0" borderId="1"/>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5" fontId="73" fillId="0" borderId="1" applyFont="0" applyFill="0" applyBorder="0" applyAlignment="0" applyProtection="0"/>
    <xf numFmtId="9"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166"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9" fontId="73" fillId="0" borderId="1" applyFont="0" applyFill="0" applyBorder="0" applyAlignment="0" applyProtection="0"/>
    <xf numFmtId="164" fontId="73" fillId="0" borderId="1" applyFont="0" applyFill="0" applyBorder="0" applyAlignment="0" applyProtection="0"/>
    <xf numFmtId="0" fontId="73" fillId="0" borderId="1"/>
    <xf numFmtId="165" fontId="73" fillId="0" borderId="1" applyFont="0" applyFill="0" applyBorder="0" applyAlignment="0" applyProtection="0"/>
    <xf numFmtId="0" fontId="73" fillId="0" borderId="1"/>
    <xf numFmtId="0" fontId="73" fillId="0" borderId="1"/>
    <xf numFmtId="0" fontId="73" fillId="0" borderId="1"/>
    <xf numFmtId="0" fontId="73" fillId="0" borderId="1"/>
    <xf numFmtId="0" fontId="72" fillId="0" borderId="1"/>
    <xf numFmtId="0" fontId="71" fillId="0" borderId="1"/>
    <xf numFmtId="0" fontId="70" fillId="0" borderId="1"/>
    <xf numFmtId="0" fontId="69" fillId="0" borderId="1"/>
    <xf numFmtId="0" fontId="68"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9"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xf numFmtId="0" fontId="6" fillId="0" borderId="1"/>
  </cellStyleXfs>
  <cellXfs count="1293">
    <xf numFmtId="0" fontId="0" fillId="0" borderId="0" xfId="0"/>
    <xf numFmtId="0" fontId="121" fillId="0" borderId="0" xfId="0" applyFont="1"/>
    <xf numFmtId="0" fontId="122" fillId="2" borderId="1" xfId="0" applyFont="1" applyFill="1" applyBorder="1" applyAlignment="1">
      <alignment horizontal="center"/>
    </xf>
    <xf numFmtId="0" fontId="122" fillId="0" borderId="0" xfId="0" applyFont="1"/>
    <xf numFmtId="0" fontId="123" fillId="0" borderId="0" xfId="0" applyFont="1" applyAlignment="1">
      <alignment horizontal="center"/>
    </xf>
    <xf numFmtId="0" fontId="124" fillId="0" borderId="0" xfId="0" applyFont="1"/>
    <xf numFmtId="0" fontId="121" fillId="0" borderId="0" xfId="0" applyFont="1" applyAlignment="1">
      <alignment horizontal="center"/>
    </xf>
    <xf numFmtId="167" fontId="122" fillId="0" borderId="0" xfId="0" applyNumberFormat="1" applyFont="1" applyAlignment="1">
      <alignment horizontal="center"/>
    </xf>
    <xf numFmtId="0" fontId="125" fillId="0" borderId="0" xfId="0" applyFont="1" applyAlignment="1">
      <alignment horizontal="left"/>
    </xf>
    <xf numFmtId="0" fontId="126" fillId="0" borderId="0" xfId="0" applyFont="1" applyAlignment="1">
      <alignment horizontal="center"/>
    </xf>
    <xf numFmtId="0" fontId="126" fillId="0" borderId="0" xfId="0" applyFont="1" applyAlignment="1">
      <alignment horizontal="right"/>
    </xf>
    <xf numFmtId="0" fontId="125" fillId="0" borderId="0" xfId="0" applyFont="1"/>
    <xf numFmtId="0" fontId="122" fillId="0" borderId="2" xfId="0" applyFont="1" applyBorder="1"/>
    <xf numFmtId="0" fontId="127" fillId="0" borderId="3" xfId="0" applyFont="1" applyBorder="1"/>
    <xf numFmtId="169" fontId="127" fillId="0" borderId="0" xfId="0" applyNumberFormat="1" applyFont="1"/>
    <xf numFmtId="0" fontId="128" fillId="0" borderId="6" xfId="0" applyFont="1" applyBorder="1"/>
    <xf numFmtId="168" fontId="128" fillId="0" borderId="7" xfId="0" applyNumberFormat="1" applyFont="1" applyBorder="1"/>
    <xf numFmtId="169" fontId="128" fillId="0" borderId="0" xfId="0" applyNumberFormat="1" applyFont="1"/>
    <xf numFmtId="0" fontId="127" fillId="0" borderId="8" xfId="0" applyFont="1" applyBorder="1"/>
    <xf numFmtId="168" fontId="127" fillId="0" borderId="9" xfId="0" applyNumberFormat="1" applyFont="1" applyBorder="1"/>
    <xf numFmtId="0" fontId="128" fillId="0" borderId="8" xfId="0" applyFont="1" applyBorder="1"/>
    <xf numFmtId="0" fontId="128" fillId="3" borderId="10" xfId="0" applyFont="1" applyFill="1" applyBorder="1"/>
    <xf numFmtId="168" fontId="128" fillId="3" borderId="11" xfId="0" applyNumberFormat="1" applyFont="1" applyFill="1" applyBorder="1"/>
    <xf numFmtId="0" fontId="128" fillId="3" borderId="12" xfId="0" applyFont="1" applyFill="1" applyBorder="1"/>
    <xf numFmtId="168" fontId="128" fillId="3" borderId="13" xfId="0" applyNumberFormat="1" applyFont="1" applyFill="1" applyBorder="1"/>
    <xf numFmtId="0" fontId="128" fillId="0" borderId="0" xfId="0" applyFont="1"/>
    <xf numFmtId="169" fontId="122" fillId="0" borderId="0" xfId="0" applyNumberFormat="1" applyFont="1"/>
    <xf numFmtId="0" fontId="122" fillId="0" borderId="8" xfId="0" applyFont="1" applyBorder="1"/>
    <xf numFmtId="168" fontId="122" fillId="0" borderId="9" xfId="0" applyNumberFormat="1" applyFont="1" applyBorder="1"/>
    <xf numFmtId="170" fontId="122" fillId="0" borderId="0" xfId="0" applyNumberFormat="1" applyFont="1"/>
    <xf numFmtId="0" fontId="122" fillId="0" borderId="0" xfId="0" applyFont="1" applyAlignment="1">
      <alignment horizontal="center"/>
    </xf>
    <xf numFmtId="0" fontId="130" fillId="0" borderId="0" xfId="0" applyFont="1" applyAlignment="1">
      <alignment horizontal="center"/>
    </xf>
    <xf numFmtId="0" fontId="126" fillId="4" borderId="15" xfId="0" applyFont="1" applyFill="1" applyBorder="1" applyAlignment="1">
      <alignment horizontal="center"/>
    </xf>
    <xf numFmtId="0" fontId="126" fillId="0" borderId="0" xfId="0" applyFont="1"/>
    <xf numFmtId="171" fontId="131" fillId="0" borderId="0" xfId="0" applyNumberFormat="1" applyFont="1" applyAlignment="1">
      <alignment horizontal="left"/>
    </xf>
    <xf numFmtId="0" fontId="131" fillId="0" borderId="0" xfId="0" applyFont="1"/>
    <xf numFmtId="0" fontId="132" fillId="0" borderId="0" xfId="0" applyFont="1" applyAlignment="1">
      <alignment horizontal="center"/>
    </xf>
    <xf numFmtId="0" fontId="125" fillId="5" borderId="16" xfId="0" applyFont="1" applyFill="1" applyBorder="1" applyAlignment="1">
      <alignment horizontal="center"/>
    </xf>
    <xf numFmtId="0" fontId="132" fillId="0" borderId="0" xfId="0" applyFont="1"/>
    <xf numFmtId="0" fontId="132" fillId="5" borderId="19" xfId="0" applyFont="1" applyFill="1" applyBorder="1"/>
    <xf numFmtId="0" fontId="132" fillId="5" borderId="22" xfId="0" applyFont="1" applyFill="1" applyBorder="1"/>
    <xf numFmtId="0" fontId="132" fillId="5" borderId="20" xfId="0" applyFont="1" applyFill="1" applyBorder="1"/>
    <xf numFmtId="0" fontId="125" fillId="5" borderId="19" xfId="0" applyFont="1" applyFill="1" applyBorder="1"/>
    <xf numFmtId="0" fontId="125" fillId="5" borderId="22" xfId="0" applyFont="1" applyFill="1" applyBorder="1"/>
    <xf numFmtId="0" fontId="125" fillId="5" borderId="20" xfId="0" applyFont="1" applyFill="1" applyBorder="1"/>
    <xf numFmtId="0" fontId="132" fillId="5" borderId="1" xfId="0" applyFont="1" applyFill="1" applyBorder="1"/>
    <xf numFmtId="0" fontId="125" fillId="5" borderId="10" xfId="0" applyFont="1" applyFill="1" applyBorder="1"/>
    <xf numFmtId="0" fontId="125" fillId="5" borderId="12" xfId="0" applyFont="1" applyFill="1" applyBorder="1"/>
    <xf numFmtId="0" fontId="125" fillId="5" borderId="1" xfId="0" applyFont="1" applyFill="1" applyBorder="1"/>
    <xf numFmtId="0" fontId="125" fillId="5" borderId="20" xfId="0" applyFont="1" applyFill="1" applyBorder="1" applyAlignment="1">
      <alignment horizontal="left"/>
    </xf>
    <xf numFmtId="0" fontId="125" fillId="5" borderId="28" xfId="0" applyFont="1" applyFill="1" applyBorder="1"/>
    <xf numFmtId="0" fontId="133" fillId="5" borderId="20" xfId="0" applyFont="1" applyFill="1" applyBorder="1"/>
    <xf numFmtId="0" fontId="133" fillId="5" borderId="22" xfId="0" applyFont="1" applyFill="1" applyBorder="1"/>
    <xf numFmtId="0" fontId="125" fillId="5" borderId="31" xfId="0" applyFont="1" applyFill="1" applyBorder="1"/>
    <xf numFmtId="0" fontId="125" fillId="5" borderId="32" xfId="0" applyFont="1" applyFill="1" applyBorder="1"/>
    <xf numFmtId="0" fontId="134" fillId="5" borderId="1" xfId="0" applyFont="1" applyFill="1" applyBorder="1"/>
    <xf numFmtId="0" fontId="134" fillId="0" borderId="0" xfId="0" applyFont="1"/>
    <xf numFmtId="0" fontId="131" fillId="5" borderId="1" xfId="0" applyFont="1" applyFill="1" applyBorder="1"/>
    <xf numFmtId="0" fontId="126" fillId="5" borderId="1" xfId="0" applyFont="1" applyFill="1" applyBorder="1"/>
    <xf numFmtId="171" fontId="131" fillId="5" borderId="1" xfId="0" applyNumberFormat="1" applyFont="1" applyFill="1" applyBorder="1" applyAlignment="1">
      <alignment horizontal="left"/>
    </xf>
    <xf numFmtId="0" fontId="133" fillId="5" borderId="19" xfId="0" applyFont="1" applyFill="1" applyBorder="1"/>
    <xf numFmtId="0" fontId="125" fillId="5" borderId="33" xfId="0" applyFont="1" applyFill="1" applyBorder="1"/>
    <xf numFmtId="0" fontId="125" fillId="5" borderId="34" xfId="0" applyFont="1" applyFill="1" applyBorder="1"/>
    <xf numFmtId="0" fontId="125" fillId="5" borderId="36" xfId="0" applyFont="1" applyFill="1" applyBorder="1"/>
    <xf numFmtId="0" fontId="135" fillId="5" borderId="1" xfId="0" applyFont="1" applyFill="1" applyBorder="1" applyAlignment="1">
      <alignment horizontal="center" vertical="center"/>
    </xf>
    <xf numFmtId="0" fontId="135" fillId="5" borderId="22" xfId="0" applyFont="1" applyFill="1" applyBorder="1"/>
    <xf numFmtId="0" fontId="135" fillId="5" borderId="20" xfId="0" applyFont="1" applyFill="1" applyBorder="1"/>
    <xf numFmtId="0" fontId="135" fillId="5" borderId="28" xfId="0" applyFont="1" applyFill="1" applyBorder="1"/>
    <xf numFmtId="0" fontId="135" fillId="5" borderId="19" xfId="0" applyFont="1" applyFill="1" applyBorder="1"/>
    <xf numFmtId="0" fontId="135" fillId="5" borderId="36" xfId="0" applyFont="1" applyFill="1" applyBorder="1"/>
    <xf numFmtId="0" fontId="135" fillId="5" borderId="39" xfId="0" applyFont="1" applyFill="1" applyBorder="1"/>
    <xf numFmtId="0" fontId="131" fillId="5" borderId="40" xfId="0" applyFont="1" applyFill="1" applyBorder="1"/>
    <xf numFmtId="0" fontId="133" fillId="5" borderId="40" xfId="0" applyFont="1" applyFill="1" applyBorder="1"/>
    <xf numFmtId="0" fontId="132" fillId="5" borderId="40" xfId="0" applyFont="1" applyFill="1" applyBorder="1"/>
    <xf numFmtId="0" fontId="132" fillId="5" borderId="41" xfId="0" applyFont="1" applyFill="1" applyBorder="1"/>
    <xf numFmtId="0" fontId="135" fillId="5" borderId="42" xfId="0" applyFont="1" applyFill="1" applyBorder="1"/>
    <xf numFmtId="0" fontId="136" fillId="6" borderId="1" xfId="0" applyFont="1" applyFill="1" applyBorder="1"/>
    <xf numFmtId="0" fontId="131" fillId="6" borderId="1" xfId="0" applyFont="1" applyFill="1" applyBorder="1"/>
    <xf numFmtId="0" fontId="137" fillId="6" borderId="1" xfId="0" applyFont="1" applyFill="1" applyBorder="1"/>
    <xf numFmtId="0" fontId="138" fillId="6" borderId="1" xfId="0" applyFont="1" applyFill="1" applyBorder="1" applyAlignment="1">
      <alignment horizontal="center" vertical="center"/>
    </xf>
    <xf numFmtId="0" fontId="131" fillId="6" borderId="1" xfId="0" applyFont="1" applyFill="1" applyBorder="1" applyAlignment="1">
      <alignment horizontal="center" vertical="center"/>
    </xf>
    <xf numFmtId="0" fontId="136" fillId="6" borderId="1" xfId="0" applyFont="1" applyFill="1" applyBorder="1" applyAlignment="1">
      <alignment horizontal="center"/>
    </xf>
    <xf numFmtId="0" fontId="131" fillId="6" borderId="1" xfId="0" applyFont="1" applyFill="1" applyBorder="1" applyAlignment="1">
      <alignment horizontal="center"/>
    </xf>
    <xf numFmtId="0" fontId="139" fillId="6" borderId="1" xfId="0" applyFont="1" applyFill="1" applyBorder="1" applyAlignment="1">
      <alignment horizontal="center"/>
    </xf>
    <xf numFmtId="173" fontId="131" fillId="6" borderId="1" xfId="0" applyNumberFormat="1" applyFont="1" applyFill="1" applyBorder="1"/>
    <xf numFmtId="37" fontId="131" fillId="6" borderId="1" xfId="0" applyNumberFormat="1" applyFont="1" applyFill="1" applyBorder="1"/>
    <xf numFmtId="173" fontId="136" fillId="6" borderId="1" xfId="0" applyNumberFormat="1" applyFont="1" applyFill="1" applyBorder="1"/>
    <xf numFmtId="37" fontId="136" fillId="6" borderId="1" xfId="0" applyNumberFormat="1" applyFont="1" applyFill="1" applyBorder="1"/>
    <xf numFmtId="0" fontId="140" fillId="6" borderId="1" xfId="0" applyFont="1" applyFill="1" applyBorder="1"/>
    <xf numFmtId="0" fontId="139" fillId="6" borderId="1" xfId="0" applyFont="1" applyFill="1" applyBorder="1" applyAlignment="1">
      <alignment horizontal="left"/>
    </xf>
    <xf numFmtId="0" fontId="141" fillId="6" borderId="1" xfId="0" applyFont="1" applyFill="1" applyBorder="1"/>
    <xf numFmtId="37" fontId="131" fillId="0" borderId="0" xfId="0" applyNumberFormat="1" applyFont="1"/>
    <xf numFmtId="0" fontId="142" fillId="0" borderId="0" xfId="0" applyFont="1"/>
    <xf numFmtId="0" fontId="143" fillId="0" borderId="0" xfId="0" applyFont="1"/>
    <xf numFmtId="0" fontId="144" fillId="0" borderId="0" xfId="0" applyFont="1" applyAlignment="1">
      <alignment horizontal="center"/>
    </xf>
    <xf numFmtId="0" fontId="121" fillId="7" borderId="1" xfId="0" applyFont="1" applyFill="1" applyBorder="1" applyAlignment="1">
      <alignment horizontal="center"/>
    </xf>
    <xf numFmtId="0" fontId="121" fillId="8" borderId="44" xfId="0" applyFont="1" applyFill="1" applyBorder="1" applyAlignment="1">
      <alignment horizontal="center" vertical="center" wrapText="1"/>
    </xf>
    <xf numFmtId="0" fontId="121" fillId="8" borderId="45" xfId="0" applyFont="1" applyFill="1" applyBorder="1" applyAlignment="1">
      <alignment horizontal="center" vertical="center" wrapText="1"/>
    </xf>
    <xf numFmtId="0" fontId="121" fillId="8" borderId="46" xfId="0" applyFont="1" applyFill="1" applyBorder="1" applyAlignment="1">
      <alignment horizontal="center" vertical="center" wrapText="1"/>
    </xf>
    <xf numFmtId="0" fontId="121" fillId="8" borderId="47" xfId="0" applyFont="1" applyFill="1" applyBorder="1" applyAlignment="1">
      <alignment horizontal="center" vertical="center" wrapText="1"/>
    </xf>
    <xf numFmtId="167" fontId="145" fillId="9" borderId="51" xfId="0" applyNumberFormat="1" applyFont="1" applyFill="1" applyBorder="1" applyAlignment="1">
      <alignment horizontal="center" vertical="center"/>
    </xf>
    <xf numFmtId="167" fontId="145" fillId="9" borderId="52" xfId="0" applyNumberFormat="1" applyFont="1" applyFill="1" applyBorder="1" applyAlignment="1">
      <alignment horizontal="center" vertical="center"/>
    </xf>
    <xf numFmtId="3" fontId="121" fillId="9" borderId="51" xfId="0" applyNumberFormat="1" applyFont="1" applyFill="1" applyBorder="1" applyAlignment="1">
      <alignment horizontal="center" vertical="center"/>
    </xf>
    <xf numFmtId="3" fontId="121" fillId="9" borderId="52" xfId="0" applyNumberFormat="1" applyFont="1" applyFill="1" applyBorder="1" applyAlignment="1">
      <alignment horizontal="center" vertical="center"/>
    </xf>
    <xf numFmtId="0" fontId="122" fillId="9" borderId="53" xfId="0" applyFont="1" applyFill="1" applyBorder="1" applyAlignment="1">
      <alignment wrapText="1"/>
    </xf>
    <xf numFmtId="0" fontId="122" fillId="0" borderId="43" xfId="0" applyFont="1" applyBorder="1" applyAlignment="1">
      <alignment horizontal="center" vertical="center" wrapText="1"/>
    </xf>
    <xf numFmtId="0" fontId="122" fillId="0" borderId="43" xfId="0" applyFont="1" applyBorder="1" applyAlignment="1">
      <alignment horizontal="center" vertical="center"/>
    </xf>
    <xf numFmtId="0" fontId="122" fillId="0" borderId="54" xfId="0" applyFont="1" applyBorder="1" applyAlignment="1">
      <alignment horizontal="left" vertical="center" wrapText="1"/>
    </xf>
    <xf numFmtId="37" fontId="122" fillId="0" borderId="0" xfId="0" applyNumberFormat="1" applyFont="1" applyAlignment="1">
      <alignment horizontal="center" vertical="center"/>
    </xf>
    <xf numFmtId="37" fontId="122" fillId="0" borderId="55" xfId="0" applyNumberFormat="1" applyFont="1" applyBorder="1" applyAlignment="1">
      <alignment horizontal="center" vertical="center"/>
    </xf>
    <xf numFmtId="0" fontId="122" fillId="0" borderId="56" xfId="0" applyFont="1" applyBorder="1" applyAlignment="1">
      <alignment horizontal="center" vertical="center" wrapText="1"/>
    </xf>
    <xf numFmtId="0" fontId="122" fillId="0" borderId="56" xfId="0" applyFont="1" applyBorder="1" applyAlignment="1">
      <alignment horizontal="center" vertical="center"/>
    </xf>
    <xf numFmtId="0" fontId="122" fillId="0" borderId="55" xfId="0" applyFont="1" applyBorder="1" applyAlignment="1">
      <alignment horizontal="left" vertical="center" wrapText="1"/>
    </xf>
    <xf numFmtId="0" fontId="122" fillId="0" borderId="54" xfId="0" applyFont="1" applyBorder="1" applyAlignment="1">
      <alignment horizontal="center" vertical="center" wrapText="1"/>
    </xf>
    <xf numFmtId="0" fontId="122" fillId="0" borderId="55" xfId="0" applyFont="1" applyBorder="1" applyAlignment="1">
      <alignment horizontal="center" vertical="center" wrapText="1"/>
    </xf>
    <xf numFmtId="0" fontId="122" fillId="0" borderId="48" xfId="0" applyFont="1" applyBorder="1" applyAlignment="1">
      <alignment horizontal="center" vertical="center" wrapText="1"/>
    </xf>
    <xf numFmtId="0" fontId="122" fillId="0" borderId="48" xfId="0" applyFont="1" applyBorder="1" applyAlignment="1">
      <alignment horizontal="center" vertical="center"/>
    </xf>
    <xf numFmtId="0" fontId="122" fillId="0" borderId="57" xfId="0" applyFont="1" applyBorder="1" applyAlignment="1">
      <alignment horizontal="center" vertical="center" wrapText="1"/>
    </xf>
    <xf numFmtId="0" fontId="122" fillId="0" borderId="58" xfId="0" applyFont="1" applyBorder="1" applyAlignment="1">
      <alignment horizontal="center" vertical="center" wrapText="1"/>
    </xf>
    <xf numFmtId="37" fontId="122" fillId="0" borderId="57" xfId="0" applyNumberFormat="1" applyFont="1" applyBorder="1" applyAlignment="1">
      <alignment horizontal="center" vertical="center"/>
    </xf>
    <xf numFmtId="37" fontId="122" fillId="0" borderId="59" xfId="0" applyNumberFormat="1" applyFont="1" applyBorder="1" applyAlignment="1">
      <alignment horizontal="center" vertical="center"/>
    </xf>
    <xf numFmtId="0" fontId="122" fillId="0" borderId="0" xfId="0" applyFont="1" applyAlignment="1">
      <alignment wrapText="1"/>
    </xf>
    <xf numFmtId="0" fontId="122" fillId="0" borderId="0" xfId="0" applyFont="1" applyAlignment="1">
      <alignment horizontal="center" wrapText="1"/>
    </xf>
    <xf numFmtId="0" fontId="122" fillId="0" borderId="0" xfId="0" applyFont="1" applyAlignment="1">
      <alignment horizontal="right"/>
    </xf>
    <xf numFmtId="43" fontId="122" fillId="0" borderId="0" xfId="0" applyNumberFormat="1" applyFont="1" applyAlignment="1">
      <alignment horizontal="center"/>
    </xf>
    <xf numFmtId="0" fontId="122" fillId="0" borderId="60" xfId="0" applyFont="1" applyBorder="1" applyAlignment="1">
      <alignment horizontal="right" vertical="center"/>
    </xf>
    <xf numFmtId="0" fontId="122" fillId="0" borderId="60" xfId="0" applyFont="1" applyBorder="1" applyAlignment="1">
      <alignment vertical="center"/>
    </xf>
    <xf numFmtId="0" fontId="122" fillId="7" borderId="60" xfId="0" applyFont="1" applyFill="1" applyBorder="1" applyAlignment="1">
      <alignment horizontal="right" vertical="center" wrapText="1"/>
    </xf>
    <xf numFmtId="0" fontId="122" fillId="0" borderId="60" xfId="0" applyFont="1" applyBorder="1" applyAlignment="1">
      <alignment horizontal="center" vertical="center"/>
    </xf>
    <xf numFmtId="0" fontId="122" fillId="0" borderId="60" xfId="0" applyFont="1" applyBorder="1" applyAlignment="1">
      <alignment horizontal="center" vertical="center" wrapText="1"/>
    </xf>
    <xf numFmtId="0" fontId="122" fillId="0" borderId="0" xfId="0" applyFont="1" applyAlignment="1">
      <alignment horizontal="left"/>
    </xf>
    <xf numFmtId="43" fontId="122" fillId="0" borderId="0" xfId="0" applyNumberFormat="1" applyFont="1"/>
    <xf numFmtId="43" fontId="122" fillId="0" borderId="61" xfId="0" applyNumberFormat="1" applyFont="1" applyBorder="1"/>
    <xf numFmtId="43" fontId="122" fillId="0" borderId="62" xfId="0" applyNumberFormat="1" applyFont="1" applyBorder="1"/>
    <xf numFmtId="175" fontId="122" fillId="0" borderId="63" xfId="0" applyNumberFormat="1" applyFont="1" applyBorder="1"/>
    <xf numFmtId="0" fontId="123" fillId="0" borderId="0" xfId="0" applyFont="1"/>
    <xf numFmtId="176" fontId="123" fillId="0" borderId="0" xfId="0" applyNumberFormat="1" applyFont="1" applyAlignment="1">
      <alignment horizontal="left"/>
    </xf>
    <xf numFmtId="0" fontId="147" fillId="0" borderId="0" xfId="0" applyFont="1" applyAlignment="1">
      <alignment horizontal="center"/>
    </xf>
    <xf numFmtId="49" fontId="123" fillId="0" borderId="0" xfId="0" applyNumberFormat="1" applyFont="1" applyAlignment="1">
      <alignment horizontal="center" vertical="center"/>
    </xf>
    <xf numFmtId="170" fontId="123" fillId="10" borderId="1" xfId="0" applyNumberFormat="1" applyFont="1" applyFill="1" applyBorder="1" applyAlignment="1">
      <alignment horizontal="center" vertical="center"/>
    </xf>
    <xf numFmtId="170" fontId="123" fillId="10" borderId="1" xfId="0" applyNumberFormat="1" applyFont="1" applyFill="1" applyBorder="1" applyAlignment="1">
      <alignment horizontal="center"/>
    </xf>
    <xf numFmtId="173" fontId="123" fillId="0" borderId="0" xfId="0" applyNumberFormat="1" applyFont="1" applyAlignment="1">
      <alignment horizontal="center"/>
    </xf>
    <xf numFmtId="170" fontId="123" fillId="0" borderId="0" xfId="0" applyNumberFormat="1" applyFont="1"/>
    <xf numFmtId="43" fontId="123" fillId="0" borderId="0" xfId="0" applyNumberFormat="1" applyFont="1" applyAlignment="1">
      <alignment horizontal="center"/>
    </xf>
    <xf numFmtId="0" fontId="123" fillId="11" borderId="1" xfId="0" applyFont="1" applyFill="1" applyBorder="1" applyAlignment="1">
      <alignment horizontal="center"/>
    </xf>
    <xf numFmtId="177" fontId="123" fillId="0" borderId="0" xfId="0" applyNumberFormat="1" applyFont="1"/>
    <xf numFmtId="44" fontId="123" fillId="0" borderId="0" xfId="0" applyNumberFormat="1" applyFont="1"/>
    <xf numFmtId="0" fontId="123" fillId="11" borderId="1" xfId="0" applyFont="1" applyFill="1" applyBorder="1" applyAlignment="1">
      <alignment horizontal="right"/>
    </xf>
    <xf numFmtId="43" fontId="123" fillId="11" borderId="1" xfId="0" applyNumberFormat="1" applyFont="1" applyFill="1" applyBorder="1"/>
    <xf numFmtId="0" fontId="121" fillId="12" borderId="60" xfId="0" applyFont="1" applyFill="1" applyBorder="1" applyAlignment="1">
      <alignment horizontal="center"/>
    </xf>
    <xf numFmtId="0" fontId="121" fillId="12" borderId="64" xfId="0" applyFont="1" applyFill="1" applyBorder="1" applyAlignment="1">
      <alignment horizontal="center"/>
    </xf>
    <xf numFmtId="0" fontId="121" fillId="12" borderId="65" xfId="0" applyFont="1" applyFill="1" applyBorder="1" applyAlignment="1">
      <alignment horizontal="center"/>
    </xf>
    <xf numFmtId="0" fontId="121" fillId="12" borderId="66" xfId="0" applyFont="1" applyFill="1" applyBorder="1" applyAlignment="1">
      <alignment horizontal="center"/>
    </xf>
    <xf numFmtId="0" fontId="121" fillId="12" borderId="67" xfId="0" applyFont="1" applyFill="1" applyBorder="1" applyAlignment="1">
      <alignment horizontal="center"/>
    </xf>
    <xf numFmtId="0" fontId="121" fillId="0" borderId="68" xfId="0" applyFont="1" applyBorder="1"/>
    <xf numFmtId="37" fontId="121" fillId="0" borderId="69" xfId="0" applyNumberFormat="1" applyFont="1" applyBorder="1" applyAlignment="1">
      <alignment horizontal="center"/>
    </xf>
    <xf numFmtId="1" fontId="121" fillId="0" borderId="71" xfId="0" applyNumberFormat="1" applyFont="1" applyBorder="1" applyAlignment="1">
      <alignment horizontal="center"/>
    </xf>
    <xf numFmtId="1" fontId="121" fillId="0" borderId="72" xfId="0" applyNumberFormat="1" applyFont="1" applyBorder="1" applyAlignment="1">
      <alignment horizontal="center"/>
    </xf>
    <xf numFmtId="9" fontId="121" fillId="0" borderId="73" xfId="0" applyNumberFormat="1" applyFont="1" applyBorder="1" applyAlignment="1">
      <alignment horizontal="center"/>
    </xf>
    <xf numFmtId="9" fontId="121" fillId="0" borderId="74" xfId="0" applyNumberFormat="1" applyFont="1" applyBorder="1" applyAlignment="1">
      <alignment horizontal="center"/>
    </xf>
    <xf numFmtId="0" fontId="122" fillId="0" borderId="68" xfId="0" applyFont="1" applyBorder="1"/>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69"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2" fontId="122" fillId="0" borderId="71" xfId="0" applyNumberFormat="1" applyFont="1" applyBorder="1" applyAlignment="1">
      <alignment horizontal="center"/>
    </xf>
    <xf numFmtId="2" fontId="122" fillId="0" borderId="72" xfId="0" applyNumberFormat="1" applyFont="1" applyBorder="1" applyAlignment="1">
      <alignment horizontal="center"/>
    </xf>
    <xf numFmtId="9" fontId="122" fillId="0" borderId="72" xfId="0" applyNumberFormat="1" applyFont="1" applyBorder="1" applyAlignment="1">
      <alignment horizontal="center"/>
    </xf>
    <xf numFmtId="0" fontId="121" fillId="0" borderId="76" xfId="0" applyFont="1" applyBorder="1"/>
    <xf numFmtId="0" fontId="122" fillId="0" borderId="77" xfId="0" applyFont="1" applyBorder="1"/>
    <xf numFmtId="167" fontId="122" fillId="0" borderId="78" xfId="0" applyNumberFormat="1" applyFont="1" applyBorder="1" applyAlignment="1">
      <alignment horizontal="center"/>
    </xf>
    <xf numFmtId="167" fontId="122" fillId="0" borderId="79" xfId="0" applyNumberFormat="1" applyFont="1" applyBorder="1" applyAlignment="1">
      <alignment horizontal="center"/>
    </xf>
    <xf numFmtId="9" fontId="122" fillId="0" borderId="78" xfId="0" applyNumberFormat="1" applyFont="1" applyBorder="1" applyAlignment="1">
      <alignment horizontal="center"/>
    </xf>
    <xf numFmtId="9" fontId="122" fillId="0" borderId="80" xfId="0" applyNumberFormat="1" applyFont="1" applyBorder="1" applyAlignment="1">
      <alignment horizontal="center"/>
    </xf>
    <xf numFmtId="0" fontId="122" fillId="0" borderId="68" xfId="0" applyFont="1" applyBorder="1" applyAlignment="1">
      <alignment horizontal="left"/>
    </xf>
    <xf numFmtId="0" fontId="122" fillId="0" borderId="69" xfId="0" applyFont="1" applyBorder="1" applyAlignment="1">
      <alignment horizontal="center"/>
    </xf>
    <xf numFmtId="0" fontId="122" fillId="0" borderId="81" xfId="0" applyFont="1" applyBorder="1" applyAlignment="1">
      <alignment horizontal="left"/>
    </xf>
    <xf numFmtId="167" fontId="122" fillId="0" borderId="82" xfId="0" applyNumberFormat="1" applyFont="1" applyBorder="1" applyAlignment="1">
      <alignment horizontal="center"/>
    </xf>
    <xf numFmtId="167" fontId="122" fillId="0" borderId="84" xfId="0" applyNumberFormat="1" applyFont="1" applyBorder="1" applyAlignment="1">
      <alignment horizontal="center"/>
    </xf>
    <xf numFmtId="167" fontId="122" fillId="0" borderId="85" xfId="0" applyNumberFormat="1" applyFont="1" applyBorder="1" applyAlignment="1">
      <alignment horizontal="center"/>
    </xf>
    <xf numFmtId="9" fontId="122" fillId="0" borderId="84" xfId="0" applyNumberFormat="1" applyFont="1" applyBorder="1" applyAlignment="1">
      <alignment horizontal="center"/>
    </xf>
    <xf numFmtId="9" fontId="122" fillId="0" borderId="86" xfId="0" applyNumberFormat="1" applyFont="1" applyBorder="1" applyAlignment="1">
      <alignment horizontal="center"/>
    </xf>
    <xf numFmtId="167" fontId="122" fillId="0" borderId="0" xfId="0" applyNumberFormat="1" applyFont="1"/>
    <xf numFmtId="0" fontId="121" fillId="14" borderId="60" xfId="0" applyFont="1" applyFill="1" applyBorder="1" applyAlignment="1">
      <alignment horizontal="center"/>
    </xf>
    <xf numFmtId="0" fontId="121" fillId="14" borderId="64" xfId="0" applyFont="1" applyFill="1" applyBorder="1" applyAlignment="1">
      <alignment horizontal="center"/>
    </xf>
    <xf numFmtId="0" fontId="121" fillId="14" borderId="65" xfId="0" applyFont="1" applyFill="1" applyBorder="1" applyAlignment="1">
      <alignment horizontal="center"/>
    </xf>
    <xf numFmtId="0" fontId="121" fillId="14" borderId="67" xfId="0" applyFont="1" applyFill="1" applyBorder="1" applyAlignment="1">
      <alignment horizontal="center"/>
    </xf>
    <xf numFmtId="0" fontId="121" fillId="15" borderId="60" xfId="0" applyFont="1" applyFill="1" applyBorder="1" applyAlignment="1">
      <alignment horizontal="center"/>
    </xf>
    <xf numFmtId="177" fontId="122" fillId="0" borderId="69" xfId="0" applyNumberFormat="1" applyFont="1" applyBorder="1" applyAlignment="1">
      <alignment horizontal="center"/>
    </xf>
    <xf numFmtId="0" fontId="121" fillId="9" borderId="60" xfId="0" applyFont="1" applyFill="1" applyBorder="1" applyAlignment="1">
      <alignment horizontal="center"/>
    </xf>
    <xf numFmtId="0" fontId="121" fillId="9" borderId="64" xfId="0" applyFont="1" applyFill="1" applyBorder="1" applyAlignment="1">
      <alignment horizontal="center"/>
    </xf>
    <xf numFmtId="0" fontId="121" fillId="9" borderId="65" xfId="0" applyFont="1" applyFill="1" applyBorder="1" applyAlignment="1">
      <alignment horizontal="center"/>
    </xf>
    <xf numFmtId="0" fontId="121" fillId="9" borderId="67" xfId="0" applyFont="1" applyFill="1" applyBorder="1" applyAlignment="1">
      <alignment horizontal="center"/>
    </xf>
    <xf numFmtId="167" fontId="121" fillId="0" borderId="69" xfId="0" applyNumberFormat="1" applyFont="1" applyBorder="1" applyAlignment="1">
      <alignment horizontal="center"/>
    </xf>
    <xf numFmtId="167" fontId="121" fillId="0" borderId="71" xfId="0" applyNumberFormat="1" applyFont="1" applyBorder="1" applyAlignment="1">
      <alignment horizontal="center"/>
    </xf>
    <xf numFmtId="167" fontId="121" fillId="0" borderId="72" xfId="0" applyNumberFormat="1" applyFont="1" applyBorder="1" applyAlignment="1">
      <alignment horizontal="center"/>
    </xf>
    <xf numFmtId="9" fontId="121" fillId="0" borderId="71" xfId="0" applyNumberFormat="1" applyFont="1" applyBorder="1" applyAlignment="1">
      <alignment horizontal="center"/>
    </xf>
    <xf numFmtId="9" fontId="121" fillId="0" borderId="75" xfId="0" applyNumberFormat="1" applyFont="1" applyBorder="1" applyAlignment="1">
      <alignment horizontal="center"/>
    </xf>
    <xf numFmtId="0" fontId="122" fillId="0" borderId="81" xfId="0" applyFont="1" applyBorder="1"/>
    <xf numFmtId="0" fontId="121" fillId="8" borderId="60" xfId="0" applyFont="1" applyFill="1" applyBorder="1" applyAlignment="1">
      <alignment horizontal="center"/>
    </xf>
    <xf numFmtId="0" fontId="121" fillId="8" borderId="64" xfId="0" applyFont="1" applyFill="1" applyBorder="1" applyAlignment="1">
      <alignment horizontal="center"/>
    </xf>
    <xf numFmtId="0" fontId="121" fillId="8" borderId="65" xfId="0" applyFont="1" applyFill="1" applyBorder="1" applyAlignment="1">
      <alignment horizontal="center"/>
    </xf>
    <xf numFmtId="0" fontId="121" fillId="8" borderId="67" xfId="0" applyFont="1" applyFill="1" applyBorder="1" applyAlignment="1">
      <alignment horizontal="center"/>
    </xf>
    <xf numFmtId="0" fontId="121" fillId="16" borderId="60" xfId="0" applyFont="1" applyFill="1" applyBorder="1" applyAlignment="1">
      <alignment horizontal="center"/>
    </xf>
    <xf numFmtId="0" fontId="121" fillId="0" borderId="68" xfId="0" applyFont="1" applyBorder="1" applyAlignment="1">
      <alignment horizontal="left"/>
    </xf>
    <xf numFmtId="0" fontId="121" fillId="17" borderId="60" xfId="0" applyFont="1" applyFill="1" applyBorder="1" applyAlignment="1">
      <alignment horizontal="center"/>
    </xf>
    <xf numFmtId="0" fontId="121" fillId="17" borderId="64" xfId="0" applyFont="1" applyFill="1" applyBorder="1" applyAlignment="1">
      <alignment horizontal="center"/>
    </xf>
    <xf numFmtId="0" fontId="121" fillId="17" borderId="65" xfId="0" applyFont="1" applyFill="1" applyBorder="1" applyAlignment="1">
      <alignment horizontal="center"/>
    </xf>
    <xf numFmtId="0" fontId="121" fillId="17" borderId="67" xfId="0" applyFont="1" applyFill="1" applyBorder="1" applyAlignment="1">
      <alignment horizontal="center"/>
    </xf>
    <xf numFmtId="0" fontId="121" fillId="18" borderId="87" xfId="0" applyFont="1" applyFill="1" applyBorder="1" applyAlignment="1">
      <alignment horizontal="center"/>
    </xf>
    <xf numFmtId="1"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0" fontId="121" fillId="19" borderId="60" xfId="0" applyFont="1" applyFill="1" applyBorder="1" applyAlignment="1">
      <alignment horizontal="center"/>
    </xf>
    <xf numFmtId="0" fontId="121" fillId="19" borderId="64" xfId="0" applyFont="1" applyFill="1" applyBorder="1" applyAlignment="1">
      <alignment horizontal="center"/>
    </xf>
    <xf numFmtId="0" fontId="121" fillId="19" borderId="65" xfId="0" applyFont="1" applyFill="1" applyBorder="1" applyAlignment="1">
      <alignment horizontal="center"/>
    </xf>
    <xf numFmtId="0" fontId="121" fillId="19" borderId="67" xfId="0" applyFont="1" applyFill="1" applyBorder="1" applyAlignment="1">
      <alignment horizontal="center"/>
    </xf>
    <xf numFmtId="0" fontId="121" fillId="20" borderId="60" xfId="0" applyFont="1" applyFill="1" applyBorder="1" applyAlignment="1">
      <alignment horizontal="center"/>
    </xf>
    <xf numFmtId="167" fontId="122" fillId="0" borderId="73" xfId="0" applyNumberFormat="1" applyFont="1" applyBorder="1" applyAlignment="1">
      <alignment horizontal="center"/>
    </xf>
    <xf numFmtId="167" fontId="122" fillId="0" borderId="89" xfId="0" applyNumberFormat="1" applyFont="1" applyBorder="1" applyAlignment="1">
      <alignment horizontal="center"/>
    </xf>
    <xf numFmtId="173" fontId="122" fillId="0" borderId="69" xfId="0" applyNumberFormat="1" applyFont="1" applyBorder="1" applyAlignment="1">
      <alignment horizontal="center"/>
    </xf>
    <xf numFmtId="173" fontId="122" fillId="0" borderId="82" xfId="0" applyNumberFormat="1" applyFont="1" applyBorder="1" applyAlignment="1">
      <alignment horizontal="center"/>
    </xf>
    <xf numFmtId="2" fontId="122" fillId="0" borderId="84" xfId="0" applyNumberFormat="1" applyFont="1" applyBorder="1" applyAlignment="1">
      <alignment horizontal="center"/>
    </xf>
    <xf numFmtId="2" fontId="122" fillId="0" borderId="85" xfId="0" applyNumberFormat="1" applyFont="1" applyBorder="1" applyAlignment="1">
      <alignment horizontal="center"/>
    </xf>
    <xf numFmtId="0" fontId="126" fillId="0" borderId="0" xfId="0" applyFont="1" applyAlignment="1">
      <alignment horizontal="center" vertical="center"/>
    </xf>
    <xf numFmtId="0" fontId="131" fillId="0" borderId="0" xfId="0" applyFont="1" applyAlignment="1">
      <alignment horizontal="center"/>
    </xf>
    <xf numFmtId="0" fontId="150" fillId="21" borderId="10" xfId="0" applyFont="1" applyFill="1" applyBorder="1"/>
    <xf numFmtId="0" fontId="151" fillId="21" borderId="11" xfId="0" applyFont="1" applyFill="1" applyBorder="1"/>
    <xf numFmtId="0" fontId="132" fillId="0" borderId="3" xfId="0" applyFont="1" applyBorder="1"/>
    <xf numFmtId="0" fontId="152" fillId="21" borderId="20" xfId="0" applyFont="1" applyFill="1" applyBorder="1"/>
    <xf numFmtId="10" fontId="152" fillId="21" borderId="21" xfId="0" applyNumberFormat="1" applyFont="1" applyFill="1" applyBorder="1"/>
    <xf numFmtId="0" fontId="132" fillId="0" borderId="6" xfId="0" applyFont="1" applyBorder="1"/>
    <xf numFmtId="3" fontId="132" fillId="0" borderId="90" xfId="0" applyNumberFormat="1" applyFont="1" applyBorder="1" applyAlignment="1">
      <alignment horizontal="center"/>
    </xf>
    <xf numFmtId="3" fontId="132" fillId="0" borderId="0" xfId="0" applyNumberFormat="1" applyFont="1" applyAlignment="1">
      <alignment horizontal="center"/>
    </xf>
    <xf numFmtId="3" fontId="132" fillId="0" borderId="9" xfId="0" applyNumberFormat="1" applyFont="1" applyBorder="1" applyAlignment="1">
      <alignment horizontal="center"/>
    </xf>
    <xf numFmtId="3" fontId="132" fillId="0" borderId="8" xfId="0" applyNumberFormat="1" applyFont="1" applyBorder="1" applyAlignment="1">
      <alignment horizontal="center"/>
    </xf>
    <xf numFmtId="0" fontId="132" fillId="0" borderId="91" xfId="0" applyFont="1" applyBorder="1"/>
    <xf numFmtId="3" fontId="132" fillId="0" borderId="14" xfId="0" applyNumberFormat="1" applyFont="1" applyBorder="1" applyAlignment="1">
      <alignment horizontal="center"/>
    </xf>
    <xf numFmtId="3" fontId="132" fillId="0" borderId="5" xfId="0" applyNumberFormat="1" applyFont="1" applyBorder="1"/>
    <xf numFmtId="3" fontId="132" fillId="0" borderId="14" xfId="0" applyNumberFormat="1" applyFont="1" applyBorder="1" applyAlignment="1">
      <alignment horizontal="right"/>
    </xf>
    <xf numFmtId="3" fontId="132" fillId="0" borderId="91" xfId="0" applyNumberFormat="1" applyFont="1" applyBorder="1" applyAlignment="1">
      <alignment horizontal="center"/>
    </xf>
    <xf numFmtId="0" fontId="132" fillId="0" borderId="8" xfId="0" applyFont="1" applyBorder="1"/>
    <xf numFmtId="3" fontId="132" fillId="0" borderId="0" xfId="0" applyNumberFormat="1" applyFont="1"/>
    <xf numFmtId="3" fontId="132" fillId="0" borderId="8" xfId="0" applyNumberFormat="1" applyFont="1" applyBorder="1"/>
    <xf numFmtId="3" fontId="132" fillId="0" borderId="9" xfId="0" applyNumberFormat="1" applyFont="1" applyBorder="1"/>
    <xf numFmtId="0" fontId="151" fillId="21" borderId="12" xfId="0" applyFont="1" applyFill="1" applyBorder="1"/>
    <xf numFmtId="10" fontId="152" fillId="21" borderId="13" xfId="0" applyNumberFormat="1" applyFont="1" applyFill="1" applyBorder="1"/>
    <xf numFmtId="0" fontId="125" fillId="0" borderId="6" xfId="0" applyFont="1" applyBorder="1"/>
    <xf numFmtId="3" fontId="125" fillId="0" borderId="90" xfId="0" applyNumberFormat="1" applyFont="1" applyBorder="1"/>
    <xf numFmtId="3" fontId="125" fillId="0" borderId="7" xfId="0" applyNumberFormat="1" applyFont="1" applyBorder="1"/>
    <xf numFmtId="3" fontId="125" fillId="0" borderId="6" xfId="0" applyNumberFormat="1" applyFont="1" applyBorder="1"/>
    <xf numFmtId="0" fontId="132" fillId="0" borderId="9" xfId="0" applyFont="1" applyBorder="1"/>
    <xf numFmtId="173" fontId="125" fillId="0" borderId="8" xfId="0" applyNumberFormat="1" applyFont="1" applyBorder="1"/>
    <xf numFmtId="173" fontId="125" fillId="0" borderId="9" xfId="0" applyNumberFormat="1" applyFont="1" applyBorder="1"/>
    <xf numFmtId="0" fontId="125" fillId="0" borderId="91" xfId="0" applyFont="1" applyBorder="1"/>
    <xf numFmtId="3" fontId="132" fillId="0" borderId="91" xfId="0" applyNumberFormat="1" applyFont="1" applyBorder="1"/>
    <xf numFmtId="3" fontId="125" fillId="0" borderId="91" xfId="0" applyNumberFormat="1" applyFont="1" applyBorder="1"/>
    <xf numFmtId="3" fontId="125" fillId="0" borderId="14" xfId="0" applyNumberFormat="1" applyFont="1" applyBorder="1"/>
    <xf numFmtId="0" fontId="125" fillId="0" borderId="8" xfId="0" applyFont="1" applyBorder="1"/>
    <xf numFmtId="3" fontId="132" fillId="0" borderId="90" xfId="0" applyNumberFormat="1" applyFont="1" applyBorder="1"/>
    <xf numFmtId="3" fontId="132" fillId="0" borderId="7" xfId="0" applyNumberFormat="1" applyFont="1" applyBorder="1"/>
    <xf numFmtId="3" fontId="132" fillId="0" borderId="6" xfId="0" applyNumberFormat="1" applyFont="1" applyBorder="1"/>
    <xf numFmtId="43" fontId="132" fillId="0" borderId="0" xfId="0" applyNumberFormat="1" applyFont="1"/>
    <xf numFmtId="3" fontId="125" fillId="0" borderId="8" xfId="0" applyNumberFormat="1" applyFont="1" applyBorder="1"/>
    <xf numFmtId="37" fontId="132" fillId="0" borderId="9" xfId="0" applyNumberFormat="1" applyFont="1" applyBorder="1"/>
    <xf numFmtId="37" fontId="132" fillId="0" borderId="8" xfId="0" applyNumberFormat="1" applyFont="1" applyBorder="1"/>
    <xf numFmtId="0" fontId="125" fillId="3" borderId="10" xfId="0" applyFont="1" applyFill="1" applyBorder="1"/>
    <xf numFmtId="37" fontId="125" fillId="3" borderId="26" xfId="0" applyNumberFormat="1" applyFont="1" applyFill="1" applyBorder="1"/>
    <xf numFmtId="3" fontId="125" fillId="3" borderId="26" xfId="0" applyNumberFormat="1" applyFont="1" applyFill="1" applyBorder="1"/>
    <xf numFmtId="37" fontId="125" fillId="3" borderId="11" xfId="0" applyNumberFormat="1" applyFont="1" applyFill="1" applyBorder="1"/>
    <xf numFmtId="37" fontId="125" fillId="3" borderId="10" xfId="0" applyNumberFormat="1" applyFont="1" applyFill="1" applyBorder="1"/>
    <xf numFmtId="0" fontId="125" fillId="3" borderId="12" xfId="0" applyFont="1" applyFill="1" applyBorder="1"/>
    <xf numFmtId="0" fontId="125" fillId="3" borderId="27" xfId="0" applyFont="1" applyFill="1" applyBorder="1"/>
    <xf numFmtId="0" fontId="125" fillId="3" borderId="13" xfId="0" applyFont="1" applyFill="1" applyBorder="1"/>
    <xf numFmtId="173" fontId="125" fillId="3" borderId="12" xfId="0" applyNumberFormat="1" applyFont="1" applyFill="1" applyBorder="1"/>
    <xf numFmtId="173" fontId="125" fillId="3" borderId="13" xfId="0" applyNumberFormat="1" applyFont="1" applyFill="1" applyBorder="1"/>
    <xf numFmtId="0" fontId="125" fillId="0" borderId="9" xfId="0" applyFont="1" applyBorder="1"/>
    <xf numFmtId="0" fontId="125" fillId="0" borderId="8" xfId="0" applyFont="1" applyBorder="1" applyAlignment="1">
      <alignment horizontal="left"/>
    </xf>
    <xf numFmtId="173" fontId="132" fillId="0" borderId="0" xfId="0" applyNumberFormat="1" applyFont="1" applyAlignment="1">
      <alignment horizontal="right"/>
    </xf>
    <xf numFmtId="37" fontId="132" fillId="0" borderId="0" xfId="0" applyNumberFormat="1" applyFont="1"/>
    <xf numFmtId="173" fontId="132" fillId="0" borderId="8" xfId="0" applyNumberFormat="1" applyFont="1" applyBorder="1"/>
    <xf numFmtId="173" fontId="132" fillId="0" borderId="14" xfId="0" applyNumberFormat="1" applyFont="1" applyBorder="1" applyAlignment="1">
      <alignment horizontal="right"/>
    </xf>
    <xf numFmtId="37" fontId="132" fillId="0" borderId="14" xfId="0" applyNumberFormat="1" applyFont="1" applyBorder="1"/>
    <xf numFmtId="173" fontId="132" fillId="0" borderId="91" xfId="0" applyNumberFormat="1" applyFont="1" applyBorder="1"/>
    <xf numFmtId="37" fontId="132" fillId="0" borderId="5" xfId="0" applyNumberFormat="1" applyFont="1" applyBorder="1"/>
    <xf numFmtId="0" fontId="132" fillId="0" borderId="0" xfId="0" applyFont="1" applyAlignment="1">
      <alignment horizontal="right"/>
    </xf>
    <xf numFmtId="0" fontId="132" fillId="0" borderId="8" xfId="0" applyFont="1" applyBorder="1" applyAlignment="1">
      <alignment horizontal="right"/>
    </xf>
    <xf numFmtId="0" fontId="132" fillId="0" borderId="14" xfId="0" applyFont="1" applyBorder="1" applyAlignment="1">
      <alignment horizontal="right"/>
    </xf>
    <xf numFmtId="0" fontId="132" fillId="0" borderId="91" xfId="0" applyFont="1" applyBorder="1" applyAlignment="1">
      <alignment horizontal="right"/>
    </xf>
    <xf numFmtId="0" fontId="125" fillId="3" borderId="28" xfId="0" applyFont="1" applyFill="1" applyBorder="1"/>
    <xf numFmtId="0" fontId="125" fillId="3" borderId="29" xfId="0" applyFont="1" applyFill="1" applyBorder="1" applyAlignment="1">
      <alignment horizontal="center"/>
    </xf>
    <xf numFmtId="173" fontId="125" fillId="3" borderId="29" xfId="0" applyNumberFormat="1" applyFont="1" applyFill="1" applyBorder="1"/>
    <xf numFmtId="37" fontId="125" fillId="3" borderId="30" xfId="0" applyNumberFormat="1" applyFont="1" applyFill="1" applyBorder="1"/>
    <xf numFmtId="0" fontId="125" fillId="3" borderId="28" xfId="0" applyFont="1" applyFill="1" applyBorder="1" applyAlignment="1">
      <alignment horizontal="center"/>
    </xf>
    <xf numFmtId="0" fontId="132" fillId="3" borderId="31" xfId="0" applyFont="1" applyFill="1" applyBorder="1"/>
    <xf numFmtId="0" fontId="132" fillId="3" borderId="28" xfId="0" applyFont="1" applyFill="1" applyBorder="1"/>
    <xf numFmtId="0" fontId="133" fillId="0" borderId="8" xfId="0" applyFont="1" applyBorder="1"/>
    <xf numFmtId="0" fontId="133" fillId="0" borderId="91" xfId="0" applyFont="1" applyBorder="1"/>
    <xf numFmtId="0" fontId="132" fillId="0" borderId="90" xfId="0" applyFont="1" applyBorder="1" applyAlignment="1">
      <alignment horizontal="right"/>
    </xf>
    <xf numFmtId="0" fontId="132" fillId="0" borderId="90" xfId="0" applyFont="1" applyBorder="1"/>
    <xf numFmtId="0" fontId="132" fillId="0" borderId="6" xfId="0" applyFont="1" applyBorder="1" applyAlignment="1">
      <alignment horizontal="right"/>
    </xf>
    <xf numFmtId="37" fontId="132" fillId="0" borderId="7" xfId="0" applyNumberFormat="1" applyFont="1" applyBorder="1"/>
    <xf numFmtId="0" fontId="132" fillId="0" borderId="14" xfId="0" applyFont="1" applyBorder="1"/>
    <xf numFmtId="37" fontId="125" fillId="0" borderId="0" xfId="0" applyNumberFormat="1" applyFont="1"/>
    <xf numFmtId="1" fontId="132" fillId="0" borderId="8" xfId="0" applyNumberFormat="1" applyFont="1" applyBorder="1"/>
    <xf numFmtId="170" fontId="132" fillId="0" borderId="0" xfId="0" applyNumberFormat="1" applyFont="1"/>
    <xf numFmtId="0" fontId="125" fillId="6" borderId="20" xfId="0" applyFont="1" applyFill="1" applyBorder="1"/>
    <xf numFmtId="0" fontId="132" fillId="6" borderId="1" xfId="0" applyFont="1" applyFill="1" applyBorder="1"/>
    <xf numFmtId="0" fontId="125" fillId="6" borderId="1" xfId="0" applyFont="1" applyFill="1" applyBorder="1"/>
    <xf numFmtId="37" fontId="125" fillId="6" borderId="21" xfId="0" applyNumberFormat="1" applyFont="1" applyFill="1" applyBorder="1"/>
    <xf numFmtId="0" fontId="132" fillId="6" borderId="20" xfId="0" applyFont="1" applyFill="1" applyBorder="1"/>
    <xf numFmtId="0" fontId="132" fillId="6" borderId="22" xfId="0" applyFont="1" applyFill="1" applyBorder="1"/>
    <xf numFmtId="0" fontId="132" fillId="6" borderId="23" xfId="0" applyFont="1" applyFill="1" applyBorder="1"/>
    <xf numFmtId="37" fontId="125" fillId="6" borderId="24" xfId="0" applyNumberFormat="1" applyFont="1" applyFill="1" applyBorder="1"/>
    <xf numFmtId="1" fontId="134" fillId="0" borderId="0" xfId="0" applyNumberFormat="1" applyFont="1"/>
    <xf numFmtId="37" fontId="134" fillId="0" borderId="0" xfId="0" applyNumberFormat="1" applyFont="1"/>
    <xf numFmtId="0" fontId="132" fillId="0" borderId="9" xfId="0" applyFont="1" applyBorder="1" applyAlignment="1">
      <alignment horizontal="center"/>
    </xf>
    <xf numFmtId="0" fontId="132" fillId="0" borderId="8" xfId="0" applyFont="1" applyBorder="1" applyAlignment="1">
      <alignment horizontal="center"/>
    </xf>
    <xf numFmtId="0" fontId="132" fillId="0" borderId="91" xfId="0" applyFont="1" applyBorder="1" applyAlignment="1">
      <alignment horizontal="center"/>
    </xf>
    <xf numFmtId="0" fontId="132" fillId="0" borderId="5" xfId="0" applyFont="1" applyBorder="1" applyAlignment="1">
      <alignment horizontal="center"/>
    </xf>
    <xf numFmtId="0" fontId="154" fillId="0" borderId="0" xfId="0" applyFont="1"/>
    <xf numFmtId="39" fontId="132" fillId="0" borderId="0" xfId="0" applyNumberFormat="1" applyFont="1"/>
    <xf numFmtId="3" fontId="125" fillId="0" borderId="5" xfId="0" applyNumberFormat="1" applyFont="1" applyBorder="1"/>
    <xf numFmtId="172" fontId="132" fillId="0" borderId="0" xfId="0" applyNumberFormat="1" applyFont="1"/>
    <xf numFmtId="173" fontId="125" fillId="9" borderId="13" xfId="0" applyNumberFormat="1" applyFont="1" applyFill="1" applyBorder="1"/>
    <xf numFmtId="173" fontId="132" fillId="0" borderId="0" xfId="0" applyNumberFormat="1" applyFont="1"/>
    <xf numFmtId="173" fontId="132" fillId="0" borderId="14" xfId="0" applyNumberFormat="1" applyFont="1" applyBorder="1"/>
    <xf numFmtId="0" fontId="125" fillId="0" borderId="0" xfId="0" applyFont="1" applyAlignment="1">
      <alignment horizontal="center"/>
    </xf>
    <xf numFmtId="173" fontId="125" fillId="0" borderId="0" xfId="0" applyNumberFormat="1" applyFont="1"/>
    <xf numFmtId="0" fontId="125" fillId="0" borderId="8" xfId="0" applyFont="1" applyBorder="1" applyAlignment="1">
      <alignment horizontal="center"/>
    </xf>
    <xf numFmtId="173" fontId="132" fillId="0" borderId="9" xfId="0" applyNumberFormat="1" applyFont="1" applyBorder="1"/>
    <xf numFmtId="39" fontId="132" fillId="0" borderId="14" xfId="0" applyNumberFormat="1" applyFont="1" applyBorder="1" applyAlignment="1">
      <alignment horizontal="center"/>
    </xf>
    <xf numFmtId="173" fontId="132" fillId="0" borderId="5" xfId="0" applyNumberFormat="1" applyFont="1" applyBorder="1"/>
    <xf numFmtId="37" fontId="132" fillId="0" borderId="91" xfId="0" applyNumberFormat="1" applyFont="1" applyBorder="1"/>
    <xf numFmtId="37" fontId="132" fillId="0" borderId="90" xfId="0" applyNumberFormat="1" applyFont="1" applyBorder="1"/>
    <xf numFmtId="37" fontId="132" fillId="0" borderId="6" xfId="0" applyNumberFormat="1" applyFont="1" applyBorder="1"/>
    <xf numFmtId="10" fontId="132" fillId="0" borderId="0" xfId="0" applyNumberFormat="1" applyFont="1"/>
    <xf numFmtId="173" fontId="125" fillId="0" borderId="5" xfId="0" applyNumberFormat="1" applyFont="1" applyBorder="1"/>
    <xf numFmtId="173" fontId="132" fillId="0" borderId="6" xfId="0" applyNumberFormat="1" applyFont="1" applyBorder="1"/>
    <xf numFmtId="172" fontId="125" fillId="0" borderId="0" xfId="0" applyNumberFormat="1" applyFont="1"/>
    <xf numFmtId="37" fontId="125" fillId="0" borderId="8" xfId="0" applyNumberFormat="1" applyFont="1" applyBorder="1"/>
    <xf numFmtId="37" fontId="125" fillId="0" borderId="9" xfId="0" applyNumberFormat="1" applyFont="1" applyBorder="1"/>
    <xf numFmtId="37" fontId="125" fillId="0" borderId="5" xfId="0" applyNumberFormat="1" applyFont="1" applyBorder="1"/>
    <xf numFmtId="37" fontId="132" fillId="0" borderId="93" xfId="0" applyNumberFormat="1" applyFont="1" applyBorder="1"/>
    <xf numFmtId="0" fontId="125" fillId="6" borderId="10" xfId="0" applyFont="1" applyFill="1" applyBorder="1"/>
    <xf numFmtId="37" fontId="125" fillId="6" borderId="26" xfId="0" applyNumberFormat="1" applyFont="1" applyFill="1" applyBorder="1"/>
    <xf numFmtId="37" fontId="125" fillId="6" borderId="11" xfId="0" applyNumberFormat="1" applyFont="1" applyFill="1" applyBorder="1"/>
    <xf numFmtId="37" fontId="125" fillId="6" borderId="10" xfId="0" applyNumberFormat="1" applyFont="1" applyFill="1" applyBorder="1"/>
    <xf numFmtId="0" fontId="125" fillId="6" borderId="22" xfId="0" applyFont="1" applyFill="1" applyBorder="1"/>
    <xf numFmtId="37" fontId="125" fillId="6" borderId="23" xfId="0" applyNumberFormat="1" applyFont="1" applyFill="1" applyBorder="1"/>
    <xf numFmtId="39" fontId="125" fillId="6" borderId="23" xfId="0" applyNumberFormat="1" applyFont="1" applyFill="1" applyBorder="1" applyAlignment="1">
      <alignment horizontal="center"/>
    </xf>
    <xf numFmtId="173" fontId="125" fillId="6" borderId="24" xfId="0" applyNumberFormat="1" applyFont="1" applyFill="1" applyBorder="1"/>
    <xf numFmtId="37" fontId="125" fillId="6" borderId="22" xfId="0" applyNumberFormat="1" applyFont="1" applyFill="1" applyBorder="1"/>
    <xf numFmtId="37" fontId="125" fillId="0" borderId="90" xfId="0" applyNumberFormat="1" applyFont="1" applyBorder="1"/>
    <xf numFmtId="37" fontId="125" fillId="0" borderId="7" xfId="0" applyNumberFormat="1" applyFont="1" applyBorder="1"/>
    <xf numFmtId="37" fontId="125" fillId="0" borderId="6" xfId="0" applyNumberFormat="1" applyFont="1" applyBorder="1"/>
    <xf numFmtId="0" fontId="125" fillId="6" borderId="19" xfId="0" applyFont="1" applyFill="1" applyBorder="1"/>
    <xf numFmtId="37" fontId="125" fillId="6" borderId="15" xfId="0" applyNumberFormat="1" applyFont="1" applyFill="1" applyBorder="1"/>
    <xf numFmtId="172" fontId="125" fillId="6" borderId="15" xfId="0" applyNumberFormat="1" applyFont="1" applyFill="1" applyBorder="1"/>
    <xf numFmtId="37" fontId="125" fillId="6" borderId="25" xfId="0" applyNumberFormat="1" applyFont="1" applyFill="1" applyBorder="1"/>
    <xf numFmtId="37" fontId="125" fillId="6" borderId="19" xfId="0" applyNumberFormat="1" applyFont="1" applyFill="1" applyBorder="1"/>
    <xf numFmtId="173" fontId="125" fillId="3" borderId="10" xfId="0" applyNumberFormat="1" applyFont="1" applyFill="1" applyBorder="1"/>
    <xf numFmtId="37" fontId="132" fillId="0" borderId="0" xfId="0" applyNumberFormat="1" applyFont="1" applyAlignment="1">
      <alignment horizontal="center"/>
    </xf>
    <xf numFmtId="0" fontId="132" fillId="0" borderId="14" xfId="0" applyFont="1" applyBorder="1" applyAlignment="1">
      <alignment horizontal="center"/>
    </xf>
    <xf numFmtId="1" fontId="132" fillId="0" borderId="6" xfId="0" applyNumberFormat="1" applyFont="1" applyBorder="1"/>
    <xf numFmtId="172" fontId="132" fillId="0" borderId="14" xfId="0" applyNumberFormat="1" applyFont="1" applyBorder="1"/>
    <xf numFmtId="2" fontId="132" fillId="0" borderId="14" xfId="0" applyNumberFormat="1" applyFont="1" applyBorder="1"/>
    <xf numFmtId="0" fontId="133" fillId="0" borderId="6" xfId="0" applyFont="1" applyBorder="1"/>
    <xf numFmtId="173" fontId="125" fillId="0" borderId="90" xfId="0" applyNumberFormat="1" applyFont="1" applyBorder="1"/>
    <xf numFmtId="173" fontId="125" fillId="0" borderId="6" xfId="0" applyNumberFormat="1" applyFont="1" applyBorder="1"/>
    <xf numFmtId="0" fontId="132" fillId="0" borderId="5" xfId="0" applyFont="1" applyBorder="1"/>
    <xf numFmtId="173" fontId="125" fillId="3" borderId="26" xfId="0" applyNumberFormat="1" applyFont="1" applyFill="1" applyBorder="1"/>
    <xf numFmtId="6" fontId="132" fillId="0" borderId="0" xfId="0" applyNumberFormat="1" applyFont="1"/>
    <xf numFmtId="0" fontId="155" fillId="22" borderId="1" xfId="0" applyFont="1" applyFill="1" applyBorder="1"/>
    <xf numFmtId="0" fontId="135" fillId="0" borderId="0" xfId="0" applyFont="1" applyAlignment="1">
      <alignment horizontal="center" vertical="center"/>
    </xf>
    <xf numFmtId="0" fontId="132" fillId="0" borderId="96" xfId="0" applyFont="1" applyBorder="1" applyAlignment="1">
      <alignment horizontal="left"/>
    </xf>
    <xf numFmtId="0" fontId="125" fillId="0" borderId="97" xfId="0" applyFont="1" applyBorder="1" applyAlignment="1">
      <alignment horizontal="center" vertical="center"/>
    </xf>
    <xf numFmtId="0" fontId="132" fillId="0" borderId="85" xfId="0" applyFont="1" applyBorder="1" applyAlignment="1">
      <alignment horizontal="center"/>
    </xf>
    <xf numFmtId="0" fontId="132" fillId="0" borderId="83" xfId="0" applyFont="1" applyBorder="1" applyAlignment="1">
      <alignment horizontal="center"/>
    </xf>
    <xf numFmtId="0" fontId="132" fillId="0" borderId="101" xfId="0" applyFont="1" applyBorder="1" applyAlignment="1">
      <alignment horizontal="center"/>
    </xf>
    <xf numFmtId="0" fontId="133" fillId="0" borderId="14" xfId="0" applyFont="1" applyBorder="1"/>
    <xf numFmtId="37" fontId="133" fillId="0" borderId="85" xfId="0" applyNumberFormat="1" applyFont="1" applyBorder="1"/>
    <xf numFmtId="37" fontId="133" fillId="0" borderId="83" xfId="0" applyNumberFormat="1" applyFont="1" applyBorder="1"/>
    <xf numFmtId="37" fontId="133" fillId="0" borderId="14" xfId="0" applyNumberFormat="1" applyFont="1" applyBorder="1"/>
    <xf numFmtId="173" fontId="133" fillId="0" borderId="14" xfId="0" applyNumberFormat="1" applyFont="1" applyBorder="1"/>
    <xf numFmtId="37" fontId="133" fillId="0" borderId="101" xfId="0" applyNumberFormat="1" applyFont="1" applyBorder="1"/>
    <xf numFmtId="173" fontId="133" fillId="0" borderId="5" xfId="0" applyNumberFormat="1" applyFont="1" applyBorder="1"/>
    <xf numFmtId="0" fontId="135" fillId="3" borderId="22" xfId="0" applyFont="1" applyFill="1" applyBorder="1"/>
    <xf numFmtId="0" fontId="135" fillId="3" borderId="23" xfId="0" applyFont="1" applyFill="1" applyBorder="1"/>
    <xf numFmtId="37" fontId="135" fillId="3" borderId="102" xfId="0" applyNumberFormat="1" applyFont="1" applyFill="1" applyBorder="1"/>
    <xf numFmtId="37" fontId="135" fillId="3" borderId="103" xfId="0" applyNumberFormat="1" applyFont="1" applyFill="1" applyBorder="1"/>
    <xf numFmtId="37" fontId="135" fillId="3" borderId="23" xfId="0" applyNumberFormat="1" applyFont="1" applyFill="1" applyBorder="1"/>
    <xf numFmtId="173" fontId="135" fillId="3" borderId="23" xfId="0" applyNumberFormat="1" applyFont="1" applyFill="1" applyBorder="1"/>
    <xf numFmtId="37" fontId="135" fillId="3" borderId="104" xfId="0" applyNumberFormat="1" applyFont="1" applyFill="1" applyBorder="1"/>
    <xf numFmtId="173" fontId="135" fillId="3" borderId="24" xfId="0" applyNumberFormat="1" applyFont="1" applyFill="1" applyBorder="1"/>
    <xf numFmtId="0" fontId="135" fillId="0" borderId="8" xfId="0" applyFont="1" applyBorder="1"/>
    <xf numFmtId="0" fontId="133" fillId="0" borderId="0" xfId="0" applyFont="1"/>
    <xf numFmtId="37" fontId="133" fillId="0" borderId="72" xfId="0" applyNumberFormat="1" applyFont="1" applyBorder="1"/>
    <xf numFmtId="37" fontId="133" fillId="0" borderId="70" xfId="0" applyNumberFormat="1" applyFont="1" applyBorder="1"/>
    <xf numFmtId="37" fontId="133" fillId="0" borderId="0" xfId="0" applyNumberFormat="1" applyFont="1"/>
    <xf numFmtId="173" fontId="133" fillId="0" borderId="0" xfId="0" applyNumberFormat="1" applyFont="1"/>
    <xf numFmtId="37" fontId="133" fillId="0" borderId="55" xfId="0" applyNumberFormat="1" applyFont="1" applyBorder="1"/>
    <xf numFmtId="173" fontId="133" fillId="0" borderId="7" xfId="0" applyNumberFormat="1" applyFont="1" applyBorder="1"/>
    <xf numFmtId="0" fontId="133" fillId="0" borderId="0" xfId="0" applyFont="1" applyAlignment="1">
      <alignment horizontal="right"/>
    </xf>
    <xf numFmtId="172" fontId="133" fillId="0" borderId="0" xfId="0" applyNumberFormat="1" applyFont="1"/>
    <xf numFmtId="0" fontId="133" fillId="0" borderId="70" xfId="0" applyFont="1" applyBorder="1"/>
    <xf numFmtId="173" fontId="133" fillId="0" borderId="9" xfId="0" applyNumberFormat="1" applyFont="1" applyBorder="1"/>
    <xf numFmtId="0" fontId="133" fillId="0" borderId="14" xfId="0" applyFont="1" applyBorder="1" applyAlignment="1">
      <alignment horizontal="right"/>
    </xf>
    <xf numFmtId="172" fontId="133" fillId="0" borderId="14" xfId="0" applyNumberFormat="1" applyFont="1" applyBorder="1"/>
    <xf numFmtId="0" fontId="133" fillId="0" borderId="83" xfId="0" applyFont="1" applyBorder="1"/>
    <xf numFmtId="173" fontId="133" fillId="0" borderId="85" xfId="0" applyNumberFormat="1" applyFont="1" applyBorder="1"/>
    <xf numFmtId="0" fontId="135" fillId="3" borderId="28" xfId="0" applyFont="1" applyFill="1" applyBorder="1"/>
    <xf numFmtId="0" fontId="135" fillId="3" borderId="29" xfId="0" applyFont="1" applyFill="1" applyBorder="1"/>
    <xf numFmtId="173" fontId="135" fillId="3" borderId="29" xfId="0" applyNumberFormat="1" applyFont="1" applyFill="1" applyBorder="1"/>
    <xf numFmtId="37" fontId="135" fillId="3" borderId="67" xfId="0" applyNumberFormat="1" applyFont="1" applyFill="1" applyBorder="1"/>
    <xf numFmtId="173" fontId="135" fillId="3" borderId="31" xfId="0" applyNumberFormat="1" applyFont="1" applyFill="1" applyBorder="1"/>
    <xf numFmtId="0" fontId="135" fillId="3" borderId="31" xfId="0" applyFont="1" applyFill="1" applyBorder="1"/>
    <xf numFmtId="37" fontId="135" fillId="3" borderId="29" xfId="0" applyNumberFormat="1" applyFont="1" applyFill="1" applyBorder="1"/>
    <xf numFmtId="173" fontId="133" fillId="0" borderId="72" xfId="0" applyNumberFormat="1" applyFont="1" applyBorder="1"/>
    <xf numFmtId="172" fontId="135" fillId="3" borderId="29" xfId="0" applyNumberFormat="1" applyFont="1" applyFill="1" applyBorder="1"/>
    <xf numFmtId="37" fontId="135" fillId="3" borderId="31" xfId="0" applyNumberFormat="1" applyFont="1" applyFill="1" applyBorder="1"/>
    <xf numFmtId="37" fontId="135" fillId="3" borderId="106" xfId="0" applyNumberFormat="1" applyFont="1" applyFill="1" applyBorder="1"/>
    <xf numFmtId="0" fontId="133" fillId="0" borderId="90" xfId="0" applyFont="1" applyBorder="1" applyAlignment="1">
      <alignment horizontal="right"/>
    </xf>
    <xf numFmtId="0" fontId="133" fillId="0" borderId="90" xfId="0" applyFont="1" applyBorder="1"/>
    <xf numFmtId="37" fontId="133" fillId="0" borderId="89" xfId="0" applyNumberFormat="1" applyFont="1" applyBorder="1"/>
    <xf numFmtId="0" fontId="133" fillId="0" borderId="88" xfId="0" applyFont="1" applyBorder="1"/>
    <xf numFmtId="172" fontId="133" fillId="0" borderId="90" xfId="0" applyNumberFormat="1" applyFont="1" applyBorder="1"/>
    <xf numFmtId="37" fontId="133" fillId="0" borderId="90" xfId="0" applyNumberFormat="1" applyFont="1" applyBorder="1"/>
    <xf numFmtId="173" fontId="133" fillId="0" borderId="90" xfId="0" applyNumberFormat="1" applyFont="1" applyBorder="1"/>
    <xf numFmtId="37" fontId="133" fillId="0" borderId="107" xfId="0" applyNumberFormat="1" applyFont="1" applyBorder="1"/>
    <xf numFmtId="9" fontId="123" fillId="0" borderId="0" xfId="0" applyNumberFormat="1" applyFont="1"/>
    <xf numFmtId="37" fontId="133" fillId="0" borderId="88" xfId="0" applyNumberFormat="1" applyFont="1" applyBorder="1"/>
    <xf numFmtId="0" fontId="133" fillId="3" borderId="29" xfId="0" applyFont="1" applyFill="1" applyBorder="1"/>
    <xf numFmtId="3" fontId="135" fillId="3" borderId="29" xfId="0" applyNumberFormat="1" applyFont="1" applyFill="1" applyBorder="1" applyAlignment="1">
      <alignment horizontal="center"/>
    </xf>
    <xf numFmtId="173" fontId="135" fillId="3" borderId="30" xfId="0" applyNumberFormat="1" applyFont="1" applyFill="1" applyBorder="1"/>
    <xf numFmtId="173" fontId="135" fillId="0" borderId="0" xfId="0" applyNumberFormat="1" applyFont="1"/>
    <xf numFmtId="0" fontId="135" fillId="0" borderId="0" xfId="0" applyFont="1"/>
    <xf numFmtId="173" fontId="133" fillId="0" borderId="89" xfId="0" applyNumberFormat="1" applyFont="1" applyBorder="1"/>
    <xf numFmtId="0" fontId="133" fillId="0" borderId="72" xfId="0" applyFont="1" applyBorder="1"/>
    <xf numFmtId="0" fontId="133" fillId="0" borderId="55" xfId="0" applyFont="1" applyBorder="1"/>
    <xf numFmtId="173" fontId="133" fillId="0" borderId="108" xfId="0" applyNumberFormat="1" applyFont="1" applyBorder="1"/>
    <xf numFmtId="173" fontId="135" fillId="0" borderId="90" xfId="0" applyNumberFormat="1" applyFont="1" applyBorder="1"/>
    <xf numFmtId="0" fontId="135" fillId="0" borderId="90" xfId="0" applyFont="1" applyBorder="1"/>
    <xf numFmtId="173" fontId="135" fillId="0" borderId="88" xfId="0" applyNumberFormat="1" applyFont="1" applyBorder="1"/>
    <xf numFmtId="37" fontId="135" fillId="0" borderId="88" xfId="0" applyNumberFormat="1" applyFont="1" applyBorder="1"/>
    <xf numFmtId="37" fontId="135" fillId="0" borderId="90" xfId="0" applyNumberFormat="1" applyFont="1" applyBorder="1"/>
    <xf numFmtId="37" fontId="135" fillId="0" borderId="0" xfId="0" applyNumberFormat="1" applyFont="1"/>
    <xf numFmtId="1" fontId="135" fillId="0" borderId="0" xfId="0" applyNumberFormat="1" applyFont="1"/>
    <xf numFmtId="37" fontId="135" fillId="0" borderId="70" xfId="0" applyNumberFormat="1" applyFont="1" applyBorder="1"/>
    <xf numFmtId="173" fontId="135" fillId="0" borderId="70" xfId="0" applyNumberFormat="1" applyFont="1" applyBorder="1"/>
    <xf numFmtId="43" fontId="135" fillId="0" borderId="70" xfId="0" applyNumberFormat="1" applyFont="1" applyBorder="1"/>
    <xf numFmtId="37" fontId="133" fillId="3" borderId="106" xfId="0" applyNumberFormat="1" applyFont="1" applyFill="1" applyBorder="1"/>
    <xf numFmtId="0" fontId="135" fillId="6" borderId="19" xfId="0" applyFont="1" applyFill="1" applyBorder="1"/>
    <xf numFmtId="0" fontId="135" fillId="6" borderId="15" xfId="0" applyFont="1" applyFill="1" applyBorder="1"/>
    <xf numFmtId="37" fontId="135" fillId="6" borderId="15" xfId="0" applyNumberFormat="1" applyFont="1" applyFill="1" applyBorder="1"/>
    <xf numFmtId="37" fontId="133" fillId="6" borderId="109" xfId="0" applyNumberFormat="1" applyFont="1" applyFill="1" applyBorder="1"/>
    <xf numFmtId="0" fontId="133" fillId="6" borderId="15" xfId="0" applyFont="1" applyFill="1" applyBorder="1"/>
    <xf numFmtId="37" fontId="133" fillId="6" borderId="110" xfId="0" applyNumberFormat="1" applyFont="1" applyFill="1" applyBorder="1"/>
    <xf numFmtId="37" fontId="133" fillId="6" borderId="1" xfId="0" applyNumberFormat="1" applyFont="1" applyFill="1" applyBorder="1"/>
    <xf numFmtId="173" fontId="133" fillId="6" borderId="1" xfId="0" applyNumberFormat="1" applyFont="1" applyFill="1" applyBorder="1"/>
    <xf numFmtId="37" fontId="133" fillId="6" borderId="111" xfId="0" applyNumberFormat="1" applyFont="1" applyFill="1" applyBorder="1"/>
    <xf numFmtId="173" fontId="133" fillId="0" borderId="94" xfId="0" applyNumberFormat="1" applyFont="1" applyBorder="1"/>
    <xf numFmtId="0" fontId="135" fillId="3" borderId="36" xfId="0" applyFont="1" applyFill="1" applyBorder="1"/>
    <xf numFmtId="0" fontId="135" fillId="3" borderId="37" xfId="0" applyFont="1" applyFill="1" applyBorder="1"/>
    <xf numFmtId="0" fontId="135" fillId="3" borderId="37" xfId="0" applyFont="1" applyFill="1" applyBorder="1" applyAlignment="1">
      <alignment horizontal="center"/>
    </xf>
    <xf numFmtId="173" fontId="135" fillId="3" borderId="37" xfId="0" applyNumberFormat="1" applyFont="1" applyFill="1" applyBorder="1"/>
    <xf numFmtId="37" fontId="135" fillId="3" borderId="112" xfId="0" applyNumberFormat="1" applyFont="1" applyFill="1" applyBorder="1"/>
    <xf numFmtId="37" fontId="135" fillId="3" borderId="37" xfId="0" applyNumberFormat="1" applyFont="1" applyFill="1" applyBorder="1"/>
    <xf numFmtId="37" fontId="135" fillId="3" borderId="113" xfId="0" applyNumberFormat="1" applyFont="1" applyFill="1" applyBorder="1"/>
    <xf numFmtId="173" fontId="135" fillId="3" borderId="114" xfId="0" applyNumberFormat="1" applyFont="1" applyFill="1" applyBorder="1"/>
    <xf numFmtId="37" fontId="135" fillId="3" borderId="115" xfId="0" applyNumberFormat="1" applyFont="1" applyFill="1" applyBorder="1"/>
    <xf numFmtId="173" fontId="135" fillId="3" borderId="13" xfId="0" applyNumberFormat="1" applyFont="1" applyFill="1" applyBorder="1"/>
    <xf numFmtId="37" fontId="135" fillId="3" borderId="116" xfId="0" applyNumberFormat="1" applyFont="1" applyFill="1" applyBorder="1"/>
    <xf numFmtId="37" fontId="135" fillId="3" borderId="117" xfId="0" applyNumberFormat="1" applyFont="1" applyFill="1" applyBorder="1"/>
    <xf numFmtId="173" fontId="135" fillId="3" borderId="118" xfId="0" applyNumberFormat="1" applyFont="1" applyFill="1" applyBorder="1"/>
    <xf numFmtId="0" fontId="131" fillId="0" borderId="8" xfId="0" applyFont="1" applyBorder="1"/>
    <xf numFmtId="37" fontId="131" fillId="0" borderId="72" xfId="0" applyNumberFormat="1" applyFont="1" applyBorder="1"/>
    <xf numFmtId="0" fontId="131" fillId="0" borderId="72" xfId="0" applyFont="1" applyBorder="1"/>
    <xf numFmtId="0" fontId="131" fillId="0" borderId="55" xfId="0" applyFont="1" applyBorder="1"/>
    <xf numFmtId="0" fontId="131" fillId="0" borderId="9" xfId="0" applyFont="1" applyBorder="1"/>
    <xf numFmtId="173" fontId="135" fillId="3" borderId="38" xfId="0" applyNumberFormat="1" applyFont="1" applyFill="1" applyBorder="1"/>
    <xf numFmtId="176" fontId="131" fillId="0" borderId="0" xfId="0" applyNumberFormat="1" applyFont="1" applyAlignment="1">
      <alignment horizontal="right"/>
    </xf>
    <xf numFmtId="43" fontId="131" fillId="0" borderId="0" xfId="0" applyNumberFormat="1" applyFont="1"/>
    <xf numFmtId="0" fontId="156" fillId="0" borderId="0" xfId="0" applyFont="1" applyAlignment="1">
      <alignment horizontal="center" vertical="top"/>
    </xf>
    <xf numFmtId="0" fontId="158" fillId="23" borderId="122" xfId="0" applyFont="1" applyFill="1" applyBorder="1" applyAlignment="1">
      <alignment horizontal="center" vertical="center" wrapText="1"/>
    </xf>
    <xf numFmtId="0" fontId="122" fillId="8" borderId="1" xfId="0" applyFont="1" applyFill="1" applyBorder="1" applyAlignment="1">
      <alignment horizontal="center"/>
    </xf>
    <xf numFmtId="178" fontId="123" fillId="0" borderId="0" xfId="0" applyNumberFormat="1" applyFont="1" applyAlignment="1">
      <alignment horizontal="center"/>
    </xf>
    <xf numFmtId="0" fontId="121" fillId="7" borderId="1" xfId="0" applyFont="1" applyFill="1" applyBorder="1"/>
    <xf numFmtId="0" fontId="122" fillId="7" borderId="1" xfId="0" applyFont="1" applyFill="1" applyBorder="1"/>
    <xf numFmtId="0" fontId="160" fillId="0" borderId="0" xfId="0" applyFont="1"/>
    <xf numFmtId="0" fontId="161" fillId="25" borderId="123" xfId="0" applyFont="1" applyFill="1" applyBorder="1"/>
    <xf numFmtId="0" fontId="161" fillId="25" borderId="124" xfId="0" applyFont="1" applyFill="1" applyBorder="1"/>
    <xf numFmtId="0" fontId="161" fillId="25" borderId="125" xfId="0" applyFont="1" applyFill="1" applyBorder="1"/>
    <xf numFmtId="3" fontId="162" fillId="25" borderId="126" xfId="0" applyNumberFormat="1" applyFont="1" applyFill="1" applyBorder="1" applyAlignment="1">
      <alignment horizontal="center"/>
    </xf>
    <xf numFmtId="3" fontId="162" fillId="25" borderId="0" xfId="0" applyNumberFormat="1" applyFont="1" applyFill="1" applyAlignment="1">
      <alignment horizontal="center"/>
    </xf>
    <xf numFmtId="3" fontId="162" fillId="25" borderId="127" xfId="0" applyNumberFormat="1" applyFont="1" applyFill="1" applyBorder="1" applyAlignment="1">
      <alignment horizontal="center"/>
    </xf>
    <xf numFmtId="3" fontId="162" fillId="25" borderId="128" xfId="0" applyNumberFormat="1" applyFont="1" applyFill="1" applyBorder="1" applyAlignment="1">
      <alignment horizontal="center"/>
    </xf>
    <xf numFmtId="3" fontId="162" fillId="25" borderId="129" xfId="0" applyNumberFormat="1" applyFont="1" applyFill="1" applyBorder="1" applyAlignment="1">
      <alignment horizontal="center"/>
    </xf>
    <xf numFmtId="3" fontId="162" fillId="25" borderId="130" xfId="0" applyNumberFormat="1" applyFont="1" applyFill="1" applyBorder="1" applyAlignment="1">
      <alignment horizontal="right"/>
    </xf>
    <xf numFmtId="3" fontId="162" fillId="25" borderId="130" xfId="0" applyNumberFormat="1" applyFont="1" applyFill="1" applyBorder="1" applyAlignment="1" applyProtection="1">
      <alignment horizontal="right"/>
      <protection locked="0"/>
    </xf>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3" fontId="162" fillId="25" borderId="126" xfId="0" applyNumberFormat="1" applyFont="1" applyFill="1" applyBorder="1" applyProtection="1">
      <protection locked="0"/>
    </xf>
    <xf numFmtId="3" fontId="162" fillId="25" borderId="127" xfId="0" applyNumberFormat="1" applyFont="1" applyFill="1" applyBorder="1" applyProtection="1">
      <protection locked="0"/>
    </xf>
    <xf numFmtId="0" fontId="162" fillId="25" borderId="126" xfId="0" applyFont="1" applyFill="1" applyBorder="1"/>
    <xf numFmtId="0" fontId="162" fillId="25" borderId="127" xfId="0" applyFont="1" applyFill="1" applyBorder="1"/>
    <xf numFmtId="3" fontId="162" fillId="25" borderId="131" xfId="0" applyNumberFormat="1" applyFont="1" applyFill="1" applyBorder="1"/>
    <xf numFmtId="3" fontId="162" fillId="25" borderId="132" xfId="0" applyNumberFormat="1" applyFont="1" applyFill="1" applyBorder="1"/>
    <xf numFmtId="3" fontId="162" fillId="25" borderId="133" xfId="0" applyNumberFormat="1" applyFont="1" applyFill="1" applyBorder="1"/>
    <xf numFmtId="3" fontId="162" fillId="25" borderId="131" xfId="0" applyNumberFormat="1" applyFont="1" applyFill="1" applyBorder="1" applyProtection="1">
      <protection locked="0"/>
    </xf>
    <xf numFmtId="3" fontId="162" fillId="25" borderId="133" xfId="0" applyNumberFormat="1" applyFont="1" applyFill="1" applyBorder="1" applyProtection="1">
      <protection locked="0"/>
    </xf>
    <xf numFmtId="0" fontId="162" fillId="25" borderId="0" xfId="0" applyFont="1" applyFill="1"/>
    <xf numFmtId="37" fontId="162" fillId="25" borderId="127" xfId="0" applyNumberFormat="1" applyFont="1" applyFill="1" applyBorder="1"/>
    <xf numFmtId="37" fontId="161" fillId="26" borderId="134" xfId="0" applyNumberFormat="1" applyFont="1" applyFill="1" applyBorder="1"/>
    <xf numFmtId="172" fontId="161" fillId="26" borderId="135" xfId="0" applyNumberFormat="1" applyFont="1" applyFill="1" applyBorder="1"/>
    <xf numFmtId="37" fontId="161" fillId="26" borderId="136" xfId="0" applyNumberFormat="1" applyFont="1" applyFill="1" applyBorder="1"/>
    <xf numFmtId="0" fontId="161" fillId="26" borderId="137" xfId="0" applyFont="1" applyFill="1" applyBorder="1"/>
    <xf numFmtId="0" fontId="161" fillId="26" borderId="138" xfId="0" applyFont="1" applyFill="1" applyBorder="1"/>
    <xf numFmtId="0" fontId="161" fillId="26" borderId="139" xfId="0" applyFont="1" applyFill="1" applyBorder="1"/>
    <xf numFmtId="0" fontId="161" fillId="27" borderId="126" xfId="0" applyFont="1" applyFill="1" applyBorder="1"/>
    <xf numFmtId="0" fontId="161" fillId="27" borderId="0" xfId="0" applyFont="1" applyFill="1"/>
    <xf numFmtId="0" fontId="161" fillId="27" borderId="127" xfId="0" applyFont="1" applyFill="1" applyBorder="1"/>
    <xf numFmtId="0" fontId="162" fillId="25" borderId="0" xfId="0" applyFont="1" applyFill="1" applyAlignment="1">
      <alignment horizontal="center"/>
    </xf>
    <xf numFmtId="9" fontId="162" fillId="25" borderId="126" xfId="2" applyFont="1" applyFill="1" applyBorder="1"/>
    <xf numFmtId="37" fontId="162" fillId="25" borderId="0" xfId="0" applyNumberFormat="1" applyFont="1" applyFill="1"/>
    <xf numFmtId="37" fontId="162" fillId="25" borderId="127" xfId="0" applyNumberFormat="1" applyFont="1" applyFill="1" applyBorder="1" applyProtection="1">
      <protection locked="0"/>
    </xf>
    <xf numFmtId="9" fontId="162" fillId="25" borderId="128" xfId="2" applyFont="1" applyFill="1" applyBorder="1"/>
    <xf numFmtId="37" fontId="162" fillId="25" borderId="129" xfId="0" applyNumberFormat="1" applyFont="1" applyFill="1" applyBorder="1"/>
    <xf numFmtId="37" fontId="162" fillId="25" borderId="130" xfId="0" applyNumberFormat="1" applyFont="1" applyFill="1" applyBorder="1"/>
    <xf numFmtId="37" fontId="162" fillId="25" borderId="130" xfId="0" applyNumberFormat="1" applyFont="1" applyFill="1" applyBorder="1" applyProtection="1">
      <protection locked="0"/>
    </xf>
    <xf numFmtId="0" fontId="162" fillId="25" borderId="128" xfId="0" applyFont="1" applyFill="1" applyBorder="1"/>
    <xf numFmtId="0" fontId="162" fillId="25" borderId="129" xfId="0" applyFont="1" applyFill="1" applyBorder="1"/>
    <xf numFmtId="0" fontId="162" fillId="25" borderId="131" xfId="0" applyFont="1" applyFill="1" applyBorder="1"/>
    <xf numFmtId="0" fontId="162" fillId="25" borderId="132" xfId="0" applyFont="1" applyFill="1" applyBorder="1"/>
    <xf numFmtId="37" fontId="162" fillId="25" borderId="133" xfId="0" applyNumberFormat="1" applyFont="1" applyFill="1" applyBorder="1"/>
    <xf numFmtId="37" fontId="162" fillId="25" borderId="133" xfId="0" applyNumberFormat="1" applyFont="1" applyFill="1" applyBorder="1" applyProtection="1">
      <protection locked="0"/>
    </xf>
    <xf numFmtId="0" fontId="161" fillId="26" borderId="140" xfId="0" applyFont="1" applyFill="1" applyBorder="1" applyAlignment="1">
      <alignment horizontal="center"/>
    </xf>
    <xf numFmtId="37" fontId="161" fillId="26" borderId="141" xfId="0" applyNumberFormat="1" applyFont="1" applyFill="1" applyBorder="1"/>
    <xf numFmtId="0" fontId="162" fillId="27" borderId="128" xfId="0" applyFont="1" applyFill="1" applyBorder="1"/>
    <xf numFmtId="0" fontId="162" fillId="27" borderId="129" xfId="0" applyFont="1" applyFill="1" applyBorder="1"/>
    <xf numFmtId="37" fontId="161" fillId="27" borderId="127" xfId="0" applyNumberFormat="1" applyFont="1" applyFill="1" applyBorder="1"/>
    <xf numFmtId="0" fontId="163" fillId="25" borderId="0" xfId="0" applyFont="1" applyFill="1"/>
    <xf numFmtId="37" fontId="163" fillId="25" borderId="0" xfId="0" applyNumberFormat="1" applyFont="1" applyFill="1"/>
    <xf numFmtId="0" fontId="164" fillId="25" borderId="0" xfId="0" applyFont="1" applyFill="1"/>
    <xf numFmtId="0" fontId="165" fillId="25" borderId="0" xfId="0" applyFont="1" applyFill="1"/>
    <xf numFmtId="0" fontId="162" fillId="25" borderId="126" xfId="0" applyFont="1" applyFill="1" applyBorder="1" applyAlignment="1">
      <alignment horizontal="center"/>
    </xf>
    <xf numFmtId="0" fontId="162" fillId="25" borderId="127" xfId="0" applyFont="1" applyFill="1" applyBorder="1" applyAlignment="1">
      <alignment horizontal="center"/>
    </xf>
    <xf numFmtId="3" fontId="162" fillId="25" borderId="130" xfId="0" applyNumberFormat="1" applyFont="1" applyFill="1" applyBorder="1" applyAlignment="1" applyProtection="1">
      <alignment horizontal="center"/>
      <protection locked="0"/>
    </xf>
    <xf numFmtId="3" fontId="162" fillId="25" borderId="128" xfId="0" applyNumberFormat="1" applyFont="1" applyFill="1" applyBorder="1"/>
    <xf numFmtId="3" fontId="162" fillId="25" borderId="129" xfId="0" applyNumberFormat="1" applyFont="1" applyFill="1" applyBorder="1"/>
    <xf numFmtId="3" fontId="162" fillId="25" borderId="130" xfId="0" applyNumberFormat="1" applyFont="1" applyFill="1" applyBorder="1"/>
    <xf numFmtId="0" fontId="161" fillId="25" borderId="126" xfId="0" applyFont="1" applyFill="1" applyBorder="1"/>
    <xf numFmtId="0" fontId="161" fillId="25" borderId="0" xfId="0" applyFont="1" applyFill="1"/>
    <xf numFmtId="0" fontId="161" fillId="25" borderId="127" xfId="0" applyFont="1" applyFill="1" applyBorder="1"/>
    <xf numFmtId="0" fontId="162" fillId="25" borderId="126" xfId="0" applyFont="1" applyFill="1" applyBorder="1" applyAlignment="1">
      <alignment horizontal="right"/>
    </xf>
    <xf numFmtId="173" fontId="162" fillId="25" borderId="0" xfId="0" applyNumberFormat="1" applyFont="1" applyFill="1"/>
    <xf numFmtId="37" fontId="164" fillId="25" borderId="0" xfId="0" applyNumberFormat="1" applyFont="1" applyFill="1"/>
    <xf numFmtId="37" fontId="162" fillId="25" borderId="126" xfId="0" applyNumberFormat="1" applyFont="1" applyFill="1" applyBorder="1"/>
    <xf numFmtId="37" fontId="162" fillId="25" borderId="126" xfId="0" applyNumberFormat="1" applyFont="1" applyFill="1" applyBorder="1" applyProtection="1">
      <protection locked="0"/>
    </xf>
    <xf numFmtId="37" fontId="162" fillId="25" borderId="0" xfId="0" applyNumberFormat="1" applyFont="1" applyFill="1" applyProtection="1">
      <protection locked="0"/>
    </xf>
    <xf numFmtId="173" fontId="162" fillId="25" borderId="127" xfId="0" applyNumberFormat="1" applyFont="1" applyFill="1" applyBorder="1"/>
    <xf numFmtId="37" fontId="162" fillId="25" borderId="128" xfId="0" applyNumberFormat="1" applyFont="1" applyFill="1" applyBorder="1"/>
    <xf numFmtId="2" fontId="162" fillId="25" borderId="129" xfId="0" applyNumberFormat="1" applyFont="1" applyFill="1" applyBorder="1"/>
    <xf numFmtId="173" fontId="162" fillId="25" borderId="130" xfId="0" applyNumberFormat="1" applyFont="1" applyFill="1" applyBorder="1"/>
    <xf numFmtId="172" fontId="162" fillId="25" borderId="0" xfId="0" applyNumberFormat="1" applyFont="1" applyFill="1"/>
    <xf numFmtId="174" fontId="162" fillId="25" borderId="0" xfId="0" applyNumberFormat="1" applyFont="1" applyFill="1"/>
    <xf numFmtId="37" fontId="161" fillId="25" borderId="126" xfId="0" applyNumberFormat="1" applyFont="1" applyFill="1" applyBorder="1"/>
    <xf numFmtId="172" fontId="161" fillId="25" borderId="0" xfId="0" applyNumberFormat="1" applyFont="1" applyFill="1"/>
    <xf numFmtId="37" fontId="161" fillId="25" borderId="128" xfId="0" applyNumberFormat="1" applyFont="1" applyFill="1" applyBorder="1"/>
    <xf numFmtId="174" fontId="162" fillId="25" borderId="129" xfId="0" applyNumberFormat="1" applyFont="1" applyFill="1" applyBorder="1"/>
    <xf numFmtId="37" fontId="161" fillId="27" borderId="134" xfId="0" applyNumberFormat="1" applyFont="1" applyFill="1" applyBorder="1"/>
    <xf numFmtId="37" fontId="161" fillId="27" borderId="135" xfId="0" applyNumberFormat="1" applyFont="1" applyFill="1" applyBorder="1"/>
    <xf numFmtId="37" fontId="161" fillId="27" borderId="136" xfId="0" applyNumberFormat="1" applyFont="1" applyFill="1" applyBorder="1"/>
    <xf numFmtId="37" fontId="161" fillId="27" borderId="128" xfId="0" applyNumberFormat="1" applyFont="1" applyFill="1" applyBorder="1"/>
    <xf numFmtId="39" fontId="161" fillId="27" borderId="129" xfId="0" applyNumberFormat="1" applyFont="1" applyFill="1" applyBorder="1"/>
    <xf numFmtId="173" fontId="161" fillId="25" borderId="127" xfId="0" applyNumberFormat="1" applyFont="1" applyFill="1" applyBorder="1"/>
    <xf numFmtId="172" fontId="162" fillId="25" borderId="0" xfId="0" applyNumberFormat="1" applyFont="1" applyFill="1" applyProtection="1">
      <protection locked="0"/>
    </xf>
    <xf numFmtId="172" fontId="162" fillId="25" borderId="129" xfId="0" applyNumberFormat="1" applyFont="1" applyFill="1" applyBorder="1"/>
    <xf numFmtId="37" fontId="161" fillId="26" borderId="135" xfId="0" applyNumberFormat="1" applyFont="1" applyFill="1" applyBorder="1"/>
    <xf numFmtId="173" fontId="161" fillId="26" borderId="139" xfId="0" applyNumberFormat="1" applyFont="1" applyFill="1" applyBorder="1"/>
    <xf numFmtId="173" fontId="161" fillId="27" borderId="127" xfId="0" applyNumberFormat="1" applyFont="1" applyFill="1" applyBorder="1"/>
    <xf numFmtId="0" fontId="162" fillId="25" borderId="130" xfId="0" applyFont="1" applyFill="1" applyBorder="1"/>
    <xf numFmtId="173" fontId="162" fillId="25" borderId="0" xfId="2" applyNumberFormat="1" applyFont="1" applyFill="1"/>
    <xf numFmtId="173" fontId="162" fillId="25" borderId="132" xfId="0" applyNumberFormat="1" applyFont="1" applyFill="1" applyBorder="1"/>
    <xf numFmtId="37" fontId="162" fillId="25" borderId="131" xfId="0" applyNumberFormat="1" applyFont="1" applyFill="1" applyBorder="1" applyProtection="1">
      <protection locked="0"/>
    </xf>
    <xf numFmtId="173" fontId="161" fillId="26" borderId="135" xfId="0" applyNumberFormat="1" applyFont="1" applyFill="1" applyBorder="1"/>
    <xf numFmtId="37" fontId="161" fillId="27" borderId="126" xfId="0" applyNumberFormat="1" applyFont="1" applyFill="1" applyBorder="1"/>
    <xf numFmtId="172" fontId="161" fillId="27" borderId="0" xfId="0" applyNumberFormat="1" applyFont="1" applyFill="1"/>
    <xf numFmtId="37" fontId="161" fillId="25" borderId="0" xfId="0" applyNumberFormat="1" applyFont="1" applyFill="1"/>
    <xf numFmtId="0" fontId="162" fillId="26" borderId="142" xfId="0" applyFont="1" applyFill="1" applyBorder="1"/>
    <xf numFmtId="0" fontId="162" fillId="26" borderId="143" xfId="0" applyFont="1" applyFill="1" applyBorder="1"/>
    <xf numFmtId="37" fontId="161" fillId="26" borderId="144" xfId="0" applyNumberFormat="1" applyFont="1" applyFill="1" applyBorder="1"/>
    <xf numFmtId="0" fontId="164" fillId="25" borderId="0" xfId="0" applyFont="1" applyFill="1" applyAlignment="1">
      <alignment horizontal="center"/>
    </xf>
    <xf numFmtId="0" fontId="164" fillId="25" borderId="138" xfId="0" applyFont="1" applyFill="1" applyBorder="1" applyAlignment="1">
      <alignment horizontal="center"/>
    </xf>
    <xf numFmtId="37" fontId="164" fillId="25" borderId="138" xfId="0" applyNumberFormat="1" applyFont="1" applyFill="1" applyBorder="1" applyAlignment="1">
      <alignment horizontal="center"/>
    </xf>
    <xf numFmtId="0" fontId="162" fillId="25" borderId="145" xfId="0" applyFont="1" applyFill="1" applyBorder="1" applyAlignment="1">
      <alignment horizontal="center"/>
    </xf>
    <xf numFmtId="0" fontId="162" fillId="25" borderId="129" xfId="0" applyFont="1" applyFill="1" applyBorder="1" applyAlignment="1">
      <alignment horizontal="center"/>
    </xf>
    <xf numFmtId="0" fontId="162" fillId="25" borderId="146" xfId="0" applyFont="1" applyFill="1" applyBorder="1" applyAlignment="1">
      <alignment horizontal="center"/>
    </xf>
    <xf numFmtId="37" fontId="166" fillId="25" borderId="145" xfId="0" applyNumberFormat="1" applyFont="1" applyFill="1" applyBorder="1"/>
    <xf numFmtId="37" fontId="166" fillId="25" borderId="129" xfId="0" applyNumberFormat="1" applyFont="1" applyFill="1" applyBorder="1"/>
    <xf numFmtId="37" fontId="166" fillId="25" borderId="146" xfId="0" applyNumberFormat="1" applyFont="1" applyFill="1" applyBorder="1"/>
    <xf numFmtId="37" fontId="167" fillId="26" borderId="145" xfId="0" applyNumberFormat="1" applyFont="1" applyFill="1" applyBorder="1"/>
    <xf numFmtId="37" fontId="167" fillId="26" borderId="129" xfId="0" applyNumberFormat="1" applyFont="1" applyFill="1" applyBorder="1"/>
    <xf numFmtId="37" fontId="167" fillId="26" borderId="146" xfId="0" applyNumberFormat="1" applyFont="1" applyFill="1" applyBorder="1"/>
    <xf numFmtId="37" fontId="166" fillId="25" borderId="147" xfId="0" applyNumberFormat="1" applyFont="1" applyFill="1" applyBorder="1"/>
    <xf numFmtId="0" fontId="166" fillId="25" borderId="0" xfId="0" applyFont="1" applyFill="1"/>
    <xf numFmtId="37" fontId="166" fillId="25" borderId="148" xfId="0" applyNumberFormat="1" applyFont="1" applyFill="1" applyBorder="1"/>
    <xf numFmtId="173" fontId="166" fillId="25" borderId="147" xfId="2" applyNumberFormat="1" applyFont="1" applyFill="1" applyBorder="1"/>
    <xf numFmtId="172" fontId="166" fillId="25" borderId="0" xfId="0" applyNumberFormat="1" applyFont="1" applyFill="1"/>
    <xf numFmtId="0" fontId="166" fillId="25" borderId="147" xfId="0" applyFont="1" applyFill="1" applyBorder="1"/>
    <xf numFmtId="173" fontId="166" fillId="25" borderId="145" xfId="2" applyNumberFormat="1" applyFont="1" applyFill="1" applyBorder="1"/>
    <xf numFmtId="172" fontId="166" fillId="25" borderId="129" xfId="0" applyNumberFormat="1" applyFont="1" applyFill="1" applyBorder="1"/>
    <xf numFmtId="0" fontId="166" fillId="25" borderId="145" xfId="0" applyFont="1" applyFill="1" applyBorder="1"/>
    <xf numFmtId="37" fontId="166" fillId="25" borderId="148" xfId="0" applyNumberFormat="1" applyFont="1" applyFill="1" applyBorder="1" applyProtection="1">
      <protection locked="0"/>
    </xf>
    <xf numFmtId="173" fontId="166" fillId="25" borderId="129" xfId="2" applyNumberFormat="1" applyFont="1" applyFill="1" applyBorder="1"/>
    <xf numFmtId="173" fontId="166" fillId="25" borderId="0" xfId="2" applyNumberFormat="1" applyFont="1" applyFill="1"/>
    <xf numFmtId="0" fontId="166" fillId="25" borderId="149" xfId="0" applyFont="1" applyFill="1" applyBorder="1"/>
    <xf numFmtId="172" fontId="166" fillId="25" borderId="132" xfId="0" applyNumberFormat="1" applyFont="1" applyFill="1" applyBorder="1"/>
    <xf numFmtId="37" fontId="166" fillId="25" borderId="150" xfId="0" applyNumberFormat="1" applyFont="1" applyFill="1" applyBorder="1"/>
    <xf numFmtId="37" fontId="166" fillId="25" borderId="146" xfId="0" applyNumberFormat="1" applyFont="1" applyFill="1" applyBorder="1" applyProtection="1">
      <protection locked="0"/>
    </xf>
    <xf numFmtId="0" fontId="168" fillId="25" borderId="147" xfId="0" applyFont="1" applyFill="1" applyBorder="1"/>
    <xf numFmtId="0" fontId="168" fillId="25" borderId="0" xfId="0" applyFont="1" applyFill="1"/>
    <xf numFmtId="37" fontId="168" fillId="25" borderId="148" xfId="0" applyNumberFormat="1" applyFont="1" applyFill="1" applyBorder="1"/>
    <xf numFmtId="173" fontId="167" fillId="25" borderId="147" xfId="0" applyNumberFormat="1" applyFont="1" applyFill="1" applyBorder="1"/>
    <xf numFmtId="0" fontId="167" fillId="25" borderId="0" xfId="0" applyFont="1" applyFill="1"/>
    <xf numFmtId="173" fontId="167" fillId="25" borderId="145" xfId="0" applyNumberFormat="1" applyFont="1" applyFill="1" applyBorder="1"/>
    <xf numFmtId="0" fontId="167" fillId="26" borderId="151" xfId="0" applyFont="1" applyFill="1" applyBorder="1" applyAlignment="1">
      <alignment horizontal="center"/>
    </xf>
    <xf numFmtId="173" fontId="167" fillId="26" borderId="152" xfId="0" applyNumberFormat="1" applyFont="1" applyFill="1" applyBorder="1"/>
    <xf numFmtId="37" fontId="167" fillId="26" borderId="153" xfId="0" applyNumberFormat="1" applyFont="1" applyFill="1" applyBorder="1"/>
    <xf numFmtId="0" fontId="167" fillId="26" borderId="154" xfId="0" applyFont="1" applyFill="1" applyBorder="1" applyAlignment="1">
      <alignment horizontal="center"/>
    </xf>
    <xf numFmtId="173" fontId="167" fillId="26" borderId="143" xfId="0" applyNumberFormat="1" applyFont="1" applyFill="1" applyBorder="1"/>
    <xf numFmtId="37" fontId="167" fillId="26" borderId="155" xfId="0" applyNumberFormat="1" applyFont="1" applyFill="1" applyBorder="1"/>
    <xf numFmtId="39" fontId="166" fillId="25" borderId="0" xfId="0" applyNumberFormat="1" applyFont="1" applyFill="1"/>
    <xf numFmtId="0" fontId="167" fillId="26" borderId="156" xfId="0" applyFont="1" applyFill="1" applyBorder="1" applyAlignment="1">
      <alignment horizontal="center"/>
    </xf>
    <xf numFmtId="173" fontId="167" fillId="26" borderId="156" xfId="0" applyNumberFormat="1" applyFont="1" applyFill="1" applyBorder="1"/>
    <xf numFmtId="37" fontId="167" fillId="26" borderId="156" xfId="0" applyNumberFormat="1" applyFont="1" applyFill="1" applyBorder="1"/>
    <xf numFmtId="0" fontId="167" fillId="26" borderId="157" xfId="0" applyFont="1" applyFill="1" applyBorder="1" applyAlignment="1">
      <alignment horizontal="center"/>
    </xf>
    <xf numFmtId="37" fontId="167" fillId="26" borderId="158" xfId="0" applyNumberFormat="1" applyFont="1" applyFill="1" applyBorder="1"/>
    <xf numFmtId="0" fontId="170" fillId="25" borderId="0" xfId="0" applyFont="1" applyFill="1"/>
    <xf numFmtId="0" fontId="170" fillId="25" borderId="147" xfId="0" applyFont="1" applyFill="1" applyBorder="1"/>
    <xf numFmtId="0" fontId="170" fillId="25" borderId="148" xfId="0" applyFont="1" applyFill="1" applyBorder="1"/>
    <xf numFmtId="37" fontId="166" fillId="25" borderId="0" xfId="0" applyNumberFormat="1" applyFont="1" applyFill="1"/>
    <xf numFmtId="0" fontId="164" fillId="25" borderId="147" xfId="0" applyFont="1" applyFill="1" applyBorder="1"/>
    <xf numFmtId="0" fontId="162" fillId="25" borderId="147" xfId="0" applyFont="1" applyFill="1" applyBorder="1"/>
    <xf numFmtId="0" fontId="161" fillId="25" borderId="147" xfId="0" applyFont="1" applyFill="1" applyBorder="1"/>
    <xf numFmtId="0" fontId="167" fillId="26" borderId="159" xfId="0" applyFont="1" applyFill="1" applyBorder="1" applyAlignment="1">
      <alignment horizontal="center"/>
    </xf>
    <xf numFmtId="173" fontId="167" fillId="26" borderId="159" xfId="0" applyNumberFormat="1" applyFont="1" applyFill="1" applyBorder="1"/>
    <xf numFmtId="37" fontId="167" fillId="26" borderId="159" xfId="0" applyNumberFormat="1" applyFont="1" applyFill="1" applyBorder="1"/>
    <xf numFmtId="0" fontId="167" fillId="26" borderId="160" xfId="0" applyFont="1" applyFill="1" applyBorder="1" applyAlignment="1">
      <alignment horizontal="center"/>
    </xf>
    <xf numFmtId="37" fontId="167" fillId="26" borderId="161" xfId="0" applyNumberFormat="1" applyFont="1" applyFill="1" applyBorder="1"/>
    <xf numFmtId="0" fontId="153" fillId="28" borderId="1" xfId="0" applyFont="1" applyFill="1" applyBorder="1"/>
    <xf numFmtId="0" fontId="153" fillId="28" borderId="1" xfId="0" applyFont="1" applyFill="1" applyBorder="1" applyAlignment="1">
      <alignment horizontal="center" vertical="center"/>
    </xf>
    <xf numFmtId="0" fontId="153" fillId="28" borderId="1" xfId="0" applyFont="1" applyFill="1" applyBorder="1" applyAlignment="1">
      <alignment horizontal="right"/>
    </xf>
    <xf numFmtId="0" fontId="153" fillId="28" borderId="1" xfId="0" applyFont="1" applyFill="1" applyBorder="1" applyAlignment="1">
      <alignment vertical="center"/>
    </xf>
    <xf numFmtId="43" fontId="131" fillId="0" borderId="0" xfId="1" applyFont="1"/>
    <xf numFmtId="37" fontId="132" fillId="0" borderId="21" xfId="0" applyNumberFormat="1" applyFont="1" applyBorder="1"/>
    <xf numFmtId="37" fontId="133" fillId="0" borderId="1" xfId="0" applyNumberFormat="1" applyFont="1" applyBorder="1"/>
    <xf numFmtId="0" fontId="121" fillId="0" borderId="162" xfId="0" applyFont="1" applyBorder="1" applyAlignment="1">
      <alignment horizontal="center" vertical="center"/>
    </xf>
    <xf numFmtId="0" fontId="122" fillId="0" borderId="164" xfId="0" applyFont="1" applyBorder="1" applyAlignment="1">
      <alignment horizontal="center" vertical="center"/>
    </xf>
    <xf numFmtId="167" fontId="121" fillId="0" borderId="165" xfId="0" applyNumberFormat="1" applyFont="1" applyBorder="1" applyAlignment="1">
      <alignment horizontal="center" vertical="center"/>
    </xf>
    <xf numFmtId="167" fontId="122" fillId="0" borderId="165" xfId="0" applyNumberFormat="1" applyFont="1" applyBorder="1" applyAlignment="1">
      <alignment horizontal="center" vertical="center"/>
    </xf>
    <xf numFmtId="0" fontId="122" fillId="0" borderId="166" xfId="0" applyFont="1" applyBorder="1" applyAlignment="1">
      <alignment horizontal="center" vertical="center"/>
    </xf>
    <xf numFmtId="167" fontId="122" fillId="0" borderId="167" xfId="0" applyNumberFormat="1" applyFont="1" applyBorder="1" applyAlignment="1">
      <alignment horizontal="center" vertic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6" fillId="0" borderId="14" xfId="0" applyFont="1" applyBorder="1" applyAlignment="1">
      <alignment horizontal="center"/>
    </xf>
    <xf numFmtId="0" fontId="129" fillId="0" borderId="14" xfId="0" applyFont="1" applyBorder="1"/>
    <xf numFmtId="167" fontId="121" fillId="0" borderId="1" xfId="0" applyNumberFormat="1" applyFont="1" applyBorder="1" applyAlignment="1">
      <alignment horizontal="center" vertical="center"/>
    </xf>
    <xf numFmtId="167" fontId="122" fillId="0" borderId="1" xfId="0" applyNumberFormat="1" applyFont="1" applyBorder="1" applyAlignment="1">
      <alignment horizontal="center" vertical="center"/>
    </xf>
    <xf numFmtId="0" fontId="149" fillId="0" borderId="168" xfId="0" applyFont="1" applyBorder="1" applyAlignment="1">
      <alignment horizontal="center" vertical="center"/>
    </xf>
    <xf numFmtId="0" fontId="146" fillId="0" borderId="163" xfId="0" applyFont="1" applyBorder="1" applyAlignment="1">
      <alignment horizontal="center" vertical="center"/>
    </xf>
    <xf numFmtId="167" fontId="122" fillId="0" borderId="169" xfId="0" applyNumberFormat="1" applyFont="1" applyBorder="1" applyAlignment="1">
      <alignment horizontal="center" vertical="center"/>
    </xf>
    <xf numFmtId="173" fontId="135" fillId="0" borderId="8" xfId="0" applyNumberFormat="1" applyFont="1" applyBorder="1" applyAlignment="1">
      <alignment vertical="center"/>
    </xf>
    <xf numFmtId="0" fontId="171" fillId="0" borderId="0" xfId="0" applyFont="1"/>
    <xf numFmtId="0" fontId="171" fillId="0" borderId="0" xfId="0" applyFont="1" applyAlignment="1">
      <alignment horizontal="center"/>
    </xf>
    <xf numFmtId="0" fontId="171" fillId="0" borderId="0" xfId="0" applyFont="1" applyAlignment="1">
      <alignment horizontal="right"/>
    </xf>
    <xf numFmtId="0" fontId="132" fillId="0" borderId="1" xfId="0" applyFont="1" applyBorder="1"/>
    <xf numFmtId="0" fontId="132" fillId="0" borderId="20" xfId="0" applyFont="1" applyBorder="1"/>
    <xf numFmtId="14" fontId="123" fillId="0" borderId="0" xfId="0" applyNumberFormat="1" applyFont="1" applyAlignment="1">
      <alignment horizontal="left"/>
    </xf>
    <xf numFmtId="0" fontId="122" fillId="0" borderId="162" xfId="0" applyFont="1" applyBorder="1"/>
    <xf numFmtId="0" fontId="148" fillId="0" borderId="168" xfId="0" applyFont="1" applyBorder="1"/>
    <xf numFmtId="0" fontId="122" fillId="0" borderId="163" xfId="0" applyFont="1" applyBorder="1"/>
    <xf numFmtId="0" fontId="121" fillId="0" borderId="164" xfId="0" applyFont="1" applyBorder="1" applyAlignment="1">
      <alignment horizontal="left"/>
    </xf>
    <xf numFmtId="167" fontId="121" fillId="0" borderId="1" xfId="0" applyNumberFormat="1" applyFont="1" applyBorder="1" applyAlignment="1">
      <alignment horizontal="center"/>
    </xf>
    <xf numFmtId="0" fontId="122" fillId="0" borderId="165" xfId="0" applyFont="1" applyBorder="1"/>
    <xf numFmtId="167" fontId="122" fillId="0" borderId="1" xfId="0" applyNumberFormat="1" applyFont="1" applyBorder="1" applyAlignment="1">
      <alignment horizontal="right"/>
    </xf>
    <xf numFmtId="0" fontId="122" fillId="0" borderId="164" xfId="0" applyFont="1" applyBorder="1"/>
    <xf numFmtId="0" fontId="122" fillId="0" borderId="1" xfId="0" applyFont="1" applyBorder="1"/>
    <xf numFmtId="0" fontId="121" fillId="0" borderId="166" xfId="0" applyFont="1" applyBorder="1" applyAlignment="1">
      <alignment horizontal="left"/>
    </xf>
    <xf numFmtId="167" fontId="122" fillId="0" borderId="169" xfId="0" applyNumberFormat="1" applyFont="1" applyBorder="1" applyAlignment="1">
      <alignment horizontal="right"/>
    </xf>
    <xf numFmtId="175" fontId="123" fillId="0" borderId="0" xfId="0" applyNumberFormat="1" applyFont="1"/>
    <xf numFmtId="3" fontId="0" fillId="0" borderId="0" xfId="0" applyNumberFormat="1"/>
    <xf numFmtId="179" fontId="123" fillId="0" borderId="0" xfId="3" applyNumberFormat="1" applyFont="1"/>
    <xf numFmtId="179" fontId="123" fillId="10" borderId="1" xfId="3" applyNumberFormat="1" applyFont="1" applyFill="1" applyBorder="1" applyAlignment="1">
      <alignment horizontal="center" vertical="center"/>
    </xf>
    <xf numFmtId="179" fontId="123" fillId="10" borderId="1" xfId="3" applyNumberFormat="1" applyFont="1" applyFill="1" applyBorder="1" applyAlignment="1">
      <alignment horizontal="center"/>
    </xf>
    <xf numFmtId="17" fontId="131" fillId="0" borderId="0" xfId="0" applyNumberFormat="1" applyFont="1" applyAlignment="1">
      <alignment horizontal="right"/>
    </xf>
    <xf numFmtId="10" fontId="0" fillId="0" borderId="0" xfId="0" applyNumberFormat="1"/>
    <xf numFmtId="10" fontId="122" fillId="0" borderId="165" xfId="0" applyNumberFormat="1" applyFont="1" applyBorder="1" applyAlignment="1">
      <alignment horizontal="center"/>
    </xf>
    <xf numFmtId="0" fontId="123" fillId="30" borderId="0" xfId="0" applyFont="1" applyFill="1" applyAlignment="1">
      <alignment horizontal="center"/>
    </xf>
    <xf numFmtId="0" fontId="123" fillId="31" borderId="0" xfId="0" applyFont="1" applyFill="1" applyAlignment="1">
      <alignment horizontal="center"/>
    </xf>
    <xf numFmtId="37" fontId="133" fillId="0" borderId="105" xfId="0" applyNumberFormat="1" applyFont="1" applyBorder="1"/>
    <xf numFmtId="170" fontId="132" fillId="0" borderId="0" xfId="1" applyNumberFormat="1" applyFont="1"/>
    <xf numFmtId="0" fontId="0" fillId="32" borderId="0" xfId="0" applyFill="1"/>
    <xf numFmtId="49" fontId="117" fillId="0" borderId="1" xfId="10" applyNumberFormat="1" applyAlignment="1">
      <alignment horizontal="left" vertical="center"/>
    </xf>
    <xf numFmtId="43" fontId="117" fillId="0" borderId="1" xfId="1" applyFont="1" applyBorder="1" applyAlignment="1">
      <alignment horizontal="left" vertical="center"/>
    </xf>
    <xf numFmtId="37" fontId="0" fillId="0" borderId="0" xfId="0" applyNumberFormat="1"/>
    <xf numFmtId="0" fontId="159" fillId="22" borderId="0" xfId="0" applyFont="1" applyFill="1" applyAlignment="1">
      <alignment horizontal="left" vertical="top"/>
    </xf>
    <xf numFmtId="3" fontId="125" fillId="0" borderId="0" xfId="0" applyNumberFormat="1" applyFont="1"/>
    <xf numFmtId="0" fontId="86" fillId="29" borderId="1" xfId="2755" applyFill="1"/>
    <xf numFmtId="180" fontId="86" fillId="29" borderId="1" xfId="2755" applyNumberFormat="1" applyFill="1" applyAlignment="1">
      <alignment horizontal="right" vertical="center"/>
    </xf>
    <xf numFmtId="181" fontId="86" fillId="29" borderId="1" xfId="2755" applyNumberFormat="1" applyFill="1" applyAlignment="1">
      <alignment horizontal="right" vertical="center"/>
    </xf>
    <xf numFmtId="49" fontId="86" fillId="29" borderId="1" xfId="2755" applyNumberFormat="1" applyFill="1" applyAlignment="1">
      <alignment horizontal="left" vertical="center"/>
    </xf>
    <xf numFmtId="181" fontId="82" fillId="30" borderId="1" xfId="2811" applyNumberFormat="1" applyFill="1" applyAlignment="1">
      <alignment horizontal="right" vertical="center"/>
    </xf>
    <xf numFmtId="0" fontId="82" fillId="0" borderId="1" xfId="2811"/>
    <xf numFmtId="49" fontId="173" fillId="0" borderId="1" xfId="2811" applyNumberFormat="1" applyFont="1" applyAlignment="1">
      <alignment horizontal="left" vertical="center"/>
    </xf>
    <xf numFmtId="49" fontId="82" fillId="0" borderId="1" xfId="2811" applyNumberFormat="1" applyAlignment="1">
      <alignment horizontal="left" vertical="center"/>
    </xf>
    <xf numFmtId="180" fontId="173" fillId="0" borderId="1" xfId="2811" applyNumberFormat="1" applyFont="1" applyAlignment="1">
      <alignment horizontal="right" vertical="center"/>
    </xf>
    <xf numFmtId="180" fontId="82" fillId="0" borderId="1" xfId="2811" applyNumberFormat="1" applyAlignment="1">
      <alignment horizontal="right" vertical="center"/>
    </xf>
    <xf numFmtId="181" fontId="173" fillId="0" borderId="1" xfId="2811" applyNumberFormat="1" applyFont="1" applyAlignment="1">
      <alignment horizontal="right" vertical="center"/>
    </xf>
    <xf numFmtId="181" fontId="82" fillId="0" borderId="1" xfId="2811" applyNumberFormat="1" applyAlignment="1">
      <alignment horizontal="right" vertical="center"/>
    </xf>
    <xf numFmtId="49" fontId="146" fillId="0" borderId="1" xfId="4224" applyNumberFormat="1" applyFont="1" applyAlignment="1">
      <alignment horizontal="center" vertical="center"/>
    </xf>
    <xf numFmtId="181" fontId="82" fillId="30" borderId="1" xfId="5565" applyNumberFormat="1" applyFill="1" applyAlignment="1">
      <alignment horizontal="right" vertical="center"/>
    </xf>
    <xf numFmtId="0" fontId="82" fillId="0" borderId="1" xfId="5565"/>
    <xf numFmtId="49" fontId="173" fillId="0" borderId="1" xfId="5565" applyNumberFormat="1" applyFont="1" applyAlignment="1">
      <alignment horizontal="left" vertical="center"/>
    </xf>
    <xf numFmtId="49" fontId="82" fillId="0" borderId="1" xfId="5565" applyNumberFormat="1" applyAlignment="1">
      <alignment horizontal="left" vertical="center"/>
    </xf>
    <xf numFmtId="180" fontId="173" fillId="0" borderId="1" xfId="5565" applyNumberFormat="1" applyFont="1" applyAlignment="1">
      <alignment horizontal="right" vertical="center"/>
    </xf>
    <xf numFmtId="180" fontId="82" fillId="0" borderId="1" xfId="5565" applyNumberFormat="1" applyAlignment="1">
      <alignment horizontal="right" vertical="center"/>
    </xf>
    <xf numFmtId="181" fontId="173" fillId="0" borderId="1" xfId="5565" applyNumberFormat="1" applyFont="1" applyAlignment="1">
      <alignment horizontal="right" vertical="center"/>
    </xf>
    <xf numFmtId="181" fontId="82" fillId="0" borderId="1" xfId="5565" applyNumberFormat="1" applyAlignment="1">
      <alignment horizontal="right" vertical="center"/>
    </xf>
    <xf numFmtId="49" fontId="146" fillId="0" borderId="1" xfId="5551" applyNumberFormat="1" applyFont="1" applyAlignment="1">
      <alignment horizontal="center" vertical="center"/>
    </xf>
    <xf numFmtId="165" fontId="132" fillId="0" borderId="8" xfId="0" applyNumberFormat="1" applyFont="1" applyBorder="1"/>
    <xf numFmtId="165" fontId="131" fillId="0" borderId="0" xfId="0" applyNumberFormat="1" applyFont="1"/>
    <xf numFmtId="3" fontId="132" fillId="0" borderId="20" xfId="0" applyNumberFormat="1" applyFont="1" applyBorder="1"/>
    <xf numFmtId="173" fontId="132" fillId="0" borderId="0" xfId="2" applyNumberFormat="1" applyFont="1"/>
    <xf numFmtId="173" fontId="133" fillId="0" borderId="14" xfId="2" applyNumberFormat="1" applyFont="1" applyBorder="1"/>
    <xf numFmtId="173" fontId="133" fillId="0" borderId="0" xfId="2" applyNumberFormat="1" applyFont="1"/>
    <xf numFmtId="10" fontId="122" fillId="0" borderId="167" xfId="0" applyNumberFormat="1" applyFont="1" applyBorder="1" applyAlignment="1">
      <alignment horizontal="center"/>
    </xf>
    <xf numFmtId="0" fontId="67" fillId="0" borderId="0" xfId="0" applyFont="1"/>
    <xf numFmtId="9" fontId="132" fillId="0" borderId="0" xfId="2" applyFont="1" applyAlignment="1">
      <alignment horizontal="right"/>
    </xf>
    <xf numFmtId="9" fontId="132" fillId="0" borderId="0" xfId="2" applyFont="1"/>
    <xf numFmtId="9" fontId="132" fillId="0" borderId="8" xfId="2" applyFont="1" applyFill="1" applyBorder="1"/>
    <xf numFmtId="173" fontId="132" fillId="0" borderId="0" xfId="2" applyNumberFormat="1" applyFont="1" applyFill="1"/>
    <xf numFmtId="9" fontId="134" fillId="0" borderId="0" xfId="2" applyFont="1"/>
    <xf numFmtId="0" fontId="60" fillId="0" borderId="0" xfId="0" applyFont="1"/>
    <xf numFmtId="0" fontId="135" fillId="3" borderId="119" xfId="0" applyFont="1" applyFill="1" applyBorder="1"/>
    <xf numFmtId="0" fontId="135" fillId="3" borderId="120" xfId="0" applyFont="1" applyFill="1" applyBorder="1"/>
    <xf numFmtId="0" fontId="135" fillId="3" borderId="120" xfId="0" applyFont="1" applyFill="1" applyBorder="1" applyAlignment="1">
      <alignment horizontal="center"/>
    </xf>
    <xf numFmtId="173" fontId="135" fillId="3" borderId="120" xfId="0" applyNumberFormat="1" applyFont="1" applyFill="1" applyBorder="1"/>
    <xf numFmtId="37" fontId="135" fillId="3" borderId="120" xfId="0" applyNumberFormat="1" applyFont="1" applyFill="1" applyBorder="1"/>
    <xf numFmtId="173" fontId="135" fillId="3" borderId="121" xfId="0" applyNumberFormat="1" applyFont="1" applyFill="1" applyBorder="1"/>
    <xf numFmtId="9" fontId="135" fillId="3" borderId="103" xfId="2" applyFont="1" applyFill="1" applyBorder="1"/>
    <xf numFmtId="9" fontId="132" fillId="0" borderId="14" xfId="2" applyFont="1" applyBorder="1" applyAlignment="1">
      <alignment horizontal="right"/>
    </xf>
    <xf numFmtId="0" fontId="38" fillId="0" borderId="0" xfId="0" applyFont="1"/>
    <xf numFmtId="3" fontId="48" fillId="0" borderId="0" xfId="0" applyNumberFormat="1" applyFont="1"/>
    <xf numFmtId="173" fontId="132" fillId="0" borderId="1" xfId="0" applyNumberFormat="1" applyFont="1" applyBorder="1"/>
    <xf numFmtId="0" fontId="162" fillId="25" borderId="171" xfId="0" applyFont="1" applyFill="1" applyBorder="1"/>
    <xf numFmtId="0" fontId="161" fillId="25" borderId="171" xfId="0" applyFont="1" applyFill="1" applyBorder="1"/>
    <xf numFmtId="3" fontId="161" fillId="25" borderId="171" xfId="0" applyNumberFormat="1" applyFont="1" applyFill="1" applyBorder="1"/>
    <xf numFmtId="3" fontId="161" fillId="25" borderId="172" xfId="0" applyNumberFormat="1" applyFont="1" applyFill="1" applyBorder="1"/>
    <xf numFmtId="3" fontId="161" fillId="25" borderId="173" xfId="0" applyNumberFormat="1" applyFont="1" applyFill="1" applyBorder="1"/>
    <xf numFmtId="0" fontId="161" fillId="25" borderId="13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1" fillId="25" borderId="128" xfId="0" applyFont="1" applyFill="1" applyBorder="1"/>
    <xf numFmtId="0" fontId="161" fillId="26" borderId="134" xfId="0" applyFont="1" applyFill="1" applyBorder="1"/>
    <xf numFmtId="0" fontId="161" fillId="25" borderId="126" xfId="0" applyFont="1" applyFill="1" applyBorder="1" applyAlignment="1">
      <alignment horizontal="left"/>
    </xf>
    <xf numFmtId="0" fontId="161" fillId="26" borderId="174" xfId="0" applyFont="1" applyFill="1" applyBorder="1"/>
    <xf numFmtId="0" fontId="161" fillId="26" borderId="174" xfId="0" applyFont="1" applyFill="1" applyBorder="1" applyAlignment="1">
      <alignment horizontal="center"/>
    </xf>
    <xf numFmtId="173" fontId="161" fillId="26" borderId="175" xfId="0" applyNumberFormat="1" applyFont="1" applyFill="1" applyBorder="1"/>
    <xf numFmtId="37" fontId="161" fillId="26" borderId="176" xfId="0" applyNumberFormat="1" applyFont="1" applyFill="1" applyBorder="1"/>
    <xf numFmtId="0" fontId="166" fillId="25" borderId="126" xfId="0" applyFont="1" applyFill="1" applyBorder="1"/>
    <xf numFmtId="0" fontId="166" fillId="25" borderId="128" xfId="0" applyFont="1" applyFill="1" applyBorder="1"/>
    <xf numFmtId="0" fontId="162" fillId="25" borderId="172" xfId="0" applyFont="1" applyFill="1" applyBorder="1"/>
    <xf numFmtId="37" fontId="162" fillId="25" borderId="173" xfId="0" applyNumberFormat="1" applyFont="1" applyFill="1" applyBorder="1"/>
    <xf numFmtId="37" fontId="162" fillId="25" borderId="173" xfId="0" applyNumberFormat="1" applyFont="1" applyFill="1" applyBorder="1" applyProtection="1">
      <protection locked="0"/>
    </xf>
    <xf numFmtId="0" fontId="166" fillId="27" borderId="126" xfId="0" applyFont="1" applyFill="1" applyBorder="1"/>
    <xf numFmtId="0" fontId="161" fillId="26" borderId="177" xfId="0" applyFont="1" applyFill="1" applyBorder="1"/>
    <xf numFmtId="37" fontId="161" fillId="26" borderId="178" xfId="0" applyNumberFormat="1" applyFont="1" applyFill="1" applyBorder="1"/>
    <xf numFmtId="0" fontId="161" fillId="26" borderId="170" xfId="0" applyFont="1" applyFill="1" applyBorder="1"/>
    <xf numFmtId="173" fontId="161" fillId="26" borderId="179" xfId="0" applyNumberFormat="1" applyFont="1" applyFill="1" applyBorder="1"/>
    <xf numFmtId="0" fontId="161" fillId="26" borderId="180" xfId="0" applyFont="1" applyFill="1" applyBorder="1"/>
    <xf numFmtId="0" fontId="162" fillId="26" borderId="180" xfId="0" applyFont="1" applyFill="1" applyBorder="1"/>
    <xf numFmtId="10" fontId="162" fillId="26" borderId="181" xfId="2" applyNumberFormat="1" applyFont="1" applyFill="1" applyBorder="1"/>
    <xf numFmtId="37" fontId="161" fillId="26" borderId="182" xfId="0" applyNumberFormat="1" applyFont="1" applyFill="1" applyBorder="1"/>
    <xf numFmtId="0" fontId="162" fillId="26" borderId="181" xfId="0" applyFont="1" applyFill="1" applyBorder="1"/>
    <xf numFmtId="0" fontId="175" fillId="25" borderId="0" xfId="0" applyFont="1" applyFill="1"/>
    <xf numFmtId="171" fontId="164" fillId="25" borderId="0" xfId="0" applyNumberFormat="1" applyFont="1" applyFill="1" applyAlignment="1">
      <alignment horizontal="left"/>
    </xf>
    <xf numFmtId="173" fontId="162" fillId="25" borderId="126" xfId="2" applyNumberFormat="1" applyFont="1" applyFill="1" applyBorder="1"/>
    <xf numFmtId="0" fontId="161" fillId="26" borderId="177" xfId="0" applyFont="1" applyFill="1" applyBorder="1" applyAlignment="1">
      <alignment horizontal="center"/>
    </xf>
    <xf numFmtId="173" fontId="161" fillId="26" borderId="183" xfId="0" applyNumberFormat="1" applyFont="1" applyFill="1" applyBorder="1"/>
    <xf numFmtId="10" fontId="161" fillId="26" borderId="181" xfId="2" applyNumberFormat="1" applyFont="1" applyFill="1" applyBorder="1"/>
    <xf numFmtId="0" fontId="161" fillId="26" borderId="181" xfId="0" applyFont="1" applyFill="1" applyBorder="1"/>
    <xf numFmtId="37" fontId="162" fillId="25" borderId="171" xfId="0" applyNumberFormat="1" applyFont="1" applyFill="1" applyBorder="1"/>
    <xf numFmtId="37" fontId="162" fillId="25" borderId="172" xfId="0" applyNumberFormat="1" applyFont="1" applyFill="1" applyBorder="1"/>
    <xf numFmtId="37" fontId="162" fillId="25" borderId="171" xfId="0" applyNumberFormat="1" applyFont="1" applyFill="1" applyBorder="1" applyProtection="1">
      <protection locked="0"/>
    </xf>
    <xf numFmtId="37" fontId="162" fillId="25" borderId="172" xfId="0" applyNumberFormat="1" applyFont="1" applyFill="1" applyBorder="1" applyProtection="1">
      <protection locked="0"/>
    </xf>
    <xf numFmtId="0" fontId="161" fillId="27" borderId="134" xfId="0" applyFont="1" applyFill="1" applyBorder="1"/>
    <xf numFmtId="0" fontId="161" fillId="27" borderId="128" xfId="0" applyFont="1" applyFill="1" applyBorder="1"/>
    <xf numFmtId="0" fontId="161" fillId="27" borderId="171" xfId="0" applyFont="1" applyFill="1" applyBorder="1"/>
    <xf numFmtId="37" fontId="162" fillId="25" borderId="184" xfId="0" applyNumberFormat="1" applyFont="1" applyFill="1" applyBorder="1"/>
    <xf numFmtId="0" fontId="162" fillId="27" borderId="126" xfId="0" applyFont="1" applyFill="1" applyBorder="1"/>
    <xf numFmtId="170" fontId="162" fillId="25" borderId="0" xfId="1" applyNumberFormat="1" applyFont="1" applyFill="1"/>
    <xf numFmtId="170" fontId="162" fillId="25" borderId="0" xfId="1" applyNumberFormat="1" applyFont="1" applyFill="1" applyProtection="1">
      <protection locked="0"/>
    </xf>
    <xf numFmtId="0" fontId="162" fillId="27" borderId="185" xfId="0" applyFont="1" applyFill="1" applyBorder="1"/>
    <xf numFmtId="170" fontId="162" fillId="25" borderId="172" xfId="1" applyNumberFormat="1" applyFont="1" applyFill="1" applyBorder="1"/>
    <xf numFmtId="37" fontId="161" fillId="27" borderId="171" xfId="0" applyNumberFormat="1" applyFont="1" applyFill="1" applyBorder="1"/>
    <xf numFmtId="172" fontId="161" fillId="27" borderId="172" xfId="0" applyNumberFormat="1" applyFont="1" applyFill="1" applyBorder="1"/>
    <xf numFmtId="37" fontId="161" fillId="27" borderId="173" xfId="0" applyNumberFormat="1" applyFont="1" applyFill="1" applyBorder="1"/>
    <xf numFmtId="173" fontId="161" fillId="26" borderId="181" xfId="2" applyNumberFormat="1" applyFont="1" applyFill="1" applyBorder="1"/>
    <xf numFmtId="0" fontId="166" fillId="25" borderId="171" xfId="0" applyFont="1" applyFill="1" applyBorder="1"/>
    <xf numFmtId="0" fontId="161" fillId="26" borderId="186" xfId="0" applyFont="1" applyFill="1" applyBorder="1"/>
    <xf numFmtId="37" fontId="161" fillId="25" borderId="171" xfId="0" applyNumberFormat="1" applyFont="1" applyFill="1" applyBorder="1"/>
    <xf numFmtId="173" fontId="161" fillId="25" borderId="172" xfId="0" applyNumberFormat="1" applyFont="1" applyFill="1" applyBorder="1"/>
    <xf numFmtId="37" fontId="161" fillId="25" borderId="173" xfId="0" applyNumberFormat="1" applyFont="1" applyFill="1" applyBorder="1"/>
    <xf numFmtId="0" fontId="161" fillId="26" borderId="187" xfId="0" applyFont="1" applyFill="1" applyBorder="1"/>
    <xf numFmtId="37" fontId="161" fillId="26" borderId="187" xfId="0" applyNumberFormat="1" applyFont="1" applyFill="1" applyBorder="1"/>
    <xf numFmtId="172" fontId="161" fillId="26" borderId="188" xfId="0" applyNumberFormat="1" applyFont="1" applyFill="1" applyBorder="1"/>
    <xf numFmtId="37" fontId="161" fillId="26" borderId="189" xfId="0" applyNumberFormat="1" applyFont="1" applyFill="1" applyBorder="1"/>
    <xf numFmtId="43" fontId="161" fillId="26" borderId="181" xfId="1" applyFont="1" applyFill="1" applyBorder="1"/>
    <xf numFmtId="0" fontId="166" fillId="25" borderId="185" xfId="0" applyFont="1" applyFill="1" applyBorder="1"/>
    <xf numFmtId="0" fontId="161" fillId="26" borderId="142" xfId="0" applyFont="1" applyFill="1" applyBorder="1"/>
    <xf numFmtId="0" fontId="167" fillId="25" borderId="0" xfId="0" applyFont="1" applyFill="1" applyAlignment="1">
      <alignment horizontal="center" vertical="center"/>
    </xf>
    <xf numFmtId="0" fontId="161" fillId="25" borderId="190" xfId="0" applyFont="1" applyFill="1" applyBorder="1" applyAlignment="1">
      <alignment horizontal="center"/>
    </xf>
    <xf numFmtId="0" fontId="162" fillId="25" borderId="145" xfId="0" applyFont="1" applyFill="1" applyBorder="1"/>
    <xf numFmtId="0" fontId="167" fillId="26" borderId="145" xfId="0" applyFont="1" applyFill="1" applyBorder="1"/>
    <xf numFmtId="0" fontId="167" fillId="25" borderId="147" xfId="0" applyFont="1" applyFill="1" applyBorder="1"/>
    <xf numFmtId="0" fontId="167" fillId="26" borderId="191" xfId="0" applyFont="1" applyFill="1" applyBorder="1"/>
    <xf numFmtId="173" fontId="167" fillId="26" borderId="191" xfId="0" applyNumberFormat="1" applyFont="1" applyFill="1" applyBorder="1"/>
    <xf numFmtId="170" fontId="167" fillId="26" borderId="175" xfId="1" applyNumberFormat="1" applyFont="1" applyFill="1" applyBorder="1"/>
    <xf numFmtId="37" fontId="167" fillId="26" borderId="192" xfId="0" applyNumberFormat="1" applyFont="1" applyFill="1" applyBorder="1"/>
    <xf numFmtId="0" fontId="167" fillId="26" borderId="175" xfId="0" applyFont="1" applyFill="1" applyBorder="1"/>
    <xf numFmtId="0" fontId="166" fillId="27" borderId="147" xfId="0" applyFont="1" applyFill="1" applyBorder="1"/>
    <xf numFmtId="172" fontId="167" fillId="26" borderId="175" xfId="0" applyNumberFormat="1" applyFont="1" applyFill="1" applyBorder="1"/>
    <xf numFmtId="0" fontId="166" fillId="25" borderId="193" xfId="0" applyFont="1" applyFill="1" applyBorder="1"/>
    <xf numFmtId="172" fontId="166" fillId="25" borderId="172" xfId="0" applyNumberFormat="1" applyFont="1" applyFill="1" applyBorder="1"/>
    <xf numFmtId="37" fontId="166" fillId="25" borderId="194" xfId="0" applyNumberFormat="1" applyFont="1" applyFill="1" applyBorder="1"/>
    <xf numFmtId="0" fontId="166" fillId="25" borderId="148" xfId="0" applyFont="1" applyFill="1" applyBorder="1"/>
    <xf numFmtId="173" fontId="167" fillId="25" borderId="193" xfId="0" applyNumberFormat="1" applyFont="1" applyFill="1" applyBorder="1"/>
    <xf numFmtId="0" fontId="167" fillId="25" borderId="172" xfId="0" applyFont="1" applyFill="1" applyBorder="1"/>
    <xf numFmtId="37" fontId="166" fillId="27" borderId="194" xfId="0" applyNumberFormat="1" applyFont="1" applyFill="1" applyBorder="1"/>
    <xf numFmtId="0" fontId="166" fillId="26" borderId="175" xfId="0" applyFont="1" applyFill="1" applyBorder="1"/>
    <xf numFmtId="0" fontId="167" fillId="27" borderId="193" xfId="0" applyFont="1" applyFill="1" applyBorder="1"/>
    <xf numFmtId="0" fontId="166" fillId="27" borderId="172" xfId="0" applyFont="1" applyFill="1" applyBorder="1"/>
    <xf numFmtId="0" fontId="167" fillId="26" borderId="151" xfId="0" applyFont="1" applyFill="1" applyBorder="1"/>
    <xf numFmtId="0" fontId="167" fillId="26" borderId="195" xfId="0" applyFont="1" applyFill="1" applyBorder="1"/>
    <xf numFmtId="0" fontId="170" fillId="25" borderId="196" xfId="0" applyFont="1" applyFill="1" applyBorder="1"/>
    <xf numFmtId="0" fontId="166" fillId="25" borderId="196" xfId="0" applyFont="1" applyFill="1" applyBorder="1"/>
    <xf numFmtId="0" fontId="162" fillId="25" borderId="196" xfId="0" applyFont="1" applyFill="1" applyBorder="1"/>
    <xf numFmtId="0" fontId="162" fillId="25" borderId="197" xfId="0" applyFont="1" applyFill="1" applyBorder="1"/>
    <xf numFmtId="0" fontId="167" fillId="26" borderId="198" xfId="0" applyFont="1" applyFill="1" applyBorder="1"/>
    <xf numFmtId="37" fontId="161" fillId="25" borderId="136" xfId="0" applyNumberFormat="1" applyFont="1" applyFill="1" applyBorder="1"/>
    <xf numFmtId="0" fontId="161" fillId="25" borderId="139" xfId="0" applyFont="1" applyFill="1" applyBorder="1"/>
    <xf numFmtId="37" fontId="162" fillId="33" borderId="127" xfId="0" applyNumberFormat="1" applyFont="1" applyFill="1" applyBorder="1" applyProtection="1">
      <protection locked="0"/>
    </xf>
    <xf numFmtId="37" fontId="162" fillId="33" borderId="130" xfId="0" applyNumberFormat="1" applyFont="1" applyFill="1" applyBorder="1" applyProtection="1">
      <protection locked="0"/>
    </xf>
    <xf numFmtId="37" fontId="161" fillId="25" borderId="176" xfId="0" applyNumberFormat="1" applyFont="1" applyFill="1" applyBorder="1"/>
    <xf numFmtId="37" fontId="162" fillId="33" borderId="173" xfId="0" applyNumberFormat="1" applyFont="1" applyFill="1" applyBorder="1" applyProtection="1">
      <protection locked="0"/>
    </xf>
    <xf numFmtId="37" fontId="162" fillId="33" borderId="133" xfId="0" applyNumberFormat="1" applyFont="1" applyFill="1" applyBorder="1" applyProtection="1">
      <protection locked="0"/>
    </xf>
    <xf numFmtId="37" fontId="161" fillId="25" borderId="178" xfId="0" applyNumberFormat="1" applyFont="1" applyFill="1" applyBorder="1"/>
    <xf numFmtId="37" fontId="161" fillId="25" borderId="141" xfId="0" applyNumberFormat="1" applyFont="1" applyFill="1" applyBorder="1"/>
    <xf numFmtId="37" fontId="161" fillId="25" borderId="127" xfId="0" applyNumberFormat="1" applyFont="1" applyFill="1" applyBorder="1"/>
    <xf numFmtId="37" fontId="161" fillId="25" borderId="182" xfId="0" applyNumberFormat="1" applyFont="1" applyFill="1" applyBorder="1"/>
    <xf numFmtId="3" fontId="161" fillId="25" borderId="126" xfId="0" applyNumberFormat="1" applyFont="1" applyFill="1" applyBorder="1"/>
    <xf numFmtId="3" fontId="161" fillId="25" borderId="0" xfId="0" applyNumberFormat="1" applyFont="1" applyFill="1"/>
    <xf numFmtId="3" fontId="161" fillId="25" borderId="127" xfId="0" applyNumberFormat="1" applyFont="1" applyFill="1" applyBorder="1"/>
    <xf numFmtId="9" fontId="162" fillId="25" borderId="126" xfId="0" applyNumberFormat="1" applyFont="1" applyFill="1" applyBorder="1"/>
    <xf numFmtId="9" fontId="162" fillId="25" borderId="131" xfId="0" applyNumberFormat="1" applyFont="1" applyFill="1" applyBorder="1"/>
    <xf numFmtId="0" fontId="162" fillId="25" borderId="140" xfId="0" applyFont="1" applyFill="1" applyBorder="1" applyAlignment="1">
      <alignment horizontal="right"/>
    </xf>
    <xf numFmtId="37" fontId="162" fillId="32" borderId="0" xfId="0" applyNumberFormat="1" applyFont="1" applyFill="1" applyProtection="1">
      <protection locked="0"/>
    </xf>
    <xf numFmtId="37" fontId="162" fillId="32" borderId="127" xfId="0" applyNumberFormat="1" applyFont="1" applyFill="1" applyBorder="1" applyProtection="1">
      <protection locked="0"/>
    </xf>
    <xf numFmtId="172" fontId="162" fillId="25" borderId="172" xfId="0" applyNumberFormat="1" applyFont="1" applyFill="1" applyBorder="1" applyProtection="1">
      <protection locked="0"/>
    </xf>
    <xf numFmtId="37" fontId="162" fillId="0" borderId="171" xfId="0" applyNumberFormat="1" applyFont="1" applyBorder="1" applyProtection="1">
      <protection locked="0"/>
    </xf>
    <xf numFmtId="173" fontId="161" fillId="25" borderId="139" xfId="0" applyNumberFormat="1" applyFont="1" applyFill="1" applyBorder="1"/>
    <xf numFmtId="37" fontId="161" fillId="25" borderId="189" xfId="0" applyNumberFormat="1" applyFont="1" applyFill="1" applyBorder="1"/>
    <xf numFmtId="0" fontId="178" fillId="25" borderId="0" xfId="0" applyFont="1" applyFill="1"/>
    <xf numFmtId="37" fontId="162" fillId="32" borderId="173" xfId="0" applyNumberFormat="1" applyFont="1" applyFill="1" applyBorder="1" applyProtection="1">
      <protection locked="0"/>
    </xf>
    <xf numFmtId="37" fontId="162" fillId="33" borderId="130" xfId="0" applyNumberFormat="1" applyFont="1" applyFill="1" applyBorder="1"/>
    <xf numFmtId="37" fontId="161" fillId="25" borderId="144" xfId="0" applyNumberFormat="1" applyFont="1" applyFill="1" applyBorder="1"/>
    <xf numFmtId="37" fontId="167" fillId="25" borderId="146" xfId="0" applyNumberFormat="1" applyFont="1" applyFill="1" applyBorder="1"/>
    <xf numFmtId="37" fontId="167" fillId="25" borderId="192" xfId="0" applyNumberFormat="1" applyFont="1" applyFill="1" applyBorder="1"/>
    <xf numFmtId="37" fontId="166" fillId="33" borderId="148" xfId="0" applyNumberFormat="1" applyFont="1" applyFill="1" applyBorder="1" applyProtection="1">
      <protection locked="0"/>
    </xf>
    <xf numFmtId="37" fontId="166" fillId="32" borderId="148" xfId="0" applyNumberFormat="1" applyFont="1" applyFill="1" applyBorder="1"/>
    <xf numFmtId="37" fontId="166" fillId="32" borderId="148" xfId="0" applyNumberFormat="1" applyFont="1" applyFill="1" applyBorder="1" applyProtection="1">
      <protection locked="0"/>
    </xf>
    <xf numFmtId="37" fontId="166" fillId="32" borderId="146" xfId="0" applyNumberFormat="1" applyFont="1" applyFill="1" applyBorder="1" applyProtection="1">
      <protection locked="0"/>
    </xf>
    <xf numFmtId="37" fontId="166" fillId="34" borderId="194" xfId="0" applyNumberFormat="1" applyFont="1" applyFill="1" applyBorder="1"/>
    <xf numFmtId="0" fontId="169" fillId="27" borderId="193" xfId="0" applyFont="1" applyFill="1" applyBorder="1"/>
    <xf numFmtId="0" fontId="168" fillId="27" borderId="172" xfId="0" applyFont="1" applyFill="1" applyBorder="1"/>
    <xf numFmtId="37" fontId="168" fillId="27" borderId="194" xfId="0" applyNumberFormat="1" applyFont="1" applyFill="1" applyBorder="1"/>
    <xf numFmtId="37" fontId="168" fillId="25" borderId="194" xfId="0" applyNumberFormat="1" applyFont="1" applyFill="1" applyBorder="1"/>
    <xf numFmtId="37" fontId="167" fillId="25" borderId="155" xfId="0" applyNumberFormat="1" applyFont="1" applyFill="1" applyBorder="1"/>
    <xf numFmtId="37" fontId="167" fillId="25" borderId="158" xfId="0" applyNumberFormat="1" applyFont="1" applyFill="1" applyBorder="1"/>
    <xf numFmtId="37" fontId="167" fillId="25" borderId="161" xfId="0" applyNumberFormat="1" applyFont="1" applyFill="1" applyBorder="1"/>
    <xf numFmtId="0" fontId="18" fillId="0" borderId="0" xfId="0" applyFont="1"/>
    <xf numFmtId="0" fontId="10" fillId="0" borderId="0" xfId="0" applyFont="1"/>
    <xf numFmtId="37" fontId="123" fillId="0" borderId="0" xfId="0" applyNumberFormat="1" applyFont="1"/>
    <xf numFmtId="43" fontId="0" fillId="0" borderId="0" xfId="1" applyFont="1"/>
    <xf numFmtId="0" fontId="158" fillId="24" borderId="0" xfId="0" applyFont="1" applyFill="1" applyAlignment="1">
      <alignment horizontal="left" vertical="top"/>
    </xf>
    <xf numFmtId="0" fontId="159" fillId="22" borderId="0" xfId="0" applyFont="1" applyFill="1" applyAlignment="1">
      <alignment horizontal="center" vertical="top"/>
    </xf>
    <xf numFmtId="43" fontId="156" fillId="0" borderId="0" xfId="1" applyFont="1" applyAlignment="1">
      <alignment horizontal="center" vertical="top"/>
    </xf>
    <xf numFmtId="43" fontId="157" fillId="0" borderId="0" xfId="1" applyFont="1" applyAlignment="1">
      <alignment horizontal="center" vertical="top"/>
    </xf>
    <xf numFmtId="43" fontId="0" fillId="0" borderId="0" xfId="0" applyNumberFormat="1"/>
    <xf numFmtId="43" fontId="0" fillId="0" borderId="0" xfId="1" applyFont="1" applyFill="1"/>
    <xf numFmtId="0" fontId="132" fillId="0" borderId="199" xfId="0" applyFont="1" applyBorder="1"/>
    <xf numFmtId="0" fontId="132" fillId="0" borderId="200" xfId="0" applyFont="1" applyBorder="1"/>
    <xf numFmtId="0" fontId="132" fillId="0" borderId="201" xfId="0" applyFont="1" applyBorder="1"/>
    <xf numFmtId="0" fontId="125" fillId="0" borderId="200" xfId="0" applyFont="1" applyBorder="1"/>
    <xf numFmtId="0" fontId="179" fillId="35" borderId="0" xfId="0" applyFont="1" applyFill="1" applyAlignment="1">
      <alignment horizontal="center" vertical="center"/>
    </xf>
    <xf numFmtId="0" fontId="153" fillId="35" borderId="0" xfId="0" applyFont="1" applyFill="1" applyAlignment="1">
      <alignment horizontal="center" vertical="center"/>
    </xf>
    <xf numFmtId="0" fontId="180" fillId="35" borderId="0" xfId="0" applyFont="1" applyFill="1" applyAlignment="1">
      <alignment horizontal="left" vertical="center"/>
    </xf>
    <xf numFmtId="0" fontId="153" fillId="35" borderId="0" xfId="0" applyFont="1" applyFill="1"/>
    <xf numFmtId="0" fontId="153" fillId="35" borderId="0" xfId="0" applyFont="1" applyFill="1" applyAlignment="1">
      <alignment horizontal="center"/>
    </xf>
    <xf numFmtId="3" fontId="153" fillId="35" borderId="0" xfId="0" applyNumberFormat="1" applyFont="1" applyFill="1"/>
    <xf numFmtId="0" fontId="153" fillId="35" borderId="1" xfId="0" applyFont="1" applyFill="1" applyBorder="1"/>
    <xf numFmtId="0" fontId="153" fillId="35" borderId="1" xfId="0" applyFont="1" applyFill="1" applyBorder="1" applyAlignment="1">
      <alignment horizontal="center" vertical="center"/>
    </xf>
    <xf numFmtId="0" fontId="153" fillId="35" borderId="1" xfId="0" applyFont="1" applyFill="1" applyBorder="1" applyAlignment="1">
      <alignment horizontal="right" vertical="center"/>
    </xf>
    <xf numFmtId="0" fontId="132" fillId="0" borderId="20" xfId="0" applyFont="1" applyBorder="1" applyAlignment="1">
      <alignment horizontal="center"/>
    </xf>
    <xf numFmtId="0" fontId="132" fillId="0" borderId="21" xfId="0" applyFont="1" applyBorder="1" applyAlignment="1">
      <alignment horizontal="center"/>
    </xf>
    <xf numFmtId="0" fontId="132" fillId="0" borderId="1" xfId="0" applyFont="1" applyBorder="1" applyAlignment="1">
      <alignment horizontal="center"/>
    </xf>
    <xf numFmtId="37" fontId="132" fillId="0" borderId="1" xfId="0" applyNumberFormat="1" applyFont="1" applyBorder="1"/>
    <xf numFmtId="1" fontId="132" fillId="0" borderId="20" xfId="0" applyNumberFormat="1" applyFont="1" applyBorder="1"/>
    <xf numFmtId="37" fontId="132" fillId="0" borderId="20" xfId="0" applyNumberFormat="1" applyFont="1" applyBorder="1"/>
    <xf numFmtId="173" fontId="132" fillId="0" borderId="20" xfId="0" applyNumberFormat="1" applyFont="1" applyBorder="1"/>
    <xf numFmtId="0" fontId="132" fillId="0" borderId="202" xfId="0" applyFont="1" applyBorder="1"/>
    <xf numFmtId="173" fontId="132" fillId="0" borderId="21" xfId="0" applyNumberFormat="1" applyFont="1" applyBorder="1"/>
    <xf numFmtId="173" fontId="125" fillId="0" borderId="20" xfId="0" applyNumberFormat="1" applyFont="1" applyBorder="1"/>
    <xf numFmtId="173" fontId="125" fillId="0" borderId="21" xfId="0" applyNumberFormat="1" applyFont="1" applyBorder="1"/>
    <xf numFmtId="0" fontId="132" fillId="0" borderId="203" xfId="0" applyFont="1" applyBorder="1"/>
    <xf numFmtId="0" fontId="132" fillId="0" borderId="203" xfId="0" applyFont="1" applyBorder="1" applyAlignment="1">
      <alignment horizontal="center"/>
    </xf>
    <xf numFmtId="0" fontId="132" fillId="0" borderId="204" xfId="0" applyFont="1" applyBorder="1" applyAlignment="1">
      <alignment horizontal="center"/>
    </xf>
    <xf numFmtId="173" fontId="132" fillId="0" borderId="203" xfId="0" applyNumberFormat="1" applyFont="1" applyBorder="1"/>
    <xf numFmtId="37" fontId="132" fillId="0" borderId="204" xfId="0" applyNumberFormat="1" applyFont="1" applyBorder="1"/>
    <xf numFmtId="0" fontId="181" fillId="0" borderId="0" xfId="0" applyFont="1"/>
    <xf numFmtId="0" fontId="133" fillId="0" borderId="0" xfId="0" applyFont="1" applyAlignment="1">
      <alignment horizontal="center"/>
    </xf>
    <xf numFmtId="0" fontId="0" fillId="36" borderId="0" xfId="0" applyFill="1"/>
    <xf numFmtId="0" fontId="159" fillId="37" borderId="0" xfId="0" applyFont="1" applyFill="1" applyAlignment="1">
      <alignment horizontal="left" vertical="top"/>
    </xf>
    <xf numFmtId="0" fontId="159" fillId="37" borderId="0" xfId="0" applyFont="1" applyFill="1" applyAlignment="1">
      <alignment horizontal="center" vertical="top"/>
    </xf>
    <xf numFmtId="0" fontId="132" fillId="32" borderId="8" xfId="0" applyFont="1" applyFill="1" applyBorder="1"/>
    <xf numFmtId="0" fontId="0" fillId="38" borderId="0" xfId="0" applyFill="1"/>
    <xf numFmtId="43" fontId="157" fillId="0" borderId="0" xfId="1" applyFont="1" applyFill="1" applyAlignment="1">
      <alignment horizontal="center" vertical="top"/>
    </xf>
    <xf numFmtId="43" fontId="156" fillId="0" borderId="0" xfId="1" applyFont="1" applyFill="1" applyAlignment="1">
      <alignment horizontal="center" vertical="top"/>
    </xf>
    <xf numFmtId="0" fontId="123" fillId="0" borderId="1" xfId="0" applyFont="1" applyBorder="1"/>
    <xf numFmtId="37" fontId="125" fillId="3" borderId="27" xfId="0" applyNumberFormat="1" applyFont="1" applyFill="1" applyBorder="1"/>
    <xf numFmtId="168" fontId="127" fillId="0" borderId="4" xfId="0" applyNumberFormat="1" applyFont="1" applyBorder="1"/>
    <xf numFmtId="169" fontId="127" fillId="0" borderId="5" xfId="0" applyNumberFormat="1" applyFont="1" applyBorder="1"/>
    <xf numFmtId="168" fontId="127" fillId="0" borderId="7" xfId="0" applyNumberFormat="1" applyFont="1" applyBorder="1"/>
    <xf numFmtId="3" fontId="132" fillId="0" borderId="14" xfId="0" applyNumberFormat="1" applyFont="1" applyBorder="1"/>
    <xf numFmtId="3" fontId="132" fillId="0" borderId="5" xfId="0" applyNumberFormat="1" applyFont="1" applyBorder="1" applyAlignment="1">
      <alignment horizontal="center"/>
    </xf>
    <xf numFmtId="173" fontId="135" fillId="0" borderId="9" xfId="0" applyNumberFormat="1" applyFont="1" applyBorder="1" applyAlignment="1">
      <alignment vertical="center"/>
    </xf>
    <xf numFmtId="37" fontId="132" fillId="0" borderId="205" xfId="0" applyNumberFormat="1" applyFont="1" applyBorder="1"/>
    <xf numFmtId="0" fontId="125" fillId="3" borderId="93" xfId="0" applyFont="1" applyFill="1" applyBorder="1"/>
    <xf numFmtId="0" fontId="125" fillId="3" borderId="35" xfId="0" applyFont="1" applyFill="1" applyBorder="1" applyAlignment="1">
      <alignment horizontal="center"/>
    </xf>
    <xf numFmtId="173" fontId="125" fillId="3" borderId="35" xfId="0" applyNumberFormat="1" applyFont="1" applyFill="1" applyBorder="1"/>
    <xf numFmtId="37" fontId="125" fillId="3" borderId="94" xfId="0" applyNumberFormat="1" applyFont="1" applyFill="1" applyBorder="1"/>
    <xf numFmtId="0" fontId="125" fillId="3" borderId="93" xfId="0" applyFont="1" applyFill="1" applyBorder="1" applyAlignment="1">
      <alignment horizontal="center"/>
    </xf>
    <xf numFmtId="0" fontId="132" fillId="3" borderId="206" xfId="0" applyFont="1" applyFill="1" applyBorder="1"/>
    <xf numFmtId="0" fontId="132" fillId="3" borderId="93" xfId="0" applyFont="1" applyFill="1" applyBorder="1"/>
    <xf numFmtId="37" fontId="125" fillId="3" borderId="13" xfId="2" applyNumberFormat="1" applyFont="1" applyFill="1" applyBorder="1"/>
    <xf numFmtId="37" fontId="132" fillId="0" borderId="92" xfId="0" applyNumberFormat="1" applyFont="1" applyBorder="1"/>
    <xf numFmtId="37" fontId="132" fillId="0" borderId="5" xfId="0" applyNumberFormat="1" applyFont="1" applyBorder="1" applyAlignment="1">
      <alignment horizontal="center"/>
    </xf>
    <xf numFmtId="37" fontId="132" fillId="0" borderId="91" xfId="0" applyNumberFormat="1" applyFont="1" applyBorder="1" applyAlignment="1">
      <alignment horizontal="center"/>
    </xf>
    <xf numFmtId="3" fontId="132" fillId="0" borderId="1" xfId="0" applyNumberFormat="1" applyFont="1" applyBorder="1"/>
    <xf numFmtId="3" fontId="132" fillId="0" borderId="23" xfId="0" applyNumberFormat="1" applyFont="1" applyBorder="1"/>
    <xf numFmtId="37" fontId="132" fillId="0" borderId="23" xfId="0" applyNumberFormat="1" applyFont="1" applyBorder="1"/>
    <xf numFmtId="3" fontId="132" fillId="0" borderId="21" xfId="0" applyNumberFormat="1" applyFont="1" applyBorder="1"/>
    <xf numFmtId="173" fontId="135" fillId="0" borderId="8" xfId="0" applyNumberFormat="1" applyFont="1" applyBorder="1"/>
    <xf numFmtId="173" fontId="135" fillId="0" borderId="9" xfId="0" applyNumberFormat="1" applyFont="1" applyBorder="1"/>
    <xf numFmtId="0" fontId="125" fillId="0" borderId="20" xfId="0" applyFont="1" applyBorder="1"/>
    <xf numFmtId="9" fontId="132" fillId="0" borderId="0" xfId="2" applyFont="1" applyFill="1"/>
    <xf numFmtId="37" fontId="132" fillId="0" borderId="21" xfId="0" applyNumberFormat="1" applyFont="1" applyBorder="1" applyAlignment="1">
      <alignment horizontal="center"/>
    </xf>
    <xf numFmtId="37" fontId="125" fillId="0" borderId="10" xfId="0" applyNumberFormat="1" applyFont="1" applyBorder="1"/>
    <xf numFmtId="37" fontId="125" fillId="0" borderId="26" xfId="0" applyNumberFormat="1" applyFont="1" applyBorder="1"/>
    <xf numFmtId="37" fontId="125" fillId="0" borderId="11" xfId="0" applyNumberFormat="1" applyFont="1" applyBorder="1"/>
    <xf numFmtId="173" fontId="125" fillId="0" borderId="10" xfId="0" applyNumberFormat="1" applyFont="1" applyBorder="1"/>
    <xf numFmtId="37" fontId="125" fillId="0" borderId="22" xfId="0" applyNumberFormat="1" applyFont="1" applyBorder="1"/>
    <xf numFmtId="39" fontId="125" fillId="0" borderId="23" xfId="0" applyNumberFormat="1" applyFont="1" applyBorder="1" applyAlignment="1">
      <alignment horizontal="center"/>
    </xf>
    <xf numFmtId="173" fontId="125" fillId="0" borderId="24" xfId="0" applyNumberFormat="1" applyFont="1" applyBorder="1"/>
    <xf numFmtId="3" fontId="132" fillId="0" borderId="132" xfId="0" applyNumberFormat="1" applyFont="1" applyBorder="1"/>
    <xf numFmtId="3" fontId="132" fillId="0" borderId="203" xfId="0" applyNumberFormat="1" applyFont="1" applyBorder="1"/>
    <xf numFmtId="37" fontId="132" fillId="0" borderId="132" xfId="0" applyNumberFormat="1" applyFont="1" applyBorder="1"/>
    <xf numFmtId="3" fontId="132" fillId="0" borderId="204" xfId="0" applyNumberFormat="1" applyFont="1" applyBorder="1"/>
    <xf numFmtId="173" fontId="125" fillId="0" borderId="204" xfId="0" applyNumberFormat="1" applyFont="1" applyBorder="1"/>
    <xf numFmtId="0" fontId="132" fillId="0" borderId="132" xfId="0" applyFont="1" applyBorder="1"/>
    <xf numFmtId="173" fontId="132" fillId="0" borderId="204" xfId="0" applyNumberFormat="1" applyFont="1" applyBorder="1"/>
    <xf numFmtId="173" fontId="125" fillId="0" borderId="203" xfId="0" applyNumberFormat="1" applyFont="1" applyBorder="1"/>
    <xf numFmtId="173" fontId="133" fillId="0" borderId="8" xfId="0" applyNumberFormat="1" applyFont="1" applyBorder="1" applyAlignment="1">
      <alignment vertical="center"/>
    </xf>
    <xf numFmtId="173" fontId="133" fillId="0" borderId="203" xfId="0" applyNumberFormat="1" applyFont="1" applyBorder="1" applyAlignment="1">
      <alignment vertical="center"/>
    </xf>
    <xf numFmtId="172" fontId="132" fillId="0" borderId="90" xfId="0" applyNumberFormat="1" applyFont="1" applyBorder="1"/>
    <xf numFmtId="37" fontId="133" fillId="0" borderId="207" xfId="0" applyNumberFormat="1" applyFont="1" applyBorder="1"/>
    <xf numFmtId="0" fontId="133" fillId="0" borderId="20" xfId="0" applyFont="1" applyBorder="1"/>
    <xf numFmtId="0" fontId="133" fillId="0" borderId="1" xfId="0" applyFont="1" applyBorder="1" applyAlignment="1">
      <alignment horizontal="center"/>
    </xf>
    <xf numFmtId="0" fontId="133" fillId="0" borderId="20" xfId="0" applyFont="1" applyBorder="1" applyAlignment="1">
      <alignment horizontal="center"/>
    </xf>
    <xf numFmtId="37" fontId="133" fillId="0" borderId="21" xfId="0" applyNumberFormat="1" applyFont="1" applyBorder="1"/>
    <xf numFmtId="37" fontId="133" fillId="0" borderId="21" xfId="0" applyNumberFormat="1" applyFont="1" applyBorder="1" applyAlignment="1">
      <alignment horizontal="center"/>
    </xf>
    <xf numFmtId="0" fontId="133" fillId="0" borderId="203" xfId="0" applyFont="1" applyBorder="1"/>
    <xf numFmtId="0" fontId="133" fillId="0" borderId="132" xfId="0" applyFont="1" applyBorder="1" applyAlignment="1">
      <alignment horizontal="center"/>
    </xf>
    <xf numFmtId="10" fontId="133" fillId="0" borderId="132" xfId="0" applyNumberFormat="1" applyFont="1" applyBorder="1" applyAlignment="1">
      <alignment horizontal="center"/>
    </xf>
    <xf numFmtId="0" fontId="133" fillId="0" borderId="203" xfId="0" applyFont="1" applyBorder="1" applyAlignment="1">
      <alignment horizontal="center"/>
    </xf>
    <xf numFmtId="173" fontId="133" fillId="0" borderId="203" xfId="0" applyNumberFormat="1" applyFont="1" applyBorder="1"/>
    <xf numFmtId="37" fontId="133" fillId="0" borderId="204" xfId="0" applyNumberFormat="1" applyFont="1" applyBorder="1"/>
    <xf numFmtId="37" fontId="133" fillId="0" borderId="132" xfId="0" applyNumberFormat="1" applyFont="1" applyBorder="1" applyAlignment="1">
      <alignment horizontal="center"/>
    </xf>
    <xf numFmtId="37" fontId="133" fillId="0" borderId="204" xfId="0" applyNumberFormat="1" applyFont="1" applyBorder="1" applyAlignment="1">
      <alignment horizontal="center"/>
    </xf>
    <xf numFmtId="37" fontId="135" fillId="39" borderId="179" xfId="0" applyNumberFormat="1" applyFont="1" applyFill="1" applyBorder="1" applyAlignment="1">
      <alignment horizontal="center"/>
    </xf>
    <xf numFmtId="37" fontId="135" fillId="39" borderId="179" xfId="0" applyNumberFormat="1" applyFont="1" applyFill="1" applyBorder="1"/>
    <xf numFmtId="10" fontId="135" fillId="39" borderId="179" xfId="0" applyNumberFormat="1" applyFont="1" applyFill="1" applyBorder="1"/>
    <xf numFmtId="1" fontId="135" fillId="39" borderId="208" xfId="0" applyNumberFormat="1" applyFont="1" applyFill="1" applyBorder="1"/>
    <xf numFmtId="37" fontId="135" fillId="39" borderId="208" xfId="0" applyNumberFormat="1" applyFont="1" applyFill="1" applyBorder="1"/>
    <xf numFmtId="173" fontId="135" fillId="39" borderId="208" xfId="0" applyNumberFormat="1" applyFont="1" applyFill="1" applyBorder="1"/>
    <xf numFmtId="37" fontId="135" fillId="39" borderId="209" xfId="0" applyNumberFormat="1" applyFont="1" applyFill="1" applyBorder="1"/>
    <xf numFmtId="173" fontId="133" fillId="0" borderId="21" xfId="0" applyNumberFormat="1" applyFont="1" applyBorder="1"/>
    <xf numFmtId="173" fontId="135" fillId="0" borderId="20" xfId="0" applyNumberFormat="1" applyFont="1" applyBorder="1"/>
    <xf numFmtId="173" fontId="135" fillId="0" borderId="21" xfId="0" applyNumberFormat="1" applyFont="1" applyBorder="1"/>
    <xf numFmtId="37" fontId="135" fillId="0" borderId="21" xfId="0" applyNumberFormat="1" applyFont="1" applyBorder="1"/>
    <xf numFmtId="0" fontId="135" fillId="3" borderId="10" xfId="0" applyFont="1" applyFill="1" applyBorder="1"/>
    <xf numFmtId="37" fontId="135" fillId="3" borderId="26" xfId="0" applyNumberFormat="1" applyFont="1" applyFill="1" applyBorder="1"/>
    <xf numFmtId="10" fontId="135" fillId="3" borderId="26" xfId="0" applyNumberFormat="1" applyFont="1" applyFill="1" applyBorder="1"/>
    <xf numFmtId="37" fontId="135" fillId="3" borderId="10" xfId="0" applyNumberFormat="1" applyFont="1" applyFill="1" applyBorder="1"/>
    <xf numFmtId="173" fontId="135" fillId="3" borderId="10" xfId="0" applyNumberFormat="1" applyFont="1" applyFill="1" applyBorder="1"/>
    <xf numFmtId="10" fontId="135" fillId="3" borderId="10" xfId="0" applyNumberFormat="1" applyFont="1" applyFill="1" applyBorder="1"/>
    <xf numFmtId="0" fontId="135" fillId="3" borderId="12" xfId="0" applyFont="1" applyFill="1" applyBorder="1"/>
    <xf numFmtId="0" fontId="135" fillId="3" borderId="27" xfId="0" applyFont="1" applyFill="1" applyBorder="1"/>
    <xf numFmtId="10" fontId="135" fillId="3" borderId="27" xfId="0" applyNumberFormat="1" applyFont="1" applyFill="1" applyBorder="1"/>
    <xf numFmtId="37" fontId="135" fillId="3" borderId="27" xfId="0" applyNumberFormat="1" applyFont="1" applyFill="1" applyBorder="1"/>
    <xf numFmtId="173" fontId="135" fillId="3" borderId="12" xfId="0" applyNumberFormat="1" applyFont="1" applyFill="1" applyBorder="1"/>
    <xf numFmtId="37" fontId="181" fillId="0" borderId="0" xfId="0" applyNumberFormat="1" applyFont="1"/>
    <xf numFmtId="43" fontId="181" fillId="0" borderId="0" xfId="0" applyNumberFormat="1" applyFont="1"/>
    <xf numFmtId="171" fontId="133" fillId="0" borderId="0" xfId="0" applyNumberFormat="1" applyFont="1" applyAlignment="1">
      <alignment horizontal="left"/>
    </xf>
    <xf numFmtId="0" fontId="135" fillId="0" borderId="0" xfId="0" applyFont="1" applyAlignment="1">
      <alignment horizontal="center"/>
    </xf>
    <xf numFmtId="0" fontId="133" fillId="0" borderId="16" xfId="0" applyFont="1" applyBorder="1"/>
    <xf numFmtId="0" fontId="133" fillId="0" borderId="21" xfId="0" applyFont="1" applyBorder="1" applyAlignment="1">
      <alignment horizontal="center"/>
    </xf>
    <xf numFmtId="10" fontId="133" fillId="0" borderId="1" xfId="0" applyNumberFormat="1" applyFont="1" applyBorder="1" applyAlignment="1">
      <alignment horizontal="center"/>
    </xf>
    <xf numFmtId="3" fontId="133" fillId="0" borderId="1" xfId="0" applyNumberFormat="1" applyFont="1" applyBorder="1"/>
    <xf numFmtId="37" fontId="133" fillId="0" borderId="1" xfId="0" applyNumberFormat="1" applyFont="1" applyBorder="1" applyAlignment="1">
      <alignment horizontal="center"/>
    </xf>
    <xf numFmtId="173" fontId="133" fillId="0" borderId="1" xfId="0" applyNumberFormat="1" applyFont="1" applyBorder="1"/>
    <xf numFmtId="173" fontId="133" fillId="0" borderId="20" xfId="0" applyNumberFormat="1" applyFont="1" applyBorder="1"/>
    <xf numFmtId="0" fontId="135" fillId="39" borderId="208" xfId="0" applyFont="1" applyFill="1" applyBorder="1"/>
    <xf numFmtId="172" fontId="133" fillId="0" borderId="1" xfId="0" applyNumberFormat="1" applyFont="1" applyBorder="1"/>
    <xf numFmtId="10" fontId="133" fillId="0" borderId="1" xfId="0" applyNumberFormat="1" applyFont="1" applyBorder="1"/>
    <xf numFmtId="37" fontId="133" fillId="0" borderId="20" xfId="0" applyNumberFormat="1" applyFont="1" applyBorder="1"/>
    <xf numFmtId="0" fontId="133" fillId="0" borderId="1" xfId="0" applyFont="1" applyBorder="1"/>
    <xf numFmtId="37" fontId="135" fillId="3" borderId="95" xfId="0" applyNumberFormat="1" applyFont="1" applyFill="1" applyBorder="1"/>
    <xf numFmtId="0" fontId="5" fillId="0" borderId="0" xfId="0" applyFont="1"/>
    <xf numFmtId="0" fontId="0" fillId="41" borderId="0" xfId="0" applyFill="1"/>
    <xf numFmtId="0" fontId="159" fillId="42" borderId="0" xfId="0" applyFont="1" applyFill="1" applyAlignment="1">
      <alignment horizontal="left" vertical="top"/>
    </xf>
    <xf numFmtId="43" fontId="0" fillId="40" borderId="0" xfId="1" applyFont="1" applyFill="1"/>
    <xf numFmtId="0" fontId="131" fillId="0" borderId="1" xfId="0" applyFont="1" applyBorder="1"/>
    <xf numFmtId="0" fontId="136" fillId="0" borderId="0" xfId="0" applyFont="1"/>
    <xf numFmtId="0" fontId="183" fillId="0" borderId="0" xfId="0" applyFont="1"/>
    <xf numFmtId="3" fontId="131" fillId="0" borderId="0" xfId="0" applyNumberFormat="1" applyFont="1"/>
    <xf numFmtId="3" fontId="183" fillId="0" borderId="0" xfId="0" applyNumberFormat="1" applyFont="1"/>
    <xf numFmtId="6" fontId="131" fillId="0" borderId="0" xfId="0" applyNumberFormat="1" applyFont="1"/>
    <xf numFmtId="9" fontId="131" fillId="0" borderId="0" xfId="0" applyNumberFormat="1" applyFont="1"/>
    <xf numFmtId="0" fontId="131" fillId="0" borderId="0" xfId="0" quotePrefix="1" applyFont="1"/>
    <xf numFmtId="0" fontId="131" fillId="0" borderId="210" xfId="0" applyFont="1" applyBorder="1"/>
    <xf numFmtId="0" fontId="133" fillId="0" borderId="211" xfId="0" applyFont="1" applyBorder="1"/>
    <xf numFmtId="0" fontId="131" fillId="0" borderId="211" xfId="0" applyFont="1" applyBorder="1"/>
    <xf numFmtId="0" fontId="113" fillId="0" borderId="1" xfId="28"/>
    <xf numFmtId="0" fontId="113" fillId="0" borderId="1" xfId="28" applyAlignment="1">
      <alignment horizontal="center"/>
    </xf>
    <xf numFmtId="0" fontId="113" fillId="0" borderId="1" xfId="28" applyAlignment="1">
      <alignment vertical="center" wrapText="1"/>
    </xf>
    <xf numFmtId="0" fontId="160" fillId="0" borderId="215" xfId="28" applyFont="1" applyBorder="1" applyAlignment="1">
      <alignment horizontal="center" vertical="center" wrapText="1"/>
    </xf>
    <xf numFmtId="0" fontId="160" fillId="0" borderId="168" xfId="28" applyFont="1" applyBorder="1" applyAlignment="1">
      <alignment horizontal="center" vertical="center" wrapText="1"/>
    </xf>
    <xf numFmtId="0" fontId="160" fillId="44" borderId="216" xfId="28" applyFont="1" applyFill="1" applyBorder="1" applyAlignment="1">
      <alignment horizontal="center" vertical="center" wrapText="1"/>
    </xf>
    <xf numFmtId="0" fontId="113" fillId="0" borderId="162" xfId="28" applyBorder="1" applyAlignment="1">
      <alignment vertical="center" wrapText="1"/>
    </xf>
    <xf numFmtId="37" fontId="113" fillId="0" borderId="215" xfId="28" applyNumberFormat="1" applyBorder="1" applyAlignment="1">
      <alignment horizontal="center" vertical="center" wrapText="1"/>
    </xf>
    <xf numFmtId="37" fontId="113" fillId="0" borderId="162" xfId="28" applyNumberFormat="1" applyBorder="1" applyAlignment="1">
      <alignment horizontal="center" vertical="center" wrapText="1"/>
    </xf>
    <xf numFmtId="37" fontId="113" fillId="44" borderId="216" xfId="28" applyNumberFormat="1" applyFill="1" applyBorder="1" applyAlignment="1">
      <alignment horizontal="center" vertical="center" wrapText="1"/>
    </xf>
    <xf numFmtId="37" fontId="113" fillId="0" borderId="168" xfId="28" applyNumberFormat="1" applyBorder="1" applyAlignment="1">
      <alignment horizontal="center" vertical="center" wrapText="1"/>
    </xf>
    <xf numFmtId="0" fontId="113" fillId="0" borderId="166" xfId="28" applyBorder="1" applyAlignment="1">
      <alignment vertical="center" wrapText="1"/>
    </xf>
    <xf numFmtId="3" fontId="113" fillId="0" borderId="217" xfId="28" applyNumberFormat="1" applyBorder="1" applyAlignment="1">
      <alignment horizontal="center" vertical="center" wrapText="1"/>
    </xf>
    <xf numFmtId="3" fontId="113" fillId="0" borderId="166" xfId="28" applyNumberFormat="1" applyBorder="1" applyAlignment="1">
      <alignment horizontal="center" vertical="center" wrapText="1"/>
    </xf>
    <xf numFmtId="37" fontId="113" fillId="44" borderId="218" xfId="28" applyNumberFormat="1" applyFill="1" applyBorder="1" applyAlignment="1">
      <alignment horizontal="center" vertical="center" wrapText="1"/>
    </xf>
    <xf numFmtId="3" fontId="113" fillId="0" borderId="169" xfId="28" applyNumberFormat="1" applyBorder="1" applyAlignment="1">
      <alignment horizontal="center" vertical="center" wrapText="1"/>
    </xf>
    <xf numFmtId="0" fontId="113" fillId="0" borderId="164" xfId="28" applyBorder="1"/>
    <xf numFmtId="179" fontId="113" fillId="0" borderId="219" xfId="28" applyNumberFormat="1" applyBorder="1" applyAlignment="1">
      <alignment horizontal="right"/>
    </xf>
    <xf numFmtId="179" fontId="113" fillId="0" borderId="1" xfId="28" applyNumberFormat="1" applyAlignment="1">
      <alignment horizontal="right"/>
    </xf>
    <xf numFmtId="179" fontId="113" fillId="44" borderId="220" xfId="28" applyNumberFormat="1" applyFill="1" applyBorder="1" applyAlignment="1">
      <alignment horizontal="right"/>
    </xf>
    <xf numFmtId="0" fontId="113" fillId="0" borderId="221" xfId="28" applyBorder="1"/>
    <xf numFmtId="179" fontId="113" fillId="0" borderId="222" xfId="28" applyNumberFormat="1" applyBorder="1" applyAlignment="1">
      <alignment horizontal="right"/>
    </xf>
    <xf numFmtId="179" fontId="113" fillId="0" borderId="223" xfId="28" applyNumberFormat="1" applyBorder="1" applyAlignment="1">
      <alignment horizontal="right"/>
    </xf>
    <xf numFmtId="179" fontId="113" fillId="44" borderId="224" xfId="28" applyNumberFormat="1" applyFill="1" applyBorder="1" applyAlignment="1">
      <alignment horizontal="right"/>
    </xf>
    <xf numFmtId="0" fontId="160" fillId="0" borderId="225" xfId="28" applyFont="1" applyBorder="1"/>
    <xf numFmtId="179" fontId="160" fillId="0" borderId="226" xfId="28" applyNumberFormat="1" applyFont="1" applyBorder="1" applyAlignment="1">
      <alignment horizontal="right"/>
    </xf>
    <xf numFmtId="179" fontId="160" fillId="0" borderId="227" xfId="28" applyNumberFormat="1" applyFont="1" applyBorder="1" applyAlignment="1">
      <alignment horizontal="right"/>
    </xf>
    <xf numFmtId="179" fontId="160" fillId="44" borderId="228" xfId="28" applyNumberFormat="1" applyFont="1" applyFill="1" applyBorder="1" applyAlignment="1">
      <alignment horizontal="right"/>
    </xf>
    <xf numFmtId="0" fontId="160" fillId="0" borderId="162" xfId="28" applyFont="1" applyBorder="1" applyAlignment="1">
      <alignment horizontal="center" vertical="center" wrapText="1"/>
    </xf>
    <xf numFmtId="0" fontId="113" fillId="0" borderId="162" xfId="28" applyBorder="1"/>
    <xf numFmtId="179" fontId="113" fillId="0" borderId="162" xfId="28" applyNumberFormat="1" applyBorder="1" applyAlignment="1">
      <alignment horizontal="right"/>
    </xf>
    <xf numFmtId="179" fontId="113" fillId="44" borderId="216" xfId="28" applyNumberFormat="1" applyFill="1" applyBorder="1" applyAlignment="1">
      <alignment horizontal="right"/>
    </xf>
    <xf numFmtId="179" fontId="113" fillId="0" borderId="168" xfId="28" applyNumberFormat="1" applyBorder="1" applyAlignment="1">
      <alignment horizontal="right"/>
    </xf>
    <xf numFmtId="179" fontId="113" fillId="0" borderId="164" xfId="28" applyNumberFormat="1" applyBorder="1" applyAlignment="1">
      <alignment horizontal="right"/>
    </xf>
    <xf numFmtId="179" fontId="113" fillId="0" borderId="221" xfId="28" applyNumberFormat="1" applyBorder="1" applyAlignment="1">
      <alignment horizontal="right"/>
    </xf>
    <xf numFmtId="179" fontId="160" fillId="0" borderId="225" xfId="28" applyNumberFormat="1" applyFont="1" applyBorder="1" applyAlignment="1">
      <alignment horizontal="right"/>
    </xf>
    <xf numFmtId="37" fontId="113" fillId="0" borderId="219" xfId="28" applyNumberFormat="1" applyBorder="1" applyAlignment="1">
      <alignment horizontal="center" vertical="center" wrapText="1"/>
    </xf>
    <xf numFmtId="37" fontId="113" fillId="0" borderId="164" xfId="28" applyNumberFormat="1" applyBorder="1" applyAlignment="1">
      <alignment horizontal="center" vertical="center" wrapText="1"/>
    </xf>
    <xf numFmtId="37" fontId="113" fillId="44" borderId="220" xfId="28" applyNumberFormat="1" applyFill="1" applyBorder="1" applyAlignment="1">
      <alignment horizontal="center" vertical="center" wrapText="1"/>
    </xf>
    <xf numFmtId="37" fontId="113" fillId="0" borderId="1" xfId="28" applyNumberFormat="1" applyAlignment="1">
      <alignment horizontal="center" vertical="center" wrapText="1"/>
    </xf>
    <xf numFmtId="0" fontId="4" fillId="0" borderId="164" xfId="28" applyFont="1" applyBorder="1" applyAlignment="1">
      <alignment vertical="center" wrapText="1"/>
    </xf>
    <xf numFmtId="0" fontId="4" fillId="0" borderId="164" xfId="28" applyFont="1" applyBorder="1"/>
    <xf numFmtId="37" fontId="113" fillId="44" borderId="229" xfId="28" applyNumberFormat="1" applyFill="1" applyBorder="1" applyAlignment="1">
      <alignment horizontal="center" vertical="center" wrapText="1"/>
    </xf>
    <xf numFmtId="0" fontId="4" fillId="0" borderId="1" xfId="28" applyFont="1"/>
    <xf numFmtId="0" fontId="183" fillId="0" borderId="0" xfId="0" quotePrefix="1" applyFont="1"/>
    <xf numFmtId="0" fontId="131" fillId="45" borderId="0" xfId="0" applyFont="1" applyFill="1"/>
    <xf numFmtId="0" fontId="153" fillId="28" borderId="0" xfId="0" applyFont="1" applyFill="1"/>
    <xf numFmtId="0" fontId="153" fillId="28" borderId="0" xfId="0" applyFont="1" applyFill="1" applyAlignment="1">
      <alignment horizontal="center" vertical="center"/>
    </xf>
    <xf numFmtId="0" fontId="153" fillId="28" borderId="0" xfId="0" applyFont="1" applyFill="1" applyAlignment="1">
      <alignment horizontal="right"/>
    </xf>
    <xf numFmtId="0" fontId="126" fillId="0" borderId="1" xfId="0" applyFont="1" applyBorder="1"/>
    <xf numFmtId="0" fontId="150" fillId="0" borderId="1" xfId="0" applyFont="1" applyBorder="1"/>
    <xf numFmtId="0" fontId="151" fillId="21" borderId="95" xfId="0" applyFont="1" applyFill="1" applyBorder="1"/>
    <xf numFmtId="0" fontId="132" fillId="0" borderId="16" xfId="0" applyFont="1" applyBorder="1"/>
    <xf numFmtId="0" fontId="152" fillId="0" borderId="1" xfId="0" applyFont="1" applyBorder="1"/>
    <xf numFmtId="0" fontId="132" fillId="0" borderId="19" xfId="0" applyFont="1" applyBorder="1"/>
    <xf numFmtId="3" fontId="132" fillId="0" borderId="21" xfId="0" applyNumberFormat="1" applyFont="1" applyBorder="1" applyAlignment="1">
      <alignment horizontal="center"/>
    </xf>
    <xf numFmtId="3" fontId="132" fillId="0" borderId="20" xfId="0" applyNumberFormat="1" applyFont="1" applyBorder="1" applyAlignment="1">
      <alignment horizontal="center"/>
    </xf>
    <xf numFmtId="0" fontId="3" fillId="0" borderId="0" xfId="0" applyFont="1"/>
    <xf numFmtId="3" fontId="132" fillId="0" borderId="23" xfId="0" applyNumberFormat="1" applyFont="1" applyBorder="1" applyAlignment="1">
      <alignment horizontal="center"/>
    </xf>
    <xf numFmtId="3" fontId="132" fillId="0" borderId="24" xfId="0" applyNumberFormat="1" applyFont="1" applyBorder="1"/>
    <xf numFmtId="3" fontId="132" fillId="0" borderId="23" xfId="0" applyNumberFormat="1" applyFont="1" applyBorder="1" applyAlignment="1">
      <alignment horizontal="right"/>
    </xf>
    <xf numFmtId="37" fontId="132" fillId="0" borderId="24" xfId="0" applyNumberFormat="1" applyFont="1" applyBorder="1"/>
    <xf numFmtId="3" fontId="132" fillId="0" borderId="24" xfId="0" applyNumberFormat="1" applyFont="1" applyBorder="1" applyAlignment="1">
      <alignment horizontal="center"/>
    </xf>
    <xf numFmtId="37" fontId="132" fillId="0" borderId="24" xfId="0" applyNumberFormat="1" applyFont="1" applyBorder="1" applyAlignment="1">
      <alignment horizontal="center"/>
    </xf>
    <xf numFmtId="0" fontId="151" fillId="0" borderId="1" xfId="0" applyFont="1" applyBorder="1"/>
    <xf numFmtId="0" fontId="125" fillId="0" borderId="19" xfId="0" applyFont="1" applyBorder="1"/>
    <xf numFmtId="3" fontId="125" fillId="0" borderId="25" xfId="0" applyNumberFormat="1" applyFont="1" applyBorder="1"/>
    <xf numFmtId="3" fontId="125" fillId="0" borderId="19" xfId="0" applyNumberFormat="1" applyFont="1" applyBorder="1"/>
    <xf numFmtId="37" fontId="125" fillId="0" borderId="25" xfId="0" applyNumberFormat="1" applyFont="1" applyBorder="1"/>
    <xf numFmtId="0" fontId="125" fillId="0" borderId="21" xfId="0" applyFont="1" applyBorder="1"/>
    <xf numFmtId="37" fontId="125" fillId="0" borderId="21" xfId="0" applyNumberFormat="1" applyFont="1" applyBorder="1"/>
    <xf numFmtId="173" fontId="135" fillId="0" borderId="20" xfId="0" applyNumberFormat="1" applyFont="1" applyBorder="1" applyAlignment="1">
      <alignment vertical="center"/>
    </xf>
    <xf numFmtId="173" fontId="135" fillId="0" borderId="21" xfId="0" applyNumberFormat="1" applyFont="1" applyBorder="1" applyAlignment="1">
      <alignment vertical="center"/>
    </xf>
    <xf numFmtId="3" fontId="125" fillId="0" borderId="23" xfId="0" applyNumberFormat="1" applyFont="1" applyBorder="1"/>
    <xf numFmtId="3" fontId="125" fillId="0" borderId="24" xfId="0" applyNumberFormat="1" applyFont="1" applyBorder="1"/>
    <xf numFmtId="0" fontId="132" fillId="0" borderId="21" xfId="0" applyFont="1" applyBorder="1"/>
    <xf numFmtId="3" fontId="125" fillId="0" borderId="20" xfId="0" applyNumberFormat="1" applyFont="1" applyBorder="1"/>
    <xf numFmtId="3" fontId="132" fillId="0" borderId="25" xfId="0" applyNumberFormat="1" applyFont="1" applyBorder="1"/>
    <xf numFmtId="3" fontId="132" fillId="0" borderId="19" xfId="0" applyNumberFormat="1" applyFont="1" applyBorder="1"/>
    <xf numFmtId="37" fontId="132" fillId="0" borderId="25" xfId="0" applyNumberFormat="1" applyFont="1" applyBorder="1"/>
    <xf numFmtId="37" fontId="132" fillId="0" borderId="19" xfId="0" applyNumberFormat="1" applyFont="1" applyBorder="1"/>
    <xf numFmtId="37" fontId="125" fillId="3" borderId="95" xfId="0" applyNumberFormat="1" applyFont="1" applyFill="1" applyBorder="1"/>
    <xf numFmtId="0" fontId="125" fillId="0" borderId="20" xfId="0" applyFont="1" applyBorder="1" applyAlignment="1">
      <alignment horizontal="left"/>
    </xf>
    <xf numFmtId="173" fontId="132" fillId="0" borderId="23" xfId="0" applyNumberFormat="1" applyFont="1" applyBorder="1" applyAlignment="1">
      <alignment horizontal="right"/>
    </xf>
    <xf numFmtId="0" fontId="132" fillId="0" borderId="20" xfId="0" applyFont="1" applyBorder="1" applyAlignment="1">
      <alignment horizontal="right"/>
    </xf>
    <xf numFmtId="37" fontId="132" fillId="0" borderId="230" xfId="0" applyNumberFormat="1" applyFont="1" applyBorder="1"/>
    <xf numFmtId="3" fontId="3" fillId="0" borderId="0" xfId="0" applyNumberFormat="1" applyFont="1"/>
    <xf numFmtId="0" fontId="132" fillId="0" borderId="23" xfId="0" applyFont="1" applyBorder="1" applyAlignment="1">
      <alignment horizontal="right"/>
    </xf>
    <xf numFmtId="0" fontId="125" fillId="3" borderId="62" xfId="0" applyFont="1" applyFill="1" applyBorder="1" applyAlignment="1">
      <alignment horizontal="center"/>
    </xf>
    <xf numFmtId="173" fontId="125" fillId="3" borderId="62" xfId="0" applyNumberFormat="1" applyFont="1" applyFill="1" applyBorder="1"/>
    <xf numFmtId="37" fontId="125" fillId="3" borderId="108" xfId="0" applyNumberFormat="1" applyFont="1" applyFill="1" applyBorder="1"/>
    <xf numFmtId="0" fontId="132" fillId="0" borderId="19" xfId="0" applyFont="1" applyBorder="1" applyAlignment="1">
      <alignment horizontal="right"/>
    </xf>
    <xf numFmtId="0" fontId="132" fillId="0" borderId="23" xfId="0" applyFont="1" applyBorder="1"/>
    <xf numFmtId="0" fontId="132" fillId="32" borderId="20" xfId="0" applyFont="1" applyFill="1" applyBorder="1"/>
    <xf numFmtId="165" fontId="132" fillId="0" borderId="20" xfId="0" applyNumberFormat="1" applyFont="1" applyBorder="1"/>
    <xf numFmtId="9" fontId="132" fillId="0" borderId="20" xfId="2" applyFont="1" applyFill="1" applyBorder="1"/>
    <xf numFmtId="0" fontId="132" fillId="6" borderId="0" xfId="0" applyFont="1" applyFill="1"/>
    <xf numFmtId="0" fontId="125" fillId="6" borderId="0" xfId="0" applyFont="1" applyFill="1"/>
    <xf numFmtId="0" fontId="132" fillId="6" borderId="91" xfId="0" applyFont="1" applyFill="1" applyBorder="1"/>
    <xf numFmtId="0" fontId="132" fillId="0" borderId="24" xfId="0" applyFont="1" applyBorder="1" applyAlignment="1">
      <alignment horizontal="center"/>
    </xf>
    <xf numFmtId="37" fontId="125" fillId="0" borderId="24" xfId="0" applyNumberFormat="1" applyFont="1" applyBorder="1"/>
    <xf numFmtId="37" fontId="125" fillId="0" borderId="19" xfId="0" applyNumberFormat="1" applyFont="1" applyBorder="1"/>
    <xf numFmtId="37" fontId="125" fillId="0" borderId="20" xfId="0" applyNumberFormat="1" applyFont="1" applyBorder="1"/>
    <xf numFmtId="9" fontId="132" fillId="0" borderId="23" xfId="2" applyFont="1" applyBorder="1" applyAlignment="1">
      <alignment horizontal="right"/>
    </xf>
    <xf numFmtId="0" fontId="125" fillId="0" borderId="20" xfId="0" applyFont="1" applyBorder="1" applyAlignment="1">
      <alignment horizontal="center"/>
    </xf>
    <xf numFmtId="173" fontId="133" fillId="0" borderId="20" xfId="0" applyNumberFormat="1" applyFont="1" applyBorder="1" applyAlignment="1">
      <alignment vertical="center"/>
    </xf>
    <xf numFmtId="39" fontId="132" fillId="0" borderId="23" xfId="0" applyNumberFormat="1" applyFont="1" applyBorder="1" applyAlignment="1">
      <alignment horizontal="center"/>
    </xf>
    <xf numFmtId="173" fontId="132" fillId="0" borderId="24" xfId="0" applyNumberFormat="1" applyFont="1" applyBorder="1"/>
    <xf numFmtId="173" fontId="132" fillId="0" borderId="19" xfId="0" applyNumberFormat="1" applyFont="1" applyBorder="1"/>
    <xf numFmtId="172" fontId="132" fillId="0" borderId="23" xfId="0" applyNumberFormat="1" applyFont="1" applyBorder="1"/>
    <xf numFmtId="37" fontId="125" fillId="6" borderId="95" xfId="0" applyNumberFormat="1" applyFont="1" applyFill="1" applyBorder="1"/>
    <xf numFmtId="37" fontId="125" fillId="0" borderId="95" xfId="0" applyNumberFormat="1" applyFont="1" applyBorder="1"/>
    <xf numFmtId="0" fontId="125" fillId="6" borderId="91" xfId="0" applyFont="1" applyFill="1" applyBorder="1"/>
    <xf numFmtId="37" fontId="125" fillId="6" borderId="91" xfId="0" applyNumberFormat="1" applyFont="1" applyFill="1" applyBorder="1"/>
    <xf numFmtId="37" fontId="125" fillId="0" borderId="91" xfId="0" applyNumberFormat="1" applyFont="1" applyBorder="1"/>
    <xf numFmtId="37" fontId="125" fillId="6" borderId="90" xfId="0" applyNumberFormat="1" applyFont="1" applyFill="1" applyBorder="1"/>
    <xf numFmtId="172" fontId="125" fillId="6" borderId="90" xfId="0" applyNumberFormat="1" applyFont="1" applyFill="1" applyBorder="1"/>
    <xf numFmtId="0" fontId="132" fillId="0" borderId="23" xfId="0" applyFont="1" applyBorder="1" applyAlignment="1">
      <alignment horizontal="center"/>
    </xf>
    <xf numFmtId="1" fontId="132" fillId="0" borderId="19" xfId="0" applyNumberFormat="1" applyFont="1" applyBorder="1"/>
    <xf numFmtId="2" fontId="132" fillId="0" borderId="23" xfId="0" applyNumberFormat="1" applyFont="1" applyBorder="1"/>
    <xf numFmtId="0" fontId="133" fillId="0" borderId="19" xfId="0" applyFont="1" applyBorder="1"/>
    <xf numFmtId="173" fontId="125" fillId="0" borderId="19" xfId="0" applyNumberFormat="1" applyFont="1" applyBorder="1"/>
    <xf numFmtId="0" fontId="132" fillId="0" borderId="24" xfId="0" applyFont="1" applyBorder="1"/>
    <xf numFmtId="173" fontId="132" fillId="0" borderId="23" xfId="0" applyNumberFormat="1" applyFont="1" applyBorder="1"/>
    <xf numFmtId="0" fontId="132" fillId="0" borderId="231" xfId="0" applyFont="1" applyBorder="1"/>
    <xf numFmtId="0" fontId="155" fillId="22" borderId="0" xfId="0" applyFont="1" applyFill="1"/>
    <xf numFmtId="0" fontId="153" fillId="28" borderId="0" xfId="0" applyFont="1" applyFill="1" applyAlignment="1">
      <alignment vertical="center"/>
    </xf>
    <xf numFmtId="0" fontId="153" fillId="35" borderId="0" xfId="0" applyFont="1" applyFill="1" applyAlignment="1">
      <alignment horizontal="right" vertical="center"/>
    </xf>
    <xf numFmtId="0" fontId="125" fillId="0" borderId="117" xfId="0" applyFont="1" applyBorder="1" applyAlignment="1">
      <alignment horizontal="center" vertical="center"/>
    </xf>
    <xf numFmtId="0" fontId="132" fillId="0" borderId="102" xfId="0" applyFont="1" applyBorder="1" applyAlignment="1">
      <alignment horizontal="center"/>
    </xf>
    <xf numFmtId="0" fontId="132" fillId="0" borderId="103" xfId="0" applyFont="1" applyBorder="1" applyAlignment="1">
      <alignment horizontal="center"/>
    </xf>
    <xf numFmtId="0" fontId="132" fillId="0" borderId="104" xfId="0" applyFont="1" applyBorder="1" applyAlignment="1">
      <alignment horizontal="center"/>
    </xf>
    <xf numFmtId="0" fontId="133" fillId="0" borderId="23" xfId="0" applyFont="1" applyBorder="1"/>
    <xf numFmtId="37" fontId="133" fillId="0" borderId="102" xfId="0" applyNumberFormat="1" applyFont="1" applyBorder="1"/>
    <xf numFmtId="37" fontId="133" fillId="0" borderId="103" xfId="0" applyNumberFormat="1" applyFont="1" applyBorder="1"/>
    <xf numFmtId="37" fontId="133" fillId="0" borderId="23" xfId="0" applyNumberFormat="1" applyFont="1" applyBorder="1"/>
    <xf numFmtId="173" fontId="133" fillId="0" borderId="23" xfId="0" applyNumberFormat="1" applyFont="1" applyBorder="1"/>
    <xf numFmtId="37" fontId="133" fillId="0" borderId="104" xfId="0" applyNumberFormat="1" applyFont="1" applyBorder="1"/>
    <xf numFmtId="173" fontId="133" fillId="0" borderId="24" xfId="0" applyNumberFormat="1" applyFont="1" applyBorder="1"/>
    <xf numFmtId="0" fontId="135" fillId="3" borderId="91" xfId="0" applyFont="1" applyFill="1" applyBorder="1"/>
    <xf numFmtId="0" fontId="135" fillId="0" borderId="20" xfId="0" applyFont="1" applyBorder="1"/>
    <xf numFmtId="173" fontId="133" fillId="0" borderId="25" xfId="0" applyNumberFormat="1" applyFont="1" applyBorder="1"/>
    <xf numFmtId="0" fontId="133" fillId="0" borderId="105" xfId="0" applyFont="1" applyBorder="1"/>
    <xf numFmtId="0" fontId="133" fillId="0" borderId="23" xfId="0" applyFont="1" applyBorder="1" applyAlignment="1">
      <alignment horizontal="right"/>
    </xf>
    <xf numFmtId="172" fontId="133" fillId="0" borderId="23" xfId="0" applyNumberFormat="1" applyFont="1" applyBorder="1"/>
    <xf numFmtId="0" fontId="133" fillId="0" borderId="103" xfId="0" applyFont="1" applyBorder="1"/>
    <xf numFmtId="173" fontId="133" fillId="0" borderId="102" xfId="0" applyNumberFormat="1" applyFont="1" applyBorder="1"/>
    <xf numFmtId="0" fontId="135" fillId="3" borderId="62" xfId="0" applyFont="1" applyFill="1" applyBorder="1"/>
    <xf numFmtId="173" fontId="135" fillId="3" borderId="62" xfId="0" applyNumberFormat="1" applyFont="1" applyFill="1" applyBorder="1"/>
    <xf numFmtId="37" fontId="135" fillId="3" borderId="62" xfId="0" applyNumberFormat="1" applyFont="1" applyFill="1" applyBorder="1"/>
    <xf numFmtId="173" fontId="133" fillId="0" borderId="23" xfId="2" applyNumberFormat="1" applyFont="1" applyBorder="1"/>
    <xf numFmtId="172" fontId="135" fillId="3" borderId="62" xfId="0" applyNumberFormat="1" applyFont="1" applyFill="1" applyBorder="1"/>
    <xf numFmtId="37" fontId="133" fillId="0" borderId="109" xfId="0" applyNumberFormat="1" applyFont="1" applyBorder="1"/>
    <xf numFmtId="0" fontId="133" fillId="0" borderId="110" xfId="0" applyFont="1" applyBorder="1"/>
    <xf numFmtId="37" fontId="133" fillId="0" borderId="111" xfId="0" applyNumberFormat="1" applyFont="1" applyBorder="1"/>
    <xf numFmtId="37" fontId="133" fillId="0" borderId="110" xfId="0" applyNumberFormat="1" applyFont="1" applyBorder="1"/>
    <xf numFmtId="0" fontId="133" fillId="3" borderId="62" xfId="0" applyFont="1" applyFill="1" applyBorder="1"/>
    <xf numFmtId="3" fontId="135" fillId="3" borderId="62" xfId="0" applyNumberFormat="1" applyFont="1" applyFill="1" applyBorder="1" applyAlignment="1">
      <alignment horizontal="center"/>
    </xf>
    <xf numFmtId="173" fontId="135" fillId="3" borderId="108" xfId="0" applyNumberFormat="1" applyFont="1" applyFill="1" applyBorder="1"/>
    <xf numFmtId="0" fontId="131" fillId="6" borderId="0" xfId="0" applyFont="1" applyFill="1"/>
    <xf numFmtId="173" fontId="133" fillId="0" borderId="109" xfId="0" applyNumberFormat="1" applyFont="1" applyBorder="1"/>
    <xf numFmtId="173" fontId="135" fillId="0" borderId="110" xfId="0" applyNumberFormat="1" applyFont="1" applyBorder="1"/>
    <xf numFmtId="37" fontId="135" fillId="0" borderId="110" xfId="0" applyNumberFormat="1" applyFont="1" applyBorder="1"/>
    <xf numFmtId="37" fontId="135" fillId="0" borderId="105" xfId="0" applyNumberFormat="1" applyFont="1" applyBorder="1"/>
    <xf numFmtId="173" fontId="135" fillId="0" borderId="105" xfId="0" applyNumberFormat="1" applyFont="1" applyBorder="1"/>
    <xf numFmtId="43" fontId="135" fillId="0" borderId="105" xfId="0" applyNumberFormat="1" applyFont="1" applyBorder="1"/>
    <xf numFmtId="0" fontId="135" fillId="6" borderId="90" xfId="0" applyFont="1" applyFill="1" applyBorder="1"/>
    <xf numFmtId="37" fontId="135" fillId="6" borderId="90" xfId="0" applyNumberFormat="1" applyFont="1" applyFill="1" applyBorder="1"/>
    <xf numFmtId="0" fontId="133" fillId="6" borderId="90" xfId="0" applyFont="1" applyFill="1" applyBorder="1"/>
    <xf numFmtId="37" fontId="133" fillId="6" borderId="0" xfId="0" applyNumberFormat="1" applyFont="1" applyFill="1"/>
    <xf numFmtId="173" fontId="133" fillId="6" borderId="0" xfId="0" applyNumberFormat="1" applyFont="1" applyFill="1"/>
    <xf numFmtId="0" fontId="131" fillId="0" borderId="20" xfId="0" applyFont="1" applyBorder="1"/>
    <xf numFmtId="0" fontId="131" fillId="0" borderId="21" xfId="0" applyFont="1" applyBorder="1"/>
    <xf numFmtId="0" fontId="184" fillId="0" borderId="0" xfId="0" applyFont="1"/>
    <xf numFmtId="0" fontId="129" fillId="0" borderId="17" xfId="0" applyFont="1" applyBorder="1"/>
    <xf numFmtId="0" fontId="129" fillId="0" borderId="18" xfId="0" applyFont="1" applyBorder="1"/>
    <xf numFmtId="0" fontId="129" fillId="0" borderId="98" xfId="0" applyFont="1" applyBorder="1"/>
    <xf numFmtId="0" fontId="129" fillId="0" borderId="117" xfId="0" applyFont="1" applyBorder="1"/>
    <xf numFmtId="0" fontId="132" fillId="0" borderId="0" xfId="0" applyFont="1" applyAlignment="1">
      <alignment horizontal="left"/>
    </xf>
    <xf numFmtId="1" fontId="131" fillId="0" borderId="0" xfId="0" applyNumberFormat="1" applyFont="1" applyAlignment="1">
      <alignment horizontal="right"/>
    </xf>
    <xf numFmtId="1" fontId="131" fillId="0" borderId="0" xfId="0" applyNumberFormat="1" applyFont="1" applyAlignment="1">
      <alignment horizontal="left"/>
    </xf>
    <xf numFmtId="1" fontId="183" fillId="0" borderId="0" xfId="0" applyNumberFormat="1" applyFont="1" applyAlignment="1">
      <alignment horizontal="right"/>
    </xf>
    <xf numFmtId="1" fontId="183" fillId="0" borderId="0" xfId="0" applyNumberFormat="1" applyFont="1" applyAlignment="1">
      <alignment horizontal="left"/>
    </xf>
    <xf numFmtId="37" fontId="132" fillId="0" borderId="232" xfId="0" applyNumberFormat="1" applyFont="1" applyBorder="1"/>
    <xf numFmtId="0" fontId="125" fillId="0" borderId="16" xfId="0" applyFont="1" applyBorder="1"/>
    <xf numFmtId="0" fontId="125" fillId="0" borderId="99" xfId="0" applyFont="1" applyBorder="1" applyAlignment="1">
      <alignment vertical="center"/>
    </xf>
    <xf numFmtId="0" fontId="125" fillId="0" borderId="17" xfId="0" applyFont="1" applyBorder="1"/>
    <xf numFmtId="0" fontId="125" fillId="0" borderId="18" xfId="0" applyFont="1" applyBorder="1"/>
    <xf numFmtId="37" fontId="183" fillId="0" borderId="0" xfId="0" applyNumberFormat="1" applyFont="1"/>
    <xf numFmtId="0" fontId="185" fillId="0" borderId="0" xfId="0" applyFont="1" applyAlignment="1">
      <alignment horizontal="center"/>
    </xf>
    <xf numFmtId="0" fontId="2" fillId="0" borderId="0" xfId="0" applyFont="1"/>
    <xf numFmtId="39" fontId="132" fillId="0" borderId="1" xfId="0" applyNumberFormat="1" applyFont="1" applyBorder="1" applyAlignment="1">
      <alignment horizontal="center"/>
    </xf>
    <xf numFmtId="0" fontId="1" fillId="0" borderId="0" xfId="0" applyFont="1"/>
    <xf numFmtId="0" fontId="136" fillId="0" borderId="0" xfId="0" applyFont="1" applyAlignment="1">
      <alignment horizontal="center" vertical="center"/>
    </xf>
    <xf numFmtId="37" fontId="136" fillId="0" borderId="0" xfId="0" applyNumberFormat="1" applyFont="1"/>
    <xf numFmtId="173" fontId="131" fillId="0" borderId="0" xfId="0" applyNumberFormat="1" applyFont="1"/>
    <xf numFmtId="173" fontId="136" fillId="0" borderId="0" xfId="0" applyNumberFormat="1" applyFont="1"/>
    <xf numFmtId="0" fontId="136" fillId="0" borderId="0" xfId="0" applyFont="1" applyAlignment="1">
      <alignment horizontal="center"/>
    </xf>
    <xf numFmtId="0" fontId="161" fillId="25" borderId="123" xfId="0" applyFont="1" applyFill="1" applyBorder="1" applyAlignment="1">
      <alignment horizontal="center"/>
    </xf>
    <xf numFmtId="0" fontId="161" fillId="25" borderId="124" xfId="0" applyFont="1" applyFill="1" applyBorder="1" applyAlignment="1">
      <alignment horizontal="center"/>
    </xf>
    <xf numFmtId="0" fontId="161" fillId="25" borderId="125" xfId="0" applyFont="1" applyFill="1" applyBorder="1" applyAlignment="1">
      <alignment horizontal="center"/>
    </xf>
    <xf numFmtId="0" fontId="121" fillId="8" borderId="43" xfId="0" applyFont="1" applyFill="1" applyBorder="1" applyAlignment="1">
      <alignment horizontal="center" vertical="center" wrapText="1"/>
    </xf>
    <xf numFmtId="0" fontId="129" fillId="0" borderId="48" xfId="0" applyFont="1" applyBorder="1"/>
    <xf numFmtId="0" fontId="145" fillId="9" borderId="49" xfId="0" applyFont="1" applyFill="1" applyBorder="1" applyAlignment="1">
      <alignment horizontal="center" vertical="center" wrapText="1"/>
    </xf>
    <xf numFmtId="0" fontId="129" fillId="0" borderId="50" xfId="0" applyFont="1" applyBorder="1"/>
    <xf numFmtId="0" fontId="123" fillId="13" borderId="87" xfId="0" applyFont="1" applyFill="1" applyBorder="1" applyAlignment="1">
      <alignment horizontal="left" vertical="top" wrapText="1"/>
    </xf>
    <xf numFmtId="0" fontId="129" fillId="0" borderId="68" xfId="0" applyFont="1" applyBorder="1"/>
    <xf numFmtId="0" fontId="129" fillId="0" borderId="81" xfId="0" applyFont="1" applyBorder="1"/>
    <xf numFmtId="0" fontId="145" fillId="0" borderId="14" xfId="0" applyFont="1" applyBorder="1" applyAlignment="1">
      <alignment horizontal="center"/>
    </xf>
    <xf numFmtId="0" fontId="129" fillId="0" borderId="14" xfId="0" applyFont="1" applyBorder="1"/>
    <xf numFmtId="0" fontId="125" fillId="0" borderId="16" xfId="0" applyFont="1" applyBorder="1" applyAlignment="1">
      <alignment horizontal="center"/>
    </xf>
    <xf numFmtId="0" fontId="125" fillId="0" borderId="17" xfId="0" applyFont="1" applyBorder="1" applyAlignment="1">
      <alignment horizontal="center"/>
    </xf>
    <xf numFmtId="0" fontId="125" fillId="0" borderId="18" xfId="0" applyFont="1" applyBorder="1" applyAlignment="1">
      <alignment horizontal="center"/>
    </xf>
    <xf numFmtId="0" fontId="125" fillId="0" borderId="99" xfId="0" applyFont="1" applyBorder="1" applyAlignment="1">
      <alignment horizontal="center" vertical="center"/>
    </xf>
    <xf numFmtId="0" fontId="129" fillId="0" borderId="97" xfId="0" applyFont="1" applyBorder="1"/>
    <xf numFmtId="0" fontId="129" fillId="0" borderId="100" xfId="0" applyFont="1" applyBorder="1"/>
    <xf numFmtId="0" fontId="129" fillId="0" borderId="17" xfId="0" applyFont="1" applyBorder="1"/>
    <xf numFmtId="0" fontId="129" fillId="0" borderId="4" xfId="0" applyFont="1" applyBorder="1"/>
    <xf numFmtId="0" fontId="125" fillId="0" borderId="3" xfId="0" applyFont="1" applyBorder="1" applyAlignment="1">
      <alignment horizontal="center"/>
    </xf>
    <xf numFmtId="0" fontId="129" fillId="0" borderId="18" xfId="0" applyFont="1" applyBorder="1"/>
    <xf numFmtId="0" fontId="125" fillId="0" borderId="97" xfId="0" applyFont="1" applyBorder="1" applyAlignment="1">
      <alignment horizontal="center" vertical="center"/>
    </xf>
    <xf numFmtId="0" fontId="129" fillId="0" borderId="98" xfId="0" applyFont="1" applyBorder="1"/>
    <xf numFmtId="0" fontId="129" fillId="0" borderId="117" xfId="0" applyFont="1" applyBorder="1"/>
    <xf numFmtId="0" fontId="129" fillId="0" borderId="118" xfId="0" applyFont="1" applyBorder="1"/>
    <xf numFmtId="0" fontId="125" fillId="0" borderId="117" xfId="0" applyFont="1" applyBorder="1" applyAlignment="1">
      <alignment horizontal="center" vertical="center"/>
    </xf>
    <xf numFmtId="0" fontId="135" fillId="0" borderId="16" xfId="0" applyFont="1" applyBorder="1" applyAlignment="1">
      <alignment horizontal="center"/>
    </xf>
    <xf numFmtId="0" fontId="166" fillId="0" borderId="18" xfId="0" applyFont="1" applyBorder="1"/>
    <xf numFmtId="0" fontId="135" fillId="0" borderId="17" xfId="0" applyFont="1" applyBorder="1" applyAlignment="1">
      <alignment horizontal="center"/>
    </xf>
    <xf numFmtId="0" fontId="166" fillId="0" borderId="17" xfId="0" applyFont="1" applyBorder="1"/>
    <xf numFmtId="17" fontId="125" fillId="43" borderId="212" xfId="28" quotePrefix="1" applyNumberFormat="1" applyFont="1" applyFill="1" applyBorder="1" applyAlignment="1">
      <alignment horizontal="center"/>
    </xf>
    <xf numFmtId="17" fontId="125" fillId="43" borderId="213" xfId="28" quotePrefix="1" applyNumberFormat="1" applyFont="1" applyFill="1" applyBorder="1" applyAlignment="1">
      <alignment horizontal="center"/>
    </xf>
    <xf numFmtId="17" fontId="125" fillId="43" borderId="214" xfId="28" quotePrefix="1" applyNumberFormat="1" applyFont="1" applyFill="1" applyBorder="1" applyAlignment="1">
      <alignment horizontal="center"/>
    </xf>
    <xf numFmtId="37" fontId="133" fillId="32" borderId="72" xfId="0" applyNumberFormat="1" applyFont="1" applyFill="1" applyBorder="1"/>
    <xf numFmtId="37" fontId="133" fillId="32" borderId="102" xfId="0" applyNumberFormat="1" applyFont="1" applyFill="1" applyBorder="1"/>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1083">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9"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778458.81</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506847.22</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1220833.02</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16828019.350000001</v>
      </c>
      <c r="C16" s="17"/>
      <c r="D16" s="15" t="s">
        <v>41</v>
      </c>
      <c r="E16" s="16">
        <f>+SUM(E10:E15)</f>
        <v>7909377.7800000003</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-3645794.1</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22279.039999999997</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-2985257.24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862627.72</v>
      </c>
      <c r="C30" s="17"/>
      <c r="D30" s="21" t="s">
        <v>59</v>
      </c>
      <c r="E30" s="22">
        <f>+E5+E7+E16+E20+E28</f>
        <v>28433058.520000003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43228020.819999993</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33295311.520000003</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10536279.410000002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10536515.410000002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43831826.919999994</v>
      </c>
      <c r="C56" s="17"/>
      <c r="D56" s="21" t="s">
        <v>87</v>
      </c>
      <c r="E56" s="22">
        <f>+E53+E45</f>
        <v>43831826.930000007</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-1.0000012814998627E-2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57" t="s">
        <v>1101</v>
      </c>
      <c r="D6" s="1258"/>
      <c r="E6" s="1259"/>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57">
        <v>2021</v>
      </c>
      <c r="D94" s="1258"/>
      <c r="E94" s="1259"/>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57"/>
      <c r="D173" s="1258"/>
      <c r="E173" s="1259"/>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57"/>
      <c r="D241" s="1258"/>
      <c r="E241" s="1259"/>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57"/>
      <c r="D296" s="1258"/>
      <c r="E296" s="1259"/>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57"/>
      <c r="D361" s="1258"/>
      <c r="E361" s="1259"/>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57"/>
      <c r="D407" s="1258"/>
      <c r="E407" s="1259"/>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0" t="s">
        <v>224</v>
      </c>
      <c r="B4" s="1260"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1"/>
      <c r="B5" s="1261"/>
      <c r="C5" s="1262" t="s">
        <v>244</v>
      </c>
      <c r="D5" s="1263"/>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67" t="str">
        <f>Parametres!$B$1&amp;" "&amp;"2 pager"&amp;" "&amp;Parametres!$B$3&amp;" "&amp;Parametres!$B$4</f>
        <v>Ste-Marie Auto 2 pager Aout 2026</v>
      </c>
      <c r="C1" s="1268"/>
      <c r="D1" s="1268"/>
      <c r="E1" s="1268"/>
      <c r="F1" s="1268"/>
      <c r="G1" s="1268"/>
      <c r="H1" s="1268"/>
      <c r="I1" s="1268"/>
      <c r="J1" s="1268"/>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64"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65"/>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65"/>
      <c r="K6" s="3"/>
      <c r="L6" s="3"/>
      <c r="M6" s="3"/>
      <c r="N6" s="3"/>
      <c r="O6" s="3"/>
      <c r="P6" s="3"/>
      <c r="Q6" s="3"/>
      <c r="R6" s="3"/>
      <c r="S6" s="3"/>
      <c r="T6" s="3"/>
      <c r="U6" s="3"/>
      <c r="V6" s="3"/>
      <c r="W6" s="3"/>
    </row>
    <row r="7" spans="1:23">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65"/>
      <c r="K7" s="3"/>
      <c r="L7" s="3"/>
      <c r="M7" s="3"/>
      <c r="N7" s="3"/>
      <c r="O7" s="3"/>
      <c r="P7" s="3"/>
      <c r="Q7" s="3"/>
      <c r="R7" s="3"/>
      <c r="S7" s="3"/>
      <c r="T7" s="3"/>
      <c r="U7" s="3"/>
      <c r="V7" s="3"/>
      <c r="W7" s="3"/>
    </row>
    <row r="8" spans="1:23">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65"/>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65"/>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65"/>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65"/>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65"/>
      <c r="K12" s="3"/>
      <c r="L12" s="3"/>
      <c r="M12" s="3"/>
      <c r="N12" s="3"/>
      <c r="O12" s="3"/>
      <c r="P12" s="3"/>
      <c r="Q12" s="3"/>
      <c r="R12" s="3"/>
      <c r="S12" s="3"/>
      <c r="T12" s="3"/>
      <c r="U12" s="3"/>
      <c r="V12" s="3"/>
      <c r="W12" s="3"/>
    </row>
    <row r="13" spans="1:23">
      <c r="A13" s="3"/>
      <c r="B13" s="160" t="s">
        <v>295</v>
      </c>
      <c r="C13" s="161">
        <f>+Print_Mois!$L$41-C7-C11</f>
        <v>-38227.819999999949</v>
      </c>
      <c r="D13" s="161" t="e">
        <f>+Print_Mois!$F$41-D7-D11</f>
        <v>#N/A</v>
      </c>
      <c r="E13" s="161">
        <f>+Print_Mois!$Q$41-E7-E11</f>
        <v>-25794.989999999845</v>
      </c>
      <c r="F13" s="162" t="str">
        <f t="shared" si="0"/>
        <v/>
      </c>
      <c r="G13" s="163">
        <f t="shared" si="1"/>
        <v>-12432.830000000104</v>
      </c>
      <c r="H13" s="165" t="str">
        <f t="shared" si="2"/>
        <v/>
      </c>
      <c r="I13" s="166">
        <f t="shared" si="3"/>
        <v>-0.48198623065952645</v>
      </c>
      <c r="J13" s="1265"/>
      <c r="K13" s="3"/>
      <c r="L13" s="3"/>
      <c r="M13" s="3"/>
      <c r="N13" s="3"/>
      <c r="O13" s="3"/>
      <c r="P13" s="3"/>
      <c r="Q13" s="3"/>
      <c r="R13" s="3"/>
      <c r="S13" s="3"/>
      <c r="T13" s="3"/>
      <c r="U13" s="3"/>
      <c r="V13" s="3"/>
      <c r="W13" s="3"/>
    </row>
    <row r="14" spans="1:23">
      <c r="A14" s="3"/>
      <c r="B14" s="160" t="s">
        <v>296</v>
      </c>
      <c r="C14" s="161">
        <f t="shared" ref="C14:E14" si="8">+C13/C4</f>
        <v>-721.27962264150847</v>
      </c>
      <c r="D14" s="161" t="e">
        <f t="shared" si="8"/>
        <v>#N/A</v>
      </c>
      <c r="E14" s="161">
        <f t="shared" si="8"/>
        <v>-322.43737499999804</v>
      </c>
      <c r="F14" s="162" t="str">
        <f t="shared" si="0"/>
        <v/>
      </c>
      <c r="G14" s="163">
        <f t="shared" si="1"/>
        <v>-398.84224764151043</v>
      </c>
      <c r="H14" s="165" t="str">
        <f t="shared" si="2"/>
        <v/>
      </c>
      <c r="I14" s="166">
        <f t="shared" si="3"/>
        <v>-1.2369603481653231</v>
      </c>
      <c r="J14" s="1265"/>
      <c r="K14" s="3"/>
      <c r="L14" s="3"/>
      <c r="M14" s="3"/>
      <c r="N14" s="3"/>
      <c r="O14" s="3"/>
      <c r="P14" s="3"/>
      <c r="Q14" s="3"/>
      <c r="R14" s="3"/>
      <c r="S14" s="3"/>
      <c r="T14" s="3"/>
      <c r="U14" s="3"/>
      <c r="V14" s="3"/>
      <c r="W14" s="3"/>
    </row>
    <row r="15" spans="1:23">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65"/>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5"/>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5"/>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66"/>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64"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65"/>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65"/>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65"/>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65"/>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65"/>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65"/>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65"/>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65"/>
      <c r="K29" s="3"/>
      <c r="L29" s="3"/>
      <c r="M29" s="3"/>
      <c r="N29" s="3"/>
      <c r="O29" s="3"/>
      <c r="P29" s="3"/>
      <c r="Q29" s="3"/>
      <c r="R29" s="3"/>
      <c r="S29" s="3"/>
      <c r="T29" s="3"/>
      <c r="U29" s="3"/>
      <c r="V29" s="3"/>
      <c r="W29" s="3"/>
    </row>
    <row r="30" spans="1:23" ht="15.75" customHeight="1">
      <c r="A30" s="3"/>
      <c r="B30" s="160" t="s">
        <v>295</v>
      </c>
      <c r="C30" s="161">
        <f>+Print_Mois!$L$123-C24-C28</f>
        <v>11168.549999999992</v>
      </c>
      <c r="D30" s="161" t="e">
        <f>+Print_Mois!$F$123-D24-D28</f>
        <v>#N/A</v>
      </c>
      <c r="E30" s="161">
        <f>+Print_Mois!$Q$123-E24-E28</f>
        <v>9960.4100000000217</v>
      </c>
      <c r="F30" s="162" t="str">
        <f t="shared" si="11"/>
        <v/>
      </c>
      <c r="G30" s="163">
        <f t="shared" si="12"/>
        <v>1208.1399999999703</v>
      </c>
      <c r="H30" s="165" t="str">
        <f t="shared" si="13"/>
        <v/>
      </c>
      <c r="I30" s="166">
        <f t="shared" si="14"/>
        <v>0.12129420375265353</v>
      </c>
      <c r="J30" s="1265"/>
      <c r="K30" s="3"/>
      <c r="L30" s="3"/>
      <c r="M30" s="3"/>
      <c r="N30" s="3"/>
      <c r="O30" s="3"/>
      <c r="P30" s="3"/>
      <c r="Q30" s="3"/>
      <c r="R30" s="3"/>
      <c r="S30" s="3"/>
      <c r="T30" s="3"/>
      <c r="U30" s="3"/>
      <c r="V30" s="3"/>
      <c r="W30" s="3"/>
    </row>
    <row r="31" spans="1:23" ht="15.75" customHeight="1">
      <c r="A31" s="3"/>
      <c r="B31" s="160" t="s">
        <v>296</v>
      </c>
      <c r="C31" s="161">
        <f t="shared" ref="C31:E31" si="19">+C30/C21</f>
        <v>465.35624999999965</v>
      </c>
      <c r="D31" s="161" t="e">
        <f t="shared" si="19"/>
        <v>#N/A</v>
      </c>
      <c r="E31" s="161">
        <f t="shared" si="19"/>
        <v>622.52562500000136</v>
      </c>
      <c r="F31" s="162" t="str">
        <f t="shared" si="11"/>
        <v/>
      </c>
      <c r="G31" s="163">
        <f t="shared" si="12"/>
        <v>-157.16937500000171</v>
      </c>
      <c r="H31" s="165" t="str">
        <f t="shared" si="13"/>
        <v/>
      </c>
      <c r="I31" s="166">
        <f t="shared" si="14"/>
        <v>-0.25247053083156434</v>
      </c>
      <c r="J31" s="1265"/>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65"/>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5"/>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5"/>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66"/>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64" t="s">
        <v>1090</v>
      </c>
      <c r="K38" s="3"/>
      <c r="L38" s="3"/>
      <c r="M38" s="3"/>
      <c r="N38" s="3"/>
      <c r="O38" s="3"/>
      <c r="P38" s="3"/>
      <c r="Q38" s="3"/>
      <c r="R38" s="3"/>
      <c r="S38" s="3"/>
      <c r="T38" s="3"/>
      <c r="U38" s="3"/>
      <c r="V38" s="3"/>
      <c r="W38" s="3"/>
    </row>
    <row r="39" spans="1:23" ht="15.75" customHeight="1">
      <c r="A39" s="3"/>
      <c r="B39" s="154" t="s">
        <v>302</v>
      </c>
      <c r="C39" s="195">
        <f>+Print_Mois!$L$268</f>
        <v>112297.87999999996</v>
      </c>
      <c r="D39" s="195" t="e">
        <f>+Print_Mois!$F$268</f>
        <v>#N/A</v>
      </c>
      <c r="E39" s="195">
        <f>+Print_Mois!$Q$268</f>
        <v>144346.68</v>
      </c>
      <c r="F39" s="196" t="str">
        <f t="shared" si="22"/>
        <v/>
      </c>
      <c r="G39" s="197">
        <f t="shared" si="23"/>
        <v>-32048.800000000032</v>
      </c>
      <c r="H39" s="198" t="str">
        <f t="shared" si="24"/>
        <v/>
      </c>
      <c r="I39" s="199">
        <f t="shared" si="25"/>
        <v>-0.22202658211467027</v>
      </c>
      <c r="J39" s="1265"/>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65"/>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65"/>
      <c r="K41" s="3"/>
      <c r="L41" s="3"/>
      <c r="M41" s="3"/>
      <c r="N41" s="3"/>
      <c r="O41" s="3"/>
      <c r="P41" s="3"/>
      <c r="Q41" s="3"/>
      <c r="R41" s="3"/>
      <c r="S41" s="3"/>
      <c r="T41" s="3"/>
      <c r="U41" s="3"/>
      <c r="V41" s="3"/>
      <c r="W41" s="3"/>
    </row>
    <row r="42" spans="1:23" ht="15.75" customHeight="1">
      <c r="A42" s="3"/>
      <c r="B42" s="160" t="s">
        <v>305</v>
      </c>
      <c r="C42" s="161">
        <f>+Print_Mois!$L$258</f>
        <v>-5394.6400000000012</v>
      </c>
      <c r="D42" s="161" t="e">
        <f>+Print_Mois!$F$258</f>
        <v>#N/A</v>
      </c>
      <c r="E42" s="161">
        <f>+Print_Mois!$Q$258</f>
        <v>1303.8599999999969</v>
      </c>
      <c r="F42" s="162" t="str">
        <f t="shared" si="22"/>
        <v/>
      </c>
      <c r="G42" s="163">
        <f t="shared" si="23"/>
        <v>-6698.4999999999982</v>
      </c>
      <c r="H42" s="165" t="str">
        <f t="shared" si="24"/>
        <v/>
      </c>
      <c r="I42" s="166">
        <f t="shared" si="25"/>
        <v>-5.1374380685042977</v>
      </c>
      <c r="J42" s="1265"/>
      <c r="K42" s="3"/>
      <c r="L42" s="3"/>
      <c r="M42" s="3"/>
      <c r="N42" s="3"/>
      <c r="O42" s="3"/>
      <c r="P42" s="3"/>
      <c r="Q42" s="3"/>
      <c r="R42" s="3"/>
      <c r="S42" s="3"/>
      <c r="T42" s="3"/>
      <c r="U42" s="3"/>
      <c r="V42" s="3"/>
      <c r="W42" s="3"/>
    </row>
    <row r="43" spans="1:23" ht="15.75" customHeight="1">
      <c r="A43" s="3"/>
      <c r="B43" s="160" t="s">
        <v>306</v>
      </c>
      <c r="C43" s="161">
        <f>+Print_Mois!$L$284</f>
        <v>64671.220000000008</v>
      </c>
      <c r="D43" s="161" t="e">
        <f>+Print_Mois!$F$284</f>
        <v>#N/A</v>
      </c>
      <c r="E43" s="161">
        <f>+Print_Mois!$Q$284</f>
        <v>100507.83999999998</v>
      </c>
      <c r="F43" s="162" t="str">
        <f t="shared" si="22"/>
        <v/>
      </c>
      <c r="G43" s="163">
        <f t="shared" si="23"/>
        <v>-35836.619999999974</v>
      </c>
      <c r="H43" s="165" t="str">
        <f t="shared" si="24"/>
        <v/>
      </c>
      <c r="I43" s="166">
        <f t="shared" si="25"/>
        <v>-0.35655546870771454</v>
      </c>
      <c r="J43" s="1265"/>
      <c r="K43" s="3"/>
      <c r="L43" s="3"/>
      <c r="M43" s="3"/>
      <c r="N43" s="3"/>
      <c r="O43" s="3"/>
      <c r="P43" s="3"/>
      <c r="Q43" s="3"/>
      <c r="R43" s="3"/>
      <c r="S43" s="3"/>
      <c r="T43" s="3"/>
      <c r="U43" s="3"/>
      <c r="V43" s="3"/>
      <c r="W43" s="3"/>
    </row>
    <row r="44" spans="1:23" ht="15.75" customHeight="1">
      <c r="A44" s="3"/>
      <c r="B44" s="176" t="s">
        <v>307</v>
      </c>
      <c r="C44" s="161">
        <f>+SUM(Print_Mois!$L$272:$L$278)</f>
        <v>29610.119999999995</v>
      </c>
      <c r="D44" s="161" t="e">
        <f>+SUM(Print_Mois!$F$272:$F$278)</f>
        <v>#N/A</v>
      </c>
      <c r="E44" s="161">
        <f>+SUM(Print_Mois!$Q$272:$Q$278)</f>
        <v>67019.72</v>
      </c>
      <c r="F44" s="162" t="str">
        <f t="shared" si="22"/>
        <v/>
      </c>
      <c r="G44" s="163">
        <f t="shared" si="23"/>
        <v>-37409.600000000006</v>
      </c>
      <c r="H44" s="165" t="str">
        <f t="shared" si="24"/>
        <v/>
      </c>
      <c r="I44" s="166">
        <f t="shared" si="25"/>
        <v>-0.55818794826358575</v>
      </c>
      <c r="J44" s="1265"/>
      <c r="K44" s="3"/>
      <c r="L44" s="3"/>
      <c r="M44" s="3"/>
      <c r="N44" s="3"/>
      <c r="O44" s="3"/>
      <c r="P44" s="3"/>
      <c r="Q44" s="3"/>
      <c r="R44" s="3"/>
      <c r="S44" s="3"/>
      <c r="T44" s="3"/>
      <c r="U44" s="3"/>
      <c r="V44" s="3"/>
      <c r="W44" s="3"/>
    </row>
    <row r="45" spans="1:23">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65"/>
      <c r="K45" s="3"/>
      <c r="L45" s="3"/>
      <c r="M45" s="3"/>
      <c r="N45" s="3"/>
      <c r="O45" s="3"/>
      <c r="P45" s="3"/>
      <c r="Q45" s="3"/>
      <c r="R45" s="3"/>
      <c r="S45" s="3"/>
      <c r="T45" s="3"/>
      <c r="U45" s="3"/>
      <c r="V45" s="3"/>
      <c r="W45" s="3"/>
    </row>
    <row r="46" spans="1:23">
      <c r="A46" s="3"/>
      <c r="B46" s="160" t="s">
        <v>309</v>
      </c>
      <c r="C46" s="164">
        <f t="shared" ref="C46:E46" si="26">+C43/C38</f>
        <v>0.34601629172555681</v>
      </c>
      <c r="D46" s="164" t="e">
        <f t="shared" si="26"/>
        <v>#N/A</v>
      </c>
      <c r="E46" s="164">
        <f t="shared" si="26"/>
        <v>0.46715055971194164</v>
      </c>
      <c r="F46" s="167" t="str">
        <f t="shared" si="22"/>
        <v/>
      </c>
      <c r="G46" s="168">
        <f t="shared" si="23"/>
        <v>-0.12113426798638482</v>
      </c>
      <c r="H46" s="165" t="str">
        <f t="shared" si="24"/>
        <v/>
      </c>
      <c r="I46" s="166">
        <f t="shared" si="25"/>
        <v>-0.2593045549620655</v>
      </c>
      <c r="J46" s="1265"/>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66"/>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64"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65"/>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65"/>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65"/>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65"/>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65"/>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65"/>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65"/>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65"/>
      <c r="K58" s="3"/>
      <c r="L58" s="3"/>
      <c r="M58" s="3"/>
      <c r="N58" s="3"/>
      <c r="O58" s="3"/>
      <c r="P58" s="3"/>
      <c r="Q58" s="3"/>
      <c r="R58" s="3"/>
      <c r="S58" s="3"/>
      <c r="T58" s="3"/>
      <c r="U58" s="3"/>
      <c r="V58" s="3"/>
      <c r="W58" s="3"/>
    </row>
    <row r="59" spans="1:23" ht="15.75" customHeight="1">
      <c r="A59" s="3"/>
      <c r="B59" s="200" t="s">
        <v>118</v>
      </c>
      <c r="C59" s="179">
        <f>+Print_Mois!$L$396</f>
        <v>13305.910000000003</v>
      </c>
      <c r="D59" s="179" t="e">
        <f>+Print_Mois!$F$396</f>
        <v>#N/A</v>
      </c>
      <c r="E59" s="179">
        <f>+Print_Mois!$Q$396</f>
        <v>17580.00999999998</v>
      </c>
      <c r="F59" s="180" t="str">
        <f t="shared" si="27"/>
        <v/>
      </c>
      <c r="G59" s="181">
        <f t="shared" si="28"/>
        <v>-4274.0999999999767</v>
      </c>
      <c r="H59" s="182" t="str">
        <f t="shared" si="29"/>
        <v/>
      </c>
      <c r="I59" s="183">
        <f t="shared" si="30"/>
        <v>-0.24312272859912945</v>
      </c>
      <c r="J59" s="1266"/>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0.44932212702338847</v>
      </c>
      <c r="D62" s="164" t="e">
        <f>+Print_Mois!$Z$520/Print_Mois!$Z$494</f>
        <v>#N/A</v>
      </c>
      <c r="E62" s="164">
        <f>+Print_Mois!$AL$520/Print_Mois!$AL$494</f>
        <v>0.41600824761487926</v>
      </c>
      <c r="F62" s="167" t="str">
        <f t="shared" ref="F62:G67" si="32">+IFERROR($C62-D62,"")</f>
        <v/>
      </c>
      <c r="G62" s="168">
        <f t="shared" si="32"/>
        <v>3.3313879408509217E-2</v>
      </c>
      <c r="H62" s="165" t="str">
        <f t="shared" ref="H62:H67" si="33">+IFERROR(F62/ABS($D62),"")</f>
        <v/>
      </c>
      <c r="I62" s="166">
        <f t="shared" ref="I62:I67" si="34">+IFERROR(G62/ABS($E62),"")</f>
        <v>8.0079853222885217E-2</v>
      </c>
      <c r="J62" s="1264"/>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5"/>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65"/>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65"/>
      <c r="K65" s="3"/>
      <c r="L65" s="3"/>
      <c r="M65" s="3"/>
      <c r="N65" s="3"/>
      <c r="O65" s="3"/>
      <c r="P65" s="3"/>
      <c r="Q65" s="3"/>
      <c r="R65" s="3"/>
      <c r="S65" s="3"/>
      <c r="T65" s="3"/>
      <c r="U65" s="3"/>
      <c r="V65" s="3"/>
      <c r="W65" s="3"/>
    </row>
    <row r="66" spans="1:23" ht="15.75" customHeight="1">
      <c r="A66" s="3"/>
      <c r="B66" s="176" t="s">
        <v>321</v>
      </c>
      <c r="C66" s="161">
        <f>+Print_Mois!$AF$502</f>
        <v>44368.650000000052</v>
      </c>
      <c r="D66" s="161" t="e">
        <f>+Print_Mois!$Z$502</f>
        <v>#N/A</v>
      </c>
      <c r="E66" s="161">
        <f>+Print_Mois!$AL$502</f>
        <v>97213.13</v>
      </c>
      <c r="F66" s="162" t="str">
        <f t="shared" si="32"/>
        <v/>
      </c>
      <c r="G66" s="163">
        <f t="shared" si="32"/>
        <v>-52844.479999999952</v>
      </c>
      <c r="H66" s="165" t="str">
        <f t="shared" si="33"/>
        <v/>
      </c>
      <c r="I66" s="166">
        <f t="shared" si="34"/>
        <v>-0.54359405977361241</v>
      </c>
      <c r="J66" s="1265"/>
      <c r="K66" s="3"/>
      <c r="L66" s="3"/>
      <c r="M66" s="3"/>
      <c r="N66" s="3"/>
      <c r="O66" s="3"/>
      <c r="P66" s="3"/>
      <c r="Q66" s="3"/>
      <c r="R66" s="3"/>
      <c r="S66" s="3"/>
      <c r="T66" s="3"/>
      <c r="U66" s="3"/>
      <c r="V66" s="3"/>
      <c r="W66" s="3"/>
    </row>
    <row r="67" spans="1:23">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66"/>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35176.830000000031</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13937.279999999861</v>
      </c>
      <c r="H70" s="165" t="str">
        <f t="shared" ref="H70:H77" si="36">+IFERROR(F70/ABS($D70),"")</f>
        <v/>
      </c>
      <c r="I70" s="166">
        <f t="shared" ref="I70:I77" si="37">+IFERROR(G70/ABS($E70),"")</f>
        <v>0.65619469339038483</v>
      </c>
      <c r="J70" s="1264" t="s">
        <v>1092</v>
      </c>
      <c r="K70" s="3"/>
      <c r="L70" s="3"/>
      <c r="M70" s="3"/>
      <c r="N70" s="3"/>
      <c r="O70" s="3"/>
      <c r="P70" s="3"/>
      <c r="Q70" s="3"/>
      <c r="R70" s="3"/>
      <c r="S70" s="3"/>
      <c r="T70" s="3"/>
      <c r="U70" s="3"/>
      <c r="V70" s="3"/>
      <c r="W70" s="3"/>
    </row>
    <row r="71" spans="1:23" ht="15.75" customHeight="1">
      <c r="A71" s="3"/>
      <c r="B71" s="176" t="s">
        <v>325</v>
      </c>
      <c r="C71" s="164">
        <f>+C70/Print_Mois!$AF$494</f>
        <v>7.4675397045466912E-2</v>
      </c>
      <c r="D71" s="164" t="e">
        <f>+D70/Print_Mois!$Z$494</f>
        <v>#N/A</v>
      </c>
      <c r="E71" s="164">
        <f>+E70/Print_Mois!$AL$494</f>
        <v>2.6914321346648406E-2</v>
      </c>
      <c r="F71" s="167" t="str">
        <f t="shared" si="35"/>
        <v/>
      </c>
      <c r="G71" s="168">
        <f t="shared" si="35"/>
        <v>4.7761075698818503E-2</v>
      </c>
      <c r="H71" s="165" t="str">
        <f t="shared" si="36"/>
        <v/>
      </c>
      <c r="I71" s="166">
        <f t="shared" si="37"/>
        <v>1.774559911196353</v>
      </c>
      <c r="J71" s="1265"/>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405314.98000000004</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-203165.58999999991</v>
      </c>
      <c r="H72" s="165" t="str">
        <f t="shared" si="36"/>
        <v/>
      </c>
      <c r="I72" s="166">
        <f t="shared" si="37"/>
        <v>-0.33389002051454153</v>
      </c>
      <c r="J72" s="1265"/>
      <c r="K72" s="3"/>
      <c r="L72" s="3"/>
      <c r="M72" s="3"/>
      <c r="N72" s="3"/>
      <c r="O72" s="3"/>
      <c r="P72" s="3"/>
      <c r="Q72" s="3"/>
      <c r="R72" s="3"/>
      <c r="S72" s="3"/>
      <c r="T72" s="3"/>
      <c r="U72" s="3"/>
      <c r="V72" s="3"/>
      <c r="W72" s="3"/>
    </row>
    <row r="73" spans="1:23" ht="15.75" customHeight="1">
      <c r="A73" s="3"/>
      <c r="B73" s="176" t="s">
        <v>327</v>
      </c>
      <c r="C73" s="164">
        <f>+C72/Print_Mois!$AF$494</f>
        <v>0.86042594116568938</v>
      </c>
      <c r="D73" s="164" t="e">
        <f>+D72/Print_Mois!$Z$494</f>
        <v>#N/A</v>
      </c>
      <c r="E73" s="164">
        <f>+E72/Print_Mois!$AL$494</f>
        <v>0.77105407573002527</v>
      </c>
      <c r="F73" s="167" t="str">
        <f t="shared" si="35"/>
        <v/>
      </c>
      <c r="G73" s="168">
        <f t="shared" si="35"/>
        <v>8.9371865435664111E-2</v>
      </c>
      <c r="H73" s="165" t="str">
        <f t="shared" si="36"/>
        <v/>
      </c>
      <c r="I73" s="166">
        <f t="shared" si="37"/>
        <v>0.11590868688560894</v>
      </c>
      <c r="J73" s="1265"/>
      <c r="K73" s="3"/>
      <c r="L73" s="3"/>
      <c r="M73" s="3"/>
      <c r="N73" s="3"/>
      <c r="O73" s="3"/>
      <c r="P73" s="3"/>
      <c r="Q73" s="3"/>
      <c r="R73" s="3"/>
      <c r="S73" s="3"/>
      <c r="T73" s="3"/>
      <c r="U73" s="3"/>
      <c r="V73" s="3"/>
      <c r="W73" s="3"/>
    </row>
    <row r="74" spans="1:23" ht="15.75" customHeight="1">
      <c r="A74" s="1"/>
      <c r="B74" s="206" t="s">
        <v>328</v>
      </c>
      <c r="C74" s="195">
        <f>+Print_Mois!$AF$570+Print_Mois!$AF$502</f>
        <v>86356.179999997054</v>
      </c>
      <c r="D74" s="195" t="e">
        <f>+Print_Mois!$Z$570+Print_Mois!$Z$502</f>
        <v>#N/A</v>
      </c>
      <c r="E74" s="195">
        <f>+Print_Mois!$AL$570+Print_Mois!$AL$502</f>
        <v>165698.41999998913</v>
      </c>
      <c r="F74" s="196" t="str">
        <f t="shared" si="35"/>
        <v/>
      </c>
      <c r="G74" s="197">
        <f t="shared" si="35"/>
        <v>-79342.239999992074</v>
      </c>
      <c r="H74" s="198" t="str">
        <f t="shared" si="36"/>
        <v/>
      </c>
      <c r="I74" s="199">
        <f t="shared" si="37"/>
        <v>-0.47883522365510356</v>
      </c>
      <c r="J74" s="1265"/>
      <c r="K74" s="1"/>
      <c r="L74" s="1"/>
      <c r="M74" s="1"/>
      <c r="N74" s="1"/>
      <c r="O74" s="1"/>
      <c r="P74" s="1"/>
      <c r="Q74" s="1"/>
      <c r="R74" s="1"/>
      <c r="S74" s="1"/>
      <c r="T74" s="1"/>
      <c r="U74" s="1"/>
      <c r="V74" s="1"/>
      <c r="W74" s="1"/>
    </row>
    <row r="75" spans="1:23" ht="15.75" customHeight="1">
      <c r="A75" s="3"/>
      <c r="B75" s="160" t="s">
        <v>329</v>
      </c>
      <c r="C75" s="222">
        <f>+C74/Print_Mois!$AF$493</f>
        <v>6.2686101061588239E-3</v>
      </c>
      <c r="D75" s="222" t="e">
        <f>+D74/Print_Mois!$Z$493</f>
        <v>#N/A</v>
      </c>
      <c r="E75" s="222">
        <f>+E74/Print_Mois!$AL$493</f>
        <v>8.8212394626782011E-3</v>
      </c>
      <c r="F75" s="167" t="str">
        <f t="shared" si="35"/>
        <v/>
      </c>
      <c r="G75" s="168">
        <f t="shared" si="35"/>
        <v>-2.5526293565193772E-3</v>
      </c>
      <c r="H75" s="165" t="str">
        <f t="shared" si="36"/>
        <v/>
      </c>
      <c r="I75" s="166">
        <f t="shared" si="37"/>
        <v>-0.28937309403279454</v>
      </c>
      <c r="J75" s="1265"/>
      <c r="K75" s="3"/>
      <c r="L75" s="3"/>
      <c r="M75" s="3"/>
      <c r="N75" s="3"/>
      <c r="O75" s="3"/>
      <c r="P75" s="3"/>
      <c r="Q75" s="3"/>
      <c r="R75" s="3"/>
      <c r="S75" s="3"/>
      <c r="T75" s="3"/>
      <c r="U75" s="3"/>
      <c r="V75" s="3"/>
      <c r="W75" s="3"/>
    </row>
    <row r="76" spans="1:23" ht="15.75" customHeight="1">
      <c r="A76" s="1"/>
      <c r="B76" s="206" t="s">
        <v>330</v>
      </c>
      <c r="C76" s="195">
        <f>N9+Print_Mois!$AF$585</f>
        <v>22969.329999996982</v>
      </c>
      <c r="D76" s="195" t="e">
        <f>+Print_Mois!$Z$585</f>
        <v>#N/A</v>
      </c>
      <c r="E76" s="195">
        <f>+Print_Mois!$AL$585</f>
        <v>57695.159999989126</v>
      </c>
      <c r="F76" s="196" t="str">
        <f t="shared" si="35"/>
        <v/>
      </c>
      <c r="G76" s="197">
        <f t="shared" si="35"/>
        <v>-34725.829999992144</v>
      </c>
      <c r="H76" s="198" t="str">
        <f t="shared" si="36"/>
        <v/>
      </c>
      <c r="I76" s="199">
        <f t="shared" si="37"/>
        <v>-0.60188462949056187</v>
      </c>
      <c r="J76" s="1265"/>
      <c r="K76" s="1"/>
      <c r="L76" s="1"/>
      <c r="M76" s="1"/>
      <c r="N76" s="1"/>
      <c r="O76" s="1"/>
      <c r="P76" s="1"/>
      <c r="Q76" s="1"/>
      <c r="R76" s="1"/>
      <c r="S76" s="1"/>
      <c r="T76" s="1"/>
      <c r="U76" s="1"/>
      <c r="V76" s="1"/>
      <c r="W76" s="1"/>
    </row>
    <row r="77" spans="1:23" ht="15.75" customHeight="1">
      <c r="A77" s="3"/>
      <c r="B77" s="178" t="s">
        <v>331</v>
      </c>
      <c r="C77" s="223">
        <f>+C76/Print_Mois!$AF$493</f>
        <v>1.6673476544432958E-3</v>
      </c>
      <c r="D77" s="223" t="e">
        <f>+D76/Print_Mois!$Z$493</f>
        <v>#N/A</v>
      </c>
      <c r="E77" s="223">
        <f>+E76/Print_Mois!$AL$493</f>
        <v>3.0715007553932636E-3</v>
      </c>
      <c r="F77" s="224" t="str">
        <f t="shared" si="35"/>
        <v/>
      </c>
      <c r="G77" s="225">
        <f t="shared" si="35"/>
        <v>-1.4041531009499678E-3</v>
      </c>
      <c r="H77" s="182" t="str">
        <f t="shared" si="36"/>
        <v/>
      </c>
      <c r="I77" s="183">
        <f t="shared" si="37"/>
        <v>-0.45715538193647137</v>
      </c>
      <c r="J77" s="1266"/>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26831.179999997054</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46491.329999996982</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22969.329999996982</v>
      </c>
      <c r="D87" s="662">
        <f>+Print_AAD!AF585</f>
        <v>1884331.4100000018</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opLeftCell="B248" zoomScale="80" zoomScaleNormal="80" workbookViewId="0">
      <selection activeCell="L292" sqref="L292"/>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252">
        <f>+SUM(J6:J12)</f>
        <v>53</v>
      </c>
      <c r="K13" s="355">
        <f>IF(J13&lt;=0,0,L13/J13)</f>
        <v>1851.7266037735944</v>
      </c>
      <c r="L13" s="35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257">
        <f>SUMIFS(BV_Data_An_Cour!$AW:$AW,BV_Data_An_Cour!$AP:$AP,$B17,BV_Data_An_Cour!$AQ:$AQ,$C17,BV_Data_An_Cour!$AY:$AY,J$2)</f>
        <v>34</v>
      </c>
      <c r="K17" s="281">
        <f>IF(J17=0,0,L17/J17)</f>
        <v>596.08735294114138</v>
      </c>
      <c r="L17" s="266">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35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144337</v>
      </c>
      <c r="V27" s="1239">
        <f>L27-U27</f>
        <v>1449.1499999993248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-74.957735849056235</v>
      </c>
      <c r="L33" s="952">
        <f>SUMIFS(BV_Data_An_Cour!$AM:$AM,BV_Data_An_Cour!$AP:$AP,$B33,BV_Data_An_Cour!$AQ:$AQ,$C33,BV_Data_An_Cour!$AR:$AR,L$2)</f>
        <v>-3972.7599999999802</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5155.9800000000214</v>
      </c>
      <c r="T33" s="35">
        <f>-3973+600</f>
        <v>-3373</v>
      </c>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v>64032</v>
      </c>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-10300</v>
      </c>
      <c r="U39" s="1247">
        <f>L39+L121+L194</f>
        <v>-13851.270000000006</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7.4119317918746638E-2</v>
      </c>
      <c r="L41" s="294">
        <f>SUM(L31:L40)</f>
        <v>10805.570000000036</v>
      </c>
      <c r="M41" s="296"/>
      <c r="N41" s="294" t="e">
        <f t="shared" si="10"/>
        <v>#N/A</v>
      </c>
      <c r="O41" s="295" t="s">
        <v>115</v>
      </c>
      <c r="P41" s="293">
        <f>Q41/Q$27</f>
        <v>0.14542895544912843</v>
      </c>
      <c r="Q41" s="294">
        <f>SUM(Q31:Q40)</f>
        <v>44538.480000000156</v>
      </c>
      <c r="R41" s="297"/>
      <c r="S41" s="294">
        <f t="shared" si="16"/>
        <v>-33732.91000000012</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4987.5800000000017</v>
      </c>
      <c r="M44" s="233"/>
      <c r="N44" s="303" t="e">
        <f t="shared" si="10"/>
        <v>#N/A</v>
      </c>
      <c r="O44" s="233"/>
      <c r="P44" s="301"/>
      <c r="Q44" s="281">
        <f>SUMIFS(BV_Data_An_Prec!$AM:$AM,BV_Data_An_Prec!$AP:$AP,$B44,BV_Data_An_Prec!$AQ:$AQ,$C44,BV_Data_An_Prec!$AR:$AR,Q$2)</f>
        <v>5112.2000000000007</v>
      </c>
      <c r="R44" s="233"/>
      <c r="S44" s="303">
        <f t="shared" si="16"/>
        <v>-124.61999999999898</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0.25584700604275618</v>
      </c>
      <c r="L54" s="294">
        <f>+SUM(L42:L53)</f>
        <v>37298.949999999983</v>
      </c>
      <c r="M54" s="296"/>
      <c r="N54" s="294" t="e">
        <f>+SUM(N42:N53)</f>
        <v>#N/A</v>
      </c>
      <c r="O54" s="295" t="s">
        <v>115</v>
      </c>
      <c r="P54" s="293">
        <f>Q54/Q$27</f>
        <v>0.23029683049729666</v>
      </c>
      <c r="Q54" s="294">
        <f>+SUM(Q42:Q53)</f>
        <v>70529.76999999999</v>
      </c>
      <c r="R54" s="297"/>
      <c r="S54" s="294">
        <f>+SUM(S42:S53)</f>
        <v>-33230.820000000014</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0.14792077299524067</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0.47788709695674347</v>
      </c>
      <c r="L74" s="294">
        <f>L41+L54+L72</f>
        <v>69669.320000000022</v>
      </c>
      <c r="M74" s="296"/>
      <c r="N74" s="294" t="e">
        <f t="shared" ref="N74:N82" si="19">L74-F74</f>
        <v>#N/A</v>
      </c>
      <c r="O74" s="295" t="s">
        <v>115</v>
      </c>
      <c r="P74" s="293">
        <f>Q74/Q$27</f>
        <v>0.47825340067702271</v>
      </c>
      <c r="Q74" s="294">
        <f>Q41+Q54+Q72</f>
        <v>146467.94000000015</v>
      </c>
      <c r="R74" s="297"/>
      <c r="S74" s="294">
        <f>L74-Q74</f>
        <v>-76798.620000000126</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f>16786+600</f>
        <v>17386</v>
      </c>
      <c r="U82" s="35" t="s">
        <v>3445</v>
      </c>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128144.26999999931</v>
      </c>
      <c r="M85" s="958"/>
      <c r="N85" s="956" t="e">
        <f>N27-N41-N54-N72+N83</f>
        <v>#N/A</v>
      </c>
      <c r="O85" s="957"/>
      <c r="P85" s="955"/>
      <c r="Q85" s="956">
        <f>Q27-Q74+Q83</f>
        <v>185234.56999999136</v>
      </c>
      <c r="R85" s="959"/>
      <c r="S85" s="956">
        <f>S27-S41-S54-S72+S83</f>
        <v>-57090.299999992058</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252">
        <f>+J94+J95+J96</f>
        <v>24</v>
      </c>
      <c r="K97" s="305">
        <f>IF(J97&lt;=0,0,L97/J97)</f>
        <v>575.65166666666244</v>
      </c>
      <c r="L97" s="35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245">
        <f>SUMIFS(BV_Data_An_Cour!$AW:$AW,BV_Data_An_Cour!$AP:$AP,$B101,BV_Data_An_Cour!$AQ:$AQ,$C101,BV_Data_An_Cour!$AY:$AY,J$2)</f>
        <v>35</v>
      </c>
      <c r="K101" s="281">
        <f>IF(J101=0,0,L101/J101)</f>
        <v>-476.81885714287802</v>
      </c>
      <c r="L101" s="266">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35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263.58416666666625</v>
      </c>
      <c r="L119" s="658">
        <f>SUMIFS(BV_Data_An_Cour!$AM:$AM,BV_Data_An_Cour!$AP:$AP,$B119,BV_Data_An_Cour!$AQ:$AQ,$C119,BV_Data_An_Cour!$AR:$AR,$L$2)</f>
        <v>6326.0199999999895</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-9174.3600000000151</v>
      </c>
      <c r="T119" s="35">
        <v>10069</v>
      </c>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-67.48166666666657</v>
      </c>
      <c r="L121" s="266">
        <f>SUMIFS(BV_Data_An_Cour!$AM:$AM,BV_Data_An_Cour!$AP:$AP,$B121,BV_Data_An_Cour!$AQ:$AQ,$C121,BV_Data_An_Cour!$AR:$AR,$L$2)</f>
        <v>-1619.5599999999977</v>
      </c>
      <c r="M121" s="243"/>
      <c r="N121" s="266" t="e">
        <f t="shared" si="32"/>
        <v>#N/A</v>
      </c>
      <c r="O121" s="243"/>
      <c r="P121" s="281">
        <f>IF($J$97=0,0,Q121/(O$94+O$95))</f>
        <v>0</v>
      </c>
      <c r="Q121" s="266">
        <f>SUMIFS(BV_Data_An_Prec!$AM:$AM,BV_Data_An_Prec!$AP:$AP,$B121,BV_Data_An_Prec!$AQ:$AQ,$C121,BV_Data_An_Prec!$AR:$AR,$L$2)</f>
        <v>0</v>
      </c>
      <c r="R121" s="243"/>
      <c r="S121" s="266">
        <f t="shared" si="33"/>
        <v>-1619.5599999999977</v>
      </c>
      <c r="T121" s="35">
        <v>-1620</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0.80088865276342225</v>
      </c>
      <c r="L123" s="294">
        <f>SUM(L113:L122)</f>
        <v>19295.529999999995</v>
      </c>
      <c r="M123" s="296"/>
      <c r="N123" s="294" t="e">
        <f t="shared" si="32"/>
        <v>#N/A</v>
      </c>
      <c r="O123" s="295" t="s">
        <v>115</v>
      </c>
      <c r="P123" s="293">
        <f>Q123/Q$109</f>
        <v>2.0544537900436195</v>
      </c>
      <c r="Q123" s="294">
        <f>SUM(Q113:Q122)</f>
        <v>68807.150000000023</v>
      </c>
      <c r="R123" s="297"/>
      <c r="S123" s="294">
        <f t="shared" si="33"/>
        <v>-49511.620000000024</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1820.0400000000009</v>
      </c>
      <c r="M126" s="233"/>
      <c r="N126" s="303" t="e">
        <f t="shared" si="32"/>
        <v>#N/A</v>
      </c>
      <c r="O126" s="233"/>
      <c r="P126" s="301"/>
      <c r="Q126" s="303">
        <f>SUMIFS(BV_Data_An_Prec!$AM:$AM,BV_Data_An_Prec!$AP:$AP,$B126,BV_Data_An_Prec!$AQ:$AQ,$C126,BV_Data_An_Prec!$AR:$AR,$L$2)</f>
        <v>657.71999999999935</v>
      </c>
      <c r="R126" s="233"/>
      <c r="S126" s="303">
        <f t="shared" si="33"/>
        <v>1162.3200000000015</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0.97020668129080079</v>
      </c>
      <c r="L136" s="294">
        <f>SUM(L124:L135)</f>
        <v>23374.850000000002</v>
      </c>
      <c r="M136" s="296"/>
      <c r="N136" s="294" t="e">
        <f t="shared" si="32"/>
        <v>#N/A</v>
      </c>
      <c r="O136" s="295" t="s">
        <v>115</v>
      </c>
      <c r="P136" s="293">
        <f>Q136/Q$109</f>
        <v>0.98951740281926137</v>
      </c>
      <c r="Q136" s="294">
        <f>SUM(Q124:Q135)</f>
        <v>33140.619999999995</v>
      </c>
      <c r="R136" s="297"/>
      <c r="S136" s="294">
        <f t="shared" si="33"/>
        <v>-9765.7699999999932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2.1967890622244477</v>
      </c>
      <c r="L156" s="294">
        <f>L123+L136+L154</f>
        <v>52926.47</v>
      </c>
      <c r="M156" s="296"/>
      <c r="N156" s="294" t="e">
        <f t="shared" ref="N156:N163" si="34">L156-F156</f>
        <v>#N/A</v>
      </c>
      <c r="O156" s="295" t="s">
        <v>115</v>
      </c>
      <c r="P156" s="293">
        <f>Q156/Q$109</f>
        <v>3.464627952597406</v>
      </c>
      <c r="Q156" s="294">
        <f>Q123+Q136+Q154</f>
        <v>116036.28000000003</v>
      </c>
      <c r="R156" s="297"/>
      <c r="S156" s="294">
        <f t="shared" si="33"/>
        <v>-63109.810000000027</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53">
        <f>14*500</f>
        <v>7000</v>
      </c>
      <c r="U160" s="35" t="s">
        <v>3444</v>
      </c>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-21709.48000000084</v>
      </c>
      <c r="M166" s="958"/>
      <c r="N166" s="956" t="e">
        <f>L166-F166</f>
        <v>#N/A</v>
      </c>
      <c r="O166" s="957"/>
      <c r="P166" s="955"/>
      <c r="Q166" s="956">
        <f>Q109-Q156+Q164</f>
        <v>-82544.580000001908</v>
      </c>
      <c r="R166" s="959"/>
      <c r="S166" s="956">
        <f t="shared" si="33"/>
        <v>60835.100000001068</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286">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245">
        <f>SUMIFS(BV_Data_An_Cour!$AW:$AW,BV_Data_An_Cour!$AP:$AP,$B175,BV_Data_An_Cour!$AQ:$AQ,$C175,BV_Data_An_Cour!$AY:$AY,J$2)</f>
        <v>77</v>
      </c>
      <c r="K175" s="281">
        <f t="shared" ref="K175:K179" si="35">IF(J175=0,0,L175/J175)</f>
        <v>-783.68155844156422</v>
      </c>
      <c r="L175" s="266">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245">
        <f>SUMIFS(BV_Data_An_Cour!$AW:$AW,BV_Data_An_Cour!$AP:$AP,$B177,BV_Data_An_Cour!$AQ:$AQ,$C177,BV_Data_An_Cour!$AY:$AY,J$2)</f>
        <v>27</v>
      </c>
      <c r="K177" s="281">
        <f t="shared" si="35"/>
        <v>844.68703703699566</v>
      </c>
      <c r="L177" s="266">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8</v>
      </c>
      <c r="K179" s="281">
        <f t="shared" si="35"/>
        <v>2704.375</v>
      </c>
      <c r="L179" s="266">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82.797058823529582</v>
      </c>
      <c r="L192" s="658">
        <f>SUMIFS(BV_Data_An_Cour!$AM:$AM,BV_Data_An_Cour!$AP:$AP,$B192,BV_Data_An_Cour!$AQ:$AQ,$C192,BV_Data_An_Cour!$AR:$AR,$L$2)</f>
        <v>11260.400000000023</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5097.1500000000233</v>
      </c>
      <c r="T192" s="35">
        <v>12001</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-80.49666666666667</v>
      </c>
      <c r="L194" s="266">
        <f>SUMIFS(BV_Data_An_Cour!$AM:$AM,BV_Data_An_Cour!$AP:$AP,$B194,BV_Data_An_Cour!$AQ:$AQ,$C194,BV_Data_An_Cour!$AR:$AR,$L$2)</f>
        <v>-1931.92</v>
      </c>
      <c r="M194" s="243"/>
      <c r="N194" s="266" t="e">
        <f t="shared" si="40"/>
        <v>#N/A</v>
      </c>
      <c r="O194" s="243"/>
      <c r="P194" s="281">
        <f>IF($J$97=0,0,Q194/(O$94+O$95))</f>
        <v>0</v>
      </c>
      <c r="Q194" s="246">
        <f>SUMIFS(BV_Data_An_Prec!$AM:$AM,BV_Data_An_Prec!$AP:$AP,$B194,BV_Data_An_Prec!$AQ:$AQ,$C194,BV_Data_An_Prec!$AR:$AR,$L$2)</f>
        <v>0</v>
      </c>
      <c r="R194" s="243"/>
      <c r="S194" s="266">
        <f t="shared" si="41"/>
        <v>-1931.92</v>
      </c>
      <c r="T194" s="35">
        <v>-1932</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0.82987467132095138</v>
      </c>
      <c r="L196" s="294">
        <f>SUM(L186:L195)</f>
        <v>19993.880000000026</v>
      </c>
      <c r="M196" s="296"/>
      <c r="N196" s="294" t="e">
        <f t="shared" si="40"/>
        <v>#N/A</v>
      </c>
      <c r="O196" s="295" t="s">
        <v>115</v>
      </c>
      <c r="P196" s="293">
        <f>Q196/Q$109</f>
        <v>4.4869027251530504E-2</v>
      </c>
      <c r="Q196" s="294">
        <f>SUM(Q186:Q195)</f>
        <v>1502.7399999999998</v>
      </c>
      <c r="R196" s="297"/>
      <c r="S196" s="294">
        <f t="shared" si="41"/>
        <v>18491.140000000029</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0.64581480243977152</v>
      </c>
      <c r="L229" s="294">
        <f>L196+L209+L227</f>
        <v>15559.390000000021</v>
      </c>
      <c r="M229" s="296"/>
      <c r="N229" s="294" t="e">
        <f t="shared" ref="N229:N236" si="42">L229-F229</f>
        <v>#N/A</v>
      </c>
      <c r="O229" s="295" t="s">
        <v>115</v>
      </c>
      <c r="P229" s="293">
        <f>Q229/Q$109</f>
        <v>1.778395244194932</v>
      </c>
      <c r="Q229" s="294">
        <f>Q196+Q209+Q227</f>
        <v>59561.480000000061</v>
      </c>
      <c r="R229" s="297"/>
      <c r="S229" s="294">
        <f t="shared" ref="S229:S236" si="43">L229-Q229</f>
        <v>-44002.09000000004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-31461.320000001586</v>
      </c>
      <c r="M239" s="958"/>
      <c r="N239" s="956" t="e">
        <f>L239-F239</f>
        <v>#REF!</v>
      </c>
      <c r="O239" s="957"/>
      <c r="P239" s="955"/>
      <c r="Q239" s="956">
        <f>Q182-Q229+Q237</f>
        <v>10748.989999999678</v>
      </c>
      <c r="R239" s="959"/>
      <c r="S239" s="956">
        <f>L239-Q239</f>
        <v>-42210.310000001264</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29770.659999999993</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-38834.929999999935</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0.68079216198515236</v>
      </c>
      <c r="M247" s="282"/>
      <c r="N247" s="266"/>
      <c r="O247" s="267"/>
      <c r="P247" s="38"/>
      <c r="Q247" s="332">
        <f>IF(Q246=0,0,Q246/P246)</f>
        <v>0.80781864700930683</v>
      </c>
      <c r="R247" s="267"/>
      <c r="S247" s="332">
        <f>IF(Q246=0,0,(S246/Q246))</f>
        <v>-0.56606072478933533</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-5394.6400000000012</v>
      </c>
      <c r="M258" s="267"/>
      <c r="N258" s="266" t="e">
        <f>L258-F258</f>
        <v>#N/A</v>
      </c>
      <c r="O258" s="267"/>
      <c r="P258" s="281"/>
      <c r="Q258" s="281">
        <f>-SUMIFS(BV_Data_An_Prec!$AM:$AM,BV_Data_An_Prec!$AP:$AP,$B258,BV_Data_An_Prec!$AQ:$AQ,$C258,BV_Data_An_Prec!$AR:$AR,$L$2)</f>
        <v>1303.8599999999969</v>
      </c>
      <c r="R258" s="345"/>
      <c r="S258" s="266">
        <f t="shared" ref="S258:S259" si="44">L258-Q258</f>
        <v>-6698.4999999999982</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110128.83999999995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-29867.229999999996</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0.6578481943002854</v>
      </c>
      <c r="M260" s="977"/>
      <c r="N260" s="979" t="e">
        <f>N259/F259</f>
        <v>#N/A</v>
      </c>
      <c r="O260" s="977"/>
      <c r="P260" s="978">
        <f>IF(O259=0,0,P259/O259)</f>
        <v>216.93143187066968</v>
      </c>
      <c r="Q260" s="255">
        <f>IF(Q259=0,0,Q259/P259)</f>
        <v>0.74520450103378733</v>
      </c>
      <c r="R260" s="354"/>
      <c r="S260" s="255">
        <f>S259/Q259</f>
        <v>-0.21334334599535548</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112297.87999999996</v>
      </c>
      <c r="M268" s="272" t="e">
        <f>L269-F269</f>
        <v>#N/A</v>
      </c>
      <c r="N268" s="271" t="e">
        <f>L268-F268</f>
        <v>#N/A</v>
      </c>
      <c r="O268" s="272"/>
      <c r="P268" s="269">
        <f t="shared" ref="P268" si="48">P259+P262+P265</f>
        <v>215150.84999999998</v>
      </c>
      <c r="Q268" s="271">
        <f>Q259+Q262+Q265</f>
        <v>144346.68</v>
      </c>
      <c r="R268" s="272"/>
      <c r="S268" s="271">
        <f>L268-Q268</f>
        <v>-32048.800000000032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0.60083752875299945</v>
      </c>
      <c r="M269" s="276"/>
      <c r="N269" s="277" t="e">
        <f>N268/F268</f>
        <v>#N/A</v>
      </c>
      <c r="O269" s="273"/>
      <c r="P269" s="945"/>
      <c r="Q269" s="326">
        <f>Q268/P268</f>
        <v>0.67090917837415009</v>
      </c>
      <c r="R269" s="276"/>
      <c r="S269" s="326">
        <f>L268/S268</f>
        <v>-3.5039652030653206</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8348.7700000000041</v>
      </c>
      <c r="M274" s="233"/>
      <c r="N274" s="303" t="e">
        <f t="shared" si="49"/>
        <v>#N/A</v>
      </c>
      <c r="O274" s="233"/>
      <c r="P274" s="301"/>
      <c r="Q274" s="303">
        <f>SUMIFS(BV_Data_An_Prec!$AM:$AM,BV_Data_An_Prec!$AP:$AP,$B274,BV_Data_An_Prec!$AQ:$AQ,$C274,BV_Data_An_Prec!$AR:$AR,$L$2)</f>
        <v>27417.919999999984</v>
      </c>
      <c r="R274" s="233"/>
      <c r="S274" s="303">
        <f t="shared" si="50"/>
        <v>-19069.14999999998</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0.57588994556264139</v>
      </c>
      <c r="L284" s="294">
        <f>+SUM(L272:L283)</f>
        <v>64671.220000000008</v>
      </c>
      <c r="M284" s="296"/>
      <c r="N284" s="294" t="e">
        <f t="shared" si="49"/>
        <v>#N/A</v>
      </c>
      <c r="O284" s="295" t="s">
        <v>171</v>
      </c>
      <c r="P284" s="293">
        <f>Q284/Q$268</f>
        <v>0.6962947814248307</v>
      </c>
      <c r="Q284" s="294">
        <f>+SUM(Q272:Q283)</f>
        <v>100507.83999999998</v>
      </c>
      <c r="R284" s="297"/>
      <c r="S284" s="294">
        <f t="shared" si="50"/>
        <v>-35836.619999999974</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0.31947735789847509</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0.89536730346111648</v>
      </c>
      <c r="L305" s="294">
        <f>L284+L303</f>
        <v>100547.85</v>
      </c>
      <c r="M305" s="296"/>
      <c r="N305" s="294" t="e">
        <f>L305-F305</f>
        <v>#N/A</v>
      </c>
      <c r="O305" s="295" t="s">
        <v>115</v>
      </c>
      <c r="P305" s="293">
        <f>Q305/Q$268</f>
        <v>0.79213418694492999</v>
      </c>
      <c r="Q305" s="294">
        <f>Q284+Q303</f>
        <v>114341.93999999997</v>
      </c>
      <c r="R305" s="297"/>
      <c r="S305" s="294">
        <f>L305-Q305</f>
        <v>-13794.089999999967</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11750.029999999955</v>
      </c>
      <c r="M307" s="958"/>
      <c r="N307" s="956" t="e">
        <f>L307-F307</f>
        <v>#N/A</v>
      </c>
      <c r="O307" s="957"/>
      <c r="P307" s="955"/>
      <c r="Q307" s="956">
        <f>Q268-Q305</f>
        <v>30004.74000000002</v>
      </c>
      <c r="R307" s="959"/>
      <c r="S307" s="956">
        <f>L307-Q307</f>
        <v>-18254.710000000065</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41878.92</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-28451.429999999978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0.45115875811363371</v>
      </c>
      <c r="M316" s="282"/>
      <c r="N316" s="266">
        <f>IFERROR(N315/M315,0)</f>
        <v>0</v>
      </c>
      <c r="O316" s="267"/>
      <c r="P316" s="38"/>
      <c r="Q316" s="332">
        <f>IFERROR(Q315/P315,0)</f>
        <v>0.40992524744603781</v>
      </c>
      <c r="R316" s="267"/>
      <c r="S316" s="332">
        <f>IF(Q315=0,0,(S315/Q315))</f>
        <v>-0.40453986081400117</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-1510.869999999999</v>
      </c>
      <c r="M324" s="928"/>
      <c r="N324" s="929"/>
      <c r="O324" s="681"/>
      <c r="P324" s="38"/>
      <c r="Q324" s="266">
        <f>-SUMIFS(BV_Data_An_Prec!$AM:$AM,BV_Data_An_Prec!$AP:$AP,$B324,BV_Data_An_Prec!$AQ:$AQ,$C324,BV_Data_An_Prec!$AR:$AR,$L$2)</f>
        <v>4423.45</v>
      </c>
      <c r="R324" s="282">
        <f>IF(O324=0,0,J324/O324)</f>
        <v>0</v>
      </c>
      <c r="S324" s="266">
        <f>L324-Q324</f>
        <v>-5934.3199999999988</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62886.059999999983</v>
      </c>
      <c r="M326" s="272" t="e">
        <f>L327-F327</f>
        <v>#N/A</v>
      </c>
      <c r="N326" s="271" t="e">
        <f>L326-F326</f>
        <v>#N/A</v>
      </c>
      <c r="O326" s="272"/>
      <c r="P326" s="269">
        <f t="shared" ref="P326" si="52">P318+P321+P315</f>
        <v>177711.16</v>
      </c>
      <c r="Q326" s="271">
        <f>Q318+Q321+Q315+Q324</f>
        <v>88965.239999999976</v>
      </c>
      <c r="R326" s="272"/>
      <c r="S326" s="271">
        <f>L326-Q326</f>
        <v>-26079.179999999993</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0.48075987601443509</v>
      </c>
      <c r="M327" s="276"/>
      <c r="N327" s="277" t="e">
        <f>N326/F326</f>
        <v>#N/A</v>
      </c>
      <c r="O327" s="273"/>
      <c r="P327" s="945"/>
      <c r="Q327" s="326">
        <f>Q326/P326</f>
        <v>0.50061706873108014</v>
      </c>
      <c r="R327" s="276"/>
      <c r="S327" s="326">
        <f>S326/Q326</f>
        <v>-0.29313898327031995</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374.27</v>
      </c>
      <c r="M332" s="233"/>
      <c r="N332" s="303" t="e">
        <f t="shared" si="53"/>
        <v>#N/A</v>
      </c>
      <c r="O332" s="233"/>
      <c r="P332" s="301"/>
      <c r="Q332" s="303">
        <f>SUMIFS(BV_Data_An_Prec!$AM:$AM,BV_Data_An_Prec!$AP:$AP,$B332,BV_Data_An_Prec!$AQ:$AQ,$C332,BV_Data_An_Prec!$AR:$AR,$L$2)</f>
        <v>0</v>
      </c>
      <c r="R332" s="233"/>
      <c r="S332" s="303">
        <f t="shared" si="54"/>
        <v>374.27</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0.53094469585151316</v>
      </c>
      <c r="L342" s="294">
        <f>+SUM(L330:L341)</f>
        <v>33389.019999999997</v>
      </c>
      <c r="M342" s="296"/>
      <c r="N342" s="294" t="e">
        <f t="shared" si="53"/>
        <v>#N/A</v>
      </c>
      <c r="O342" s="295" t="s">
        <v>115</v>
      </c>
      <c r="P342" s="293">
        <f>IF(Q326=0,0,Q342/Q$326)</f>
        <v>0.30809381281947879</v>
      </c>
      <c r="Q342" s="294">
        <f>+SUM(Q330:Q341)</f>
        <v>27409.64</v>
      </c>
      <c r="R342" s="297"/>
      <c r="S342" s="294">
        <f t="shared" si="54"/>
        <v>5979.3799999999974</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0.33678751697912085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0.86773221283063395</v>
      </c>
      <c r="L363" s="294">
        <f>L342+L361</f>
        <v>54568.26</v>
      </c>
      <c r="M363" s="296"/>
      <c r="N363" s="294" t="e">
        <f>L363-F363</f>
        <v>#N/A</v>
      </c>
      <c r="O363" s="295" t="s">
        <v>115</v>
      </c>
      <c r="P363" s="293">
        <f>Q363/Q$326</f>
        <v>0.4311540102628848</v>
      </c>
      <c r="Q363" s="294">
        <f>Q342+Q361</f>
        <v>38357.72</v>
      </c>
      <c r="R363" s="297"/>
      <c r="S363" s="294">
        <f>L363-Q363</f>
        <v>16210.54</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8317.7999999999811</v>
      </c>
      <c r="M365" s="958"/>
      <c r="N365" s="956" t="e">
        <f>L365-F365</f>
        <v>#N/A</v>
      </c>
      <c r="O365" s="957"/>
      <c r="P365" s="955"/>
      <c r="Q365" s="956">
        <f>Q326-Q363</f>
        <v>50607.519999999975</v>
      </c>
      <c r="R365" s="959"/>
      <c r="S365" s="956">
        <f>L365-Q365</f>
        <v>-42289.719999999994</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13305.910000000003</v>
      </c>
      <c r="M396" s="233"/>
      <c r="N396" s="262" t="e">
        <f t="shared" si="71"/>
        <v>#N/A</v>
      </c>
      <c r="O396" s="233"/>
      <c r="P396" s="301"/>
      <c r="Q396" s="303">
        <f>SUMIFS(BV_Data_An_Prec!$AM:$AM,BV_Data_An_Prec!$AP:$AP,$B396,BV_Data_An_Prec!$AQ:$AQ,$C396,BV_Data_An_Prec!$AR:$AR,$L$2)</f>
        <v>17580.00999999998</v>
      </c>
      <c r="R396" s="233"/>
      <c r="S396" s="303">
        <f t="shared" si="72"/>
        <v>-4274.0999999999767</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0.32300577118066348</v>
      </c>
      <c r="L406" s="294">
        <f>+SUM(L394:L405)</f>
        <v>29820.710000000003</v>
      </c>
      <c r="M406" s="296"/>
      <c r="N406" s="294" t="e">
        <f t="shared" si="71"/>
        <v>#N/A</v>
      </c>
      <c r="O406" s="295" t="s">
        <v>115</v>
      </c>
      <c r="P406" s="293">
        <f>Q406/Q$390</f>
        <v>0.31030138196214518</v>
      </c>
      <c r="Q406" s="294">
        <f>+SUM(Q394:Q405)</f>
        <v>30298.099999999973</v>
      </c>
      <c r="R406" s="297"/>
      <c r="S406" s="294">
        <f t="shared" si="72"/>
        <v>-477.38999999997031</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0.41910809853239422</v>
      </c>
      <c r="L427" s="294">
        <f>L406+L425</f>
        <v>38693.120000000003</v>
      </c>
      <c r="M427" s="296"/>
      <c r="N427" s="294" t="e">
        <f>L427-F427</f>
        <v>#N/A</v>
      </c>
      <c r="O427" s="295" t="s">
        <v>115</v>
      </c>
      <c r="P427" s="293">
        <f>Q427/Q$390</f>
        <v>0.43884876908114701</v>
      </c>
      <c r="Q427" s="294">
        <f>Q406+Q425</f>
        <v>42849.579999999973</v>
      </c>
      <c r="R427" s="297"/>
      <c r="S427" s="294">
        <f>L427-Q427</f>
        <v>-4156.45999999997</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53629.410000000185</v>
      </c>
      <c r="M429" s="958"/>
      <c r="N429" s="956" t="e">
        <f>L429-F429</f>
        <v>#N/A</v>
      </c>
      <c r="O429" s="957"/>
      <c r="P429" s="955"/>
      <c r="Q429" s="956">
        <f>Q390-Q427</f>
        <v>54791.3</v>
      </c>
      <c r="R429" s="959"/>
      <c r="S429" s="956">
        <f>L429-Q429</f>
        <v>-1161.8899999998175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38417.480000000003</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38417.480000000003</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0.71305238736021537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150</v>
      </c>
      <c r="L445" s="927"/>
      <c r="M445" s="925"/>
      <c r="N445" s="658"/>
      <c r="O445" s="924"/>
      <c r="P445" s="1250">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-2023.32</v>
      </c>
      <c r="M446" s="925"/>
      <c r="N446" s="658"/>
      <c r="O446" s="924"/>
      <c r="P446" s="38"/>
      <c r="Q446" s="658">
        <f>-SUMIFS(BV_Data_An_Prec!$AM:$AM,BV_Data_An_Prec!$AP:$AP,$B446,BV_Data_An_Prec!$AQ:$AQ,$C446,BV_Data_An_Prec!$AR:$AR,$L$2)</f>
        <v>0</v>
      </c>
      <c r="R446" s="924"/>
      <c r="S446" s="266">
        <f>L446-Q446</f>
        <v>-2023.32</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49579.840000000011</v>
      </c>
      <c r="M448" s="272"/>
      <c r="N448" s="271"/>
      <c r="O448" s="272"/>
      <c r="P448" s="269">
        <f>P437+P440+P443</f>
        <v>65384.339999999967</v>
      </c>
      <c r="Q448" s="271">
        <f>Q437+Q440+Q443+Q446</f>
        <v>48143.309999999983</v>
      </c>
      <c r="R448" s="272">
        <f>IF(O448=0,0,(J448-O448)/O448)</f>
        <v>0</v>
      </c>
      <c r="S448" s="271">
        <f>S437+S440+S443+S446</f>
        <v>1436.5300000000227</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0.69098414689383658</v>
      </c>
      <c r="M449" s="276"/>
      <c r="N449" s="277"/>
      <c r="O449" s="273"/>
      <c r="P449" s="945"/>
      <c r="Q449" s="326">
        <f>Q448/P448</f>
        <v>0.73631254823402681</v>
      </c>
      <c r="R449" s="276"/>
      <c r="S449" s="326">
        <f>IF(Q448=0,0,S448/Q448)</f>
        <v>2.9838621399318477E-2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0.29459373003220662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0.29459373003220662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34973.930000000008</v>
      </c>
      <c r="M486" s="958"/>
      <c r="N486" s="956"/>
      <c r="O486" s="957"/>
      <c r="P486" s="955"/>
      <c r="Q486" s="956">
        <f>Q448-Q484</f>
        <v>48143.309999999983</v>
      </c>
      <c r="R486" s="959"/>
      <c r="S486" s="956">
        <f>L486-Q486</f>
        <v>-13169.379999999976</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3.4194558059277236E-2</v>
      </c>
      <c r="AE494" s="393"/>
      <c r="AF494" s="391">
        <f>L27+L109+L182+L268+L326+L390+L448</f>
        <v>471063.17999999708</v>
      </c>
      <c r="AG494" s="392"/>
      <c r="AH494" s="393" t="e">
        <f>AF494-Z494</f>
        <v>#N/A</v>
      </c>
      <c r="AI494" s="394" t="e">
        <f>AH494/Z494</f>
        <v>#N/A</v>
      </c>
      <c r="AJ494" s="754">
        <f>AL494/AL493</f>
        <v>4.2011977298220475E-2</v>
      </c>
      <c r="AK494" s="393"/>
      <c r="AL494" s="391">
        <f>Q27+Q109+Q182+Q268+Q326+Q390+Q448</f>
        <v>789154.20999998925</v>
      </c>
      <c r="AM494" s="395"/>
      <c r="AN494" s="393">
        <f>AF494-AL494</f>
        <v>-318091.02999999217</v>
      </c>
      <c r="AO494" s="396">
        <f>IF(AL494=0,0,AN494/AL494)</f>
        <v>-0.40307841733492938</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-41.317402597402342</v>
      </c>
      <c r="AF498" s="399">
        <f t="shared" si="76"/>
        <v>-3181.4399999999805</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197.81145156926434</v>
      </c>
      <c r="AN498" s="401">
        <f t="shared" si="83"/>
        <v>19774.930000000022</v>
      </c>
      <c r="AO498" s="408">
        <f t="shared" si="84"/>
        <v>-0.86141362941963473</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576.2162337662345</v>
      </c>
      <c r="AF502" s="399">
        <f t="shared" si="76"/>
        <v>44368.650000000052</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-436.42053706709885</v>
      </c>
      <c r="AN502" s="401">
        <f t="shared" si="83"/>
        <v>-52844.479999999952</v>
      </c>
      <c r="AO502" s="408">
        <f t="shared" si="84"/>
        <v>-0.54359405977361241</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-179.88662337662345</v>
      </c>
      <c r="AF504" s="399">
        <f>IFERROR(SUMIF($C:$C,$V504,L:L),0)</f>
        <v>-13851.270000000006</v>
      </c>
      <c r="AG504" s="400" t="e">
        <f t="shared" si="77"/>
        <v>#N/A</v>
      </c>
      <c r="AH504" s="401">
        <f t="shared" si="78"/>
        <v>-13851.270000000006</v>
      </c>
      <c r="AI504" s="402">
        <f t="shared" si="79"/>
        <v>0</v>
      </c>
      <c r="AJ504" s="407"/>
      <c r="AK504" s="401">
        <f t="shared" si="81"/>
        <v>0</v>
      </c>
      <c r="AL504" s="399">
        <f>SUMIFS(BV_Data_An_Prec!$AM:$AM,BV_Data_An_Prec!$AQ:$AQ,$V504)</f>
        <v>0</v>
      </c>
      <c r="AM504" s="403">
        <f t="shared" si="82"/>
        <v>-179.88662337662345</v>
      </c>
      <c r="AN504" s="401">
        <f t="shared" si="83"/>
        <v>-13851.270000000006</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0.10634450351224732</v>
      </c>
      <c r="AE506" s="419"/>
      <c r="AF506" s="416">
        <f>SUM(AF496:AF505)</f>
        <v>50094.980000000083</v>
      </c>
      <c r="AG506" s="418"/>
      <c r="AH506" s="419" t="e">
        <f t="shared" ref="AH506:AH538" si="88">AF506-Z506</f>
        <v>#N/A</v>
      </c>
      <c r="AI506" s="415" t="e">
        <f>AH506/Z506</f>
        <v>#N/A</v>
      </c>
      <c r="AJ506" s="417">
        <f>AL506/AL494</f>
        <v>0.14553349465119336</v>
      </c>
      <c r="AK506" s="419"/>
      <c r="AL506" s="416">
        <f>SUM(AL496:AL505)</f>
        <v>114848.37000000017</v>
      </c>
      <c r="AM506" s="423"/>
      <c r="AN506" s="419">
        <f t="shared" si="86"/>
        <v>-64753.390000000087</v>
      </c>
      <c r="AO506" s="396">
        <f t="shared" si="87"/>
        <v>-0.56381636065013363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29211.570000000011</v>
      </c>
      <c r="AG510" s="400"/>
      <c r="AH510" s="401" t="e">
        <f t="shared" si="88"/>
        <v>#N/A</v>
      </c>
      <c r="AI510" s="402" t="e">
        <f t="shared" si="89"/>
        <v>#N/A</v>
      </c>
      <c r="AJ510" s="407"/>
      <c r="AK510" s="406"/>
      <c r="AL510" s="399">
        <f>SUMIFS(BV_Data_An_Prec!$AM:$AM,BV_Data_An_Prec!$AQ:$AQ,$V510)</f>
        <v>90767.849999999962</v>
      </c>
      <c r="AM510" s="403"/>
      <c r="AN510" s="401">
        <f t="shared" si="86"/>
        <v>-61556.279999999955</v>
      </c>
      <c r="AO510" s="408">
        <f t="shared" si="87"/>
        <v>-0.67817272305116827</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0.44932212702338847</v>
      </c>
      <c r="AE520" s="421"/>
      <c r="AF520" s="416">
        <f>SUM(AF507:AF519)</f>
        <v>211659.11</v>
      </c>
      <c r="AG520" s="418"/>
      <c r="AH520" s="419" t="e">
        <f t="shared" si="88"/>
        <v>#N/A</v>
      </c>
      <c r="AI520" s="415" t="e">
        <f>AH520/Z520</f>
        <v>#N/A</v>
      </c>
      <c r="AJ520" s="417">
        <f>AL520/AL494</f>
        <v>0.41600824761487926</v>
      </c>
      <c r="AK520" s="421"/>
      <c r="AL520" s="416">
        <f>SUM(AL507:AL519)</f>
        <v>328294.65999999997</v>
      </c>
      <c r="AM520" s="423"/>
      <c r="AN520" s="419">
        <f t="shared" si="86"/>
        <v>-116635.54999999999</v>
      </c>
      <c r="AO520" s="396">
        <f t="shared" si="87"/>
        <v>-0.35527702460953825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0.20883385536522003</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0.27191388637082775</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1.0364143722716836</v>
      </c>
      <c r="AE555" s="414"/>
      <c r="AF555" s="416">
        <f>AF506+AF520+AF539+AF553</f>
        <v>488216.65000000008</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-238716.60000000003</v>
      </c>
      <c r="AO555" s="396">
        <f t="shared" ref="AO555:AO568" si="98">IF(AL555=0,0,AN555/AL555)</f>
        <v>-0.32838861064616315</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0.12554791482535391</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3.047882095880537E-3</v>
      </c>
      <c r="AF570" s="468">
        <f>AF494-AF555+AF568</f>
        <v>41987.529999996994</v>
      </c>
      <c r="AG570" s="470"/>
      <c r="AH570" s="470" t="e">
        <f>AF570-Z570</f>
        <v>#N/A</v>
      </c>
      <c r="AI570" s="471" t="e">
        <f>AH570/Z570</f>
        <v>#N/A</v>
      </c>
      <c r="AJ570" s="466" t="s">
        <v>215</v>
      </c>
      <c r="AK570" s="467">
        <f>AL570/AL493</f>
        <v>3.6459318245816975E-3</v>
      </c>
      <c r="AL570" s="468">
        <f>AL494-AL555+AL568</f>
        <v>68485.289999989123</v>
      </c>
      <c r="AM570" s="472"/>
      <c r="AN570" s="469">
        <f>AF570-AL570</f>
        <v>-26497.759999992129</v>
      </c>
      <c r="AO570" s="473">
        <f>IF(AL570=0,0,AN570/AL570)</f>
        <v>-0.38691170030814409</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6.2686101061588239E-3</v>
      </c>
      <c r="AF575" s="752">
        <f>AF576+AF502</f>
        <v>86356.179999997054</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-79342.239999992074</v>
      </c>
      <c r="AO575" s="753">
        <f t="shared" ref="AO575:AO585" si="104">IF(AL575=0,0,AN575/AL575)</f>
        <v>-0.47883522365510356</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3.047882095880537E-3</v>
      </c>
      <c r="AF576" s="468">
        <f>AF570</f>
        <v>41987.529999996994</v>
      </c>
      <c r="AG576" s="469"/>
      <c r="AH576" s="470" t="e">
        <f>AF576-Z576</f>
        <v>#N/A</v>
      </c>
      <c r="AI576" s="471" t="e">
        <f>AH576/Z576</f>
        <v>#N/A</v>
      </c>
      <c r="AJ576" s="466" t="s">
        <v>215</v>
      </c>
      <c r="AK576" s="467">
        <f>IF($AL$493=0,0,AL576/$AL$493)</f>
        <v>3.6459318245816975E-3</v>
      </c>
      <c r="AL576" s="468">
        <f>AL570</f>
        <v>68485.289999989123</v>
      </c>
      <c r="AM576" s="474"/>
      <c r="AN576" s="475">
        <f t="shared" si="103"/>
        <v>-26497.759999992129</v>
      </c>
      <c r="AO576" s="476">
        <f t="shared" si="104"/>
        <v>-0.38691170030814409</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v>10810</v>
      </c>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8208.2000000000116</v>
      </c>
      <c r="AG580" s="35"/>
      <c r="AH580" s="401" t="e">
        <f t="shared" si="105"/>
        <v>#N/A</v>
      </c>
      <c r="AI580" s="420" t="e">
        <f t="shared" si="106"/>
        <v>#N/A</v>
      </c>
      <c r="AJ580" s="35"/>
      <c r="AK580" s="38"/>
      <c r="AL580" s="399">
        <f>SUMIFS(BV_Data_An_Prec!$AM:$AM,BV_Data_An_Prec!$AQ:$AQ,$V580)</f>
        <v>0</v>
      </c>
      <c r="AM580" s="480"/>
      <c r="AN580" s="401">
        <f t="shared" si="103"/>
        <v>8208.2000000000116</v>
      </c>
      <c r="AO580" s="408">
        <f t="shared" si="104"/>
        <v>0</v>
      </c>
      <c r="AP580" s="35"/>
      <c r="AQ580" s="35">
        <v>7941</v>
      </c>
      <c r="AR580" s="91">
        <f>AQ580-AF580</f>
        <v>-267.20000000001164</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1.6673476544432958E-3</v>
      </c>
      <c r="AF585" s="468">
        <f>AF576-AF578-AF579-AF580-AF584-AF583</f>
        <v>22969.329999996982</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-34725.829999992144</v>
      </c>
      <c r="AO585" s="482">
        <f t="shared" si="104"/>
        <v>-0.60188462949056187</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22969.33</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3.0195224098861217E-9</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1082" priority="189" stopIfTrue="1">
      <formula>"esterreur(reference)"</formula>
    </cfRule>
  </conditionalFormatting>
  <conditionalFormatting sqref="D246:D255">
    <cfRule type="expression" dxfId="1081" priority="547" stopIfTrue="1">
      <formula>"esterreur(reference)"</formula>
    </cfRule>
  </conditionalFormatting>
  <conditionalFormatting sqref="D487">
    <cfRule type="expression" dxfId="1080" priority="196" stopIfTrue="1">
      <formula>"esterreur(reference)"</formula>
    </cfRule>
  </conditionalFormatting>
  <conditionalFormatting sqref="D186:E192">
    <cfRule type="expression" dxfId="1079" priority="148" stopIfTrue="1">
      <formula>"esterreur(reference)"</formula>
    </cfRule>
  </conditionalFormatting>
  <conditionalFormatting sqref="E260">
    <cfRule type="expression" dxfId="1078" priority="548" stopIfTrue="1">
      <formula>"esterreur(reference)"</formula>
    </cfRule>
  </conditionalFormatting>
  <conditionalFormatting sqref="F5">
    <cfRule type="expression" dxfId="1077" priority="545" stopIfTrue="1">
      <formula>"esterreur(reference)"</formula>
    </cfRule>
  </conditionalFormatting>
  <conditionalFormatting sqref="F84">
    <cfRule type="expression" dxfId="1076" priority="544" stopIfTrue="1">
      <formula>"esterreur(reference)"</formula>
    </cfRule>
  </conditionalFormatting>
  <conditionalFormatting sqref="F102">
    <cfRule type="expression" dxfId="1075" priority="549" stopIfTrue="1">
      <formula>"esterreur(reference)"</formula>
    </cfRule>
  </conditionalFormatting>
  <conditionalFormatting sqref="F258">
    <cfRule type="expression" dxfId="1074" priority="346" stopIfTrue="1">
      <formula>"esterreur(reference)"</formula>
    </cfRule>
  </conditionalFormatting>
  <conditionalFormatting sqref="G31:G32">
    <cfRule type="expression" dxfId="1073" priority="542" stopIfTrue="1">
      <formula>"esterreur(reference)"</formula>
    </cfRule>
  </conditionalFormatting>
  <conditionalFormatting sqref="G113:G114">
    <cfRule type="expression" dxfId="1072" priority="525" stopIfTrue="1">
      <formula>"esterreur(reference)"</formula>
    </cfRule>
  </conditionalFormatting>
  <conditionalFormatting sqref="G186:G187">
    <cfRule type="expression" dxfId="1071" priority="157" stopIfTrue="1">
      <formula>"esterreur(reference)"</formula>
    </cfRule>
  </conditionalFormatting>
  <conditionalFormatting sqref="G246:G255">
    <cfRule type="expression" dxfId="1070" priority="546" stopIfTrue="1">
      <formula>"esterreur(reference)"</formula>
    </cfRule>
  </conditionalFormatting>
  <conditionalFormatting sqref="H25:H26 H28:H72">
    <cfRule type="expression" dxfId="1069" priority="537" stopIfTrue="1">
      <formula>"esterreur(reference)"</formula>
    </cfRule>
  </conditionalFormatting>
  <conditionalFormatting sqref="H74">
    <cfRule type="expression" dxfId="1068" priority="126" stopIfTrue="1">
      <formula>"esterreur(reference)"</formula>
    </cfRule>
  </conditionalFormatting>
  <conditionalFormatting sqref="H83">
    <cfRule type="expression" dxfId="1067" priority="123" stopIfTrue="1">
      <formula>"esterreur(reference)"</formula>
    </cfRule>
  </conditionalFormatting>
  <conditionalFormatting sqref="H85">
    <cfRule type="expression" dxfId="1066" priority="39" stopIfTrue="1">
      <formula>"esterreur(reference)"</formula>
    </cfRule>
  </conditionalFormatting>
  <conditionalFormatting sqref="H110:H154">
    <cfRule type="expression" dxfId="1065" priority="32" stopIfTrue="1">
      <formula>"esterreur(reference)"</formula>
    </cfRule>
  </conditionalFormatting>
  <conditionalFormatting sqref="H156:H158">
    <cfRule type="expression" dxfId="1064" priority="115" stopIfTrue="1">
      <formula>"esterreur(reference)"</formula>
    </cfRule>
  </conditionalFormatting>
  <conditionalFormatting sqref="H164">
    <cfRule type="expression" dxfId="1063" priority="112" stopIfTrue="1">
      <formula>"esterreur(reference)"</formula>
    </cfRule>
  </conditionalFormatting>
  <conditionalFormatting sqref="H166">
    <cfRule type="expression" dxfId="1062" priority="42" stopIfTrue="1">
      <formula>"esterreur(reference)"</formula>
    </cfRule>
  </conditionalFormatting>
  <conditionalFormatting sqref="H183:H227">
    <cfRule type="expression" dxfId="1061" priority="22" stopIfTrue="1">
      <formula>"esterreur(reference)"</formula>
    </cfRule>
  </conditionalFormatting>
  <conditionalFormatting sqref="H229:H231">
    <cfRule type="expression" dxfId="1060" priority="101" stopIfTrue="1">
      <formula>"esterreur(reference)"</formula>
    </cfRule>
  </conditionalFormatting>
  <conditionalFormatting sqref="H237">
    <cfRule type="expression" dxfId="1059" priority="98" stopIfTrue="1">
      <formula>"esterreur(reference)"</formula>
    </cfRule>
  </conditionalFormatting>
  <conditionalFormatting sqref="H239">
    <cfRule type="expression" dxfId="1058" priority="45" stopIfTrue="1">
      <formula>"esterreur(reference)"</formula>
    </cfRule>
  </conditionalFormatting>
  <conditionalFormatting sqref="H269">
    <cfRule type="expression" dxfId="1057" priority="19" stopIfTrue="1">
      <formula>"esterreur(reference)"</formula>
    </cfRule>
  </conditionalFormatting>
  <conditionalFormatting sqref="H272:H303">
    <cfRule type="expression" dxfId="1056" priority="91" stopIfTrue="1">
      <formula>"esterreur(reference)"</formula>
    </cfRule>
  </conditionalFormatting>
  <conditionalFormatting sqref="H305">
    <cfRule type="expression" dxfId="1055" priority="89" stopIfTrue="1">
      <formula>"esterreur(reference)"</formula>
    </cfRule>
  </conditionalFormatting>
  <conditionalFormatting sqref="H307">
    <cfRule type="expression" dxfId="1054" priority="48" stopIfTrue="1">
      <formula>"esterreur(reference)"</formula>
    </cfRule>
  </conditionalFormatting>
  <conditionalFormatting sqref="H327">
    <cfRule type="expression" dxfId="1053" priority="12" stopIfTrue="1">
      <formula>"esterreur(reference)"</formula>
    </cfRule>
  </conditionalFormatting>
  <conditionalFormatting sqref="H330:H361">
    <cfRule type="expression" dxfId="1052" priority="82" stopIfTrue="1">
      <formula>"esterreur(reference)"</formula>
    </cfRule>
  </conditionalFormatting>
  <conditionalFormatting sqref="H363">
    <cfRule type="expression" dxfId="1051" priority="80" stopIfTrue="1">
      <formula>"esterreur(reference)"</formula>
    </cfRule>
  </conditionalFormatting>
  <conditionalFormatting sqref="H365">
    <cfRule type="expression" dxfId="1050" priority="51" stopIfTrue="1">
      <formula>"esterreur(reference)"</formula>
    </cfRule>
  </conditionalFormatting>
  <conditionalFormatting sqref="H391">
    <cfRule type="expression" dxfId="1049" priority="9" stopIfTrue="1">
      <formula>"esterreur(reference)"</formula>
    </cfRule>
  </conditionalFormatting>
  <conditionalFormatting sqref="H394:H425">
    <cfRule type="expression" dxfId="1048" priority="73" stopIfTrue="1">
      <formula>"esterreur(reference)"</formula>
    </cfRule>
  </conditionalFormatting>
  <conditionalFormatting sqref="H427">
    <cfRule type="expression" dxfId="1047" priority="71" stopIfTrue="1">
      <formula>"esterreur(reference)"</formula>
    </cfRule>
  </conditionalFormatting>
  <conditionalFormatting sqref="H429:H431">
    <cfRule type="expression" dxfId="1046" priority="54" stopIfTrue="1">
      <formula>"esterreur(reference)"</formula>
    </cfRule>
  </conditionalFormatting>
  <conditionalFormatting sqref="H449">
    <cfRule type="expression" dxfId="1045" priority="5" stopIfTrue="1">
      <formula>"esterreur(reference)"</formula>
    </cfRule>
  </conditionalFormatting>
  <conditionalFormatting sqref="H452:H482">
    <cfRule type="expression" dxfId="1044" priority="63" stopIfTrue="1">
      <formula>"esterreur(reference)"</formula>
    </cfRule>
  </conditionalFormatting>
  <conditionalFormatting sqref="H484">
    <cfRule type="expression" dxfId="1043" priority="60" stopIfTrue="1">
      <formula>"esterreur(reference)"</formula>
    </cfRule>
  </conditionalFormatting>
  <conditionalFormatting sqref="H486:H487">
    <cfRule type="expression" dxfId="1042" priority="57" stopIfTrue="1">
      <formula>"esterreur(reference)"</formula>
    </cfRule>
  </conditionalFormatting>
  <conditionalFormatting sqref="H433:I433 K433:L433 J433:J434">
    <cfRule type="expression" dxfId="1041" priority="212" stopIfTrue="1">
      <formula>"esterreur(reference)"</formula>
    </cfRule>
  </conditionalFormatting>
  <conditionalFormatting sqref="H317:J317">
    <cfRule type="expression" dxfId="1040" priority="183" stopIfTrue="1">
      <formula>"esterreur(reference)"</formula>
    </cfRule>
  </conditionalFormatting>
  <conditionalFormatting sqref="H439:J439">
    <cfRule type="expression" dxfId="1039" priority="142" stopIfTrue="1">
      <formula>"esterreur(reference)"</formula>
    </cfRule>
  </conditionalFormatting>
  <conditionalFormatting sqref="H435:L436">
    <cfRule type="expression" dxfId="1038" priority="138" stopIfTrue="1">
      <formula>"esterreur(reference)"</formula>
    </cfRule>
  </conditionalFormatting>
  <conditionalFormatting sqref="H447:L447 H450:L451">
    <cfRule type="expression" dxfId="1037" priority="137" stopIfTrue="1">
      <formula>"esterreur(reference)"</formula>
    </cfRule>
  </conditionalFormatting>
  <conditionalFormatting sqref="H483:L483 H485:L485">
    <cfRule type="expression" dxfId="1036" priority="213" stopIfTrue="1">
      <formula>"esterreur(reference)"</formula>
    </cfRule>
  </conditionalFormatting>
  <conditionalFormatting sqref="I16:I18 I20 I24:I30">
    <cfRule type="expression" dxfId="1035" priority="543" stopIfTrue="1">
      <formula>"esterreur(reference)"</formula>
    </cfRule>
  </conditionalFormatting>
  <conditionalFormatting sqref="I109:I110">
    <cfRule type="expression" dxfId="1034" priority="33" stopIfTrue="1">
      <formula>"esterreur(reference)"</formula>
    </cfRule>
  </conditionalFormatting>
  <conditionalFormatting sqref="I182:I183">
    <cfRule type="expression" dxfId="1033" priority="23" stopIfTrue="1">
      <formula>"esterreur(reference)"</formula>
    </cfRule>
  </conditionalFormatting>
  <conditionalFormatting sqref="I268:I269">
    <cfRule type="expression" dxfId="1032" priority="20" stopIfTrue="1">
      <formula>"esterreur(reference)"</formula>
    </cfRule>
  </conditionalFormatting>
  <conditionalFormatting sqref="I326:I327">
    <cfRule type="expression" dxfId="1031" priority="13" stopIfTrue="1">
      <formula>"esterreur(reference)"</formula>
    </cfRule>
  </conditionalFormatting>
  <conditionalFormatting sqref="I390:I391">
    <cfRule type="expression" dxfId="1030" priority="10" stopIfTrue="1">
      <formula>"esterreur(reference)"</formula>
    </cfRule>
  </conditionalFormatting>
  <conditionalFormatting sqref="I448:I449">
    <cfRule type="expression" dxfId="1029"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1028" priority="198" stopIfTrue="1">
      <formula>"esterreur(reference)"</formula>
    </cfRule>
  </conditionalFormatting>
  <conditionalFormatting sqref="J16 L16:L24">
    <cfRule type="expression" dxfId="1027" priority="185" stopIfTrue="1">
      <formula>"esterreur(reference)"</formula>
    </cfRule>
  </conditionalFormatting>
  <conditionalFormatting sqref="J182 J183:L183">
    <cfRule type="expression" dxfId="1026" priority="24" stopIfTrue="1">
      <formula>"esterreur(reference)"</formula>
    </cfRule>
  </conditionalFormatting>
  <conditionalFormatting sqref="J326 J327:K327">
    <cfRule type="expression" dxfId="1025" priority="14" stopIfTrue="1">
      <formula>"esterreur(reference)"</formula>
    </cfRule>
  </conditionalFormatting>
  <conditionalFormatting sqref="J371:J390">
    <cfRule type="expression" dxfId="1024" priority="3" stopIfTrue="1">
      <formula>"esterreur(reference)"</formula>
    </cfRule>
  </conditionalFormatting>
  <conditionalFormatting sqref="J448 J449:K449">
    <cfRule type="expression" dxfId="1023" priority="7" stopIfTrue="1">
      <formula>"esterreur(reference)"</formula>
    </cfRule>
  </conditionalFormatting>
  <conditionalFormatting sqref="J54:K54">
    <cfRule type="expression" dxfId="1022" priority="130" stopIfTrue="1">
      <formula>"esterreur(reference)"</formula>
    </cfRule>
  </conditionalFormatting>
  <conditionalFormatting sqref="J72:K72">
    <cfRule type="expression" dxfId="1021" priority="128" stopIfTrue="1">
      <formula>"esterreur(reference)"</formula>
    </cfRule>
  </conditionalFormatting>
  <conditionalFormatting sqref="J74:K74">
    <cfRule type="expression" dxfId="1020" priority="125" stopIfTrue="1">
      <formula>"esterreur(reference)"</formula>
    </cfRule>
  </conditionalFormatting>
  <conditionalFormatting sqref="J85:K85">
    <cfRule type="expression" dxfId="1019" priority="38" stopIfTrue="1">
      <formula>"esterreur(reference)"</formula>
    </cfRule>
  </conditionalFormatting>
  <conditionalFormatting sqref="J156:K158">
    <cfRule type="expression" dxfId="1018" priority="114" stopIfTrue="1">
      <formula>"esterreur(reference)"</formula>
    </cfRule>
  </conditionalFormatting>
  <conditionalFormatting sqref="J164:K164">
    <cfRule type="expression" dxfId="1017" priority="111" stopIfTrue="1">
      <formula>"esterreur(reference)"</formula>
    </cfRule>
  </conditionalFormatting>
  <conditionalFormatting sqref="J166:K166">
    <cfRule type="expression" dxfId="1016" priority="41" stopIfTrue="1">
      <formula>"esterreur(reference)"</formula>
    </cfRule>
  </conditionalFormatting>
  <conditionalFormatting sqref="J229:K231">
    <cfRule type="expression" dxfId="1015" priority="100" stopIfTrue="1">
      <formula>"esterreur(reference)"</formula>
    </cfRule>
  </conditionalFormatting>
  <conditionalFormatting sqref="J237:K237">
    <cfRule type="expression" dxfId="1014" priority="97" stopIfTrue="1">
      <formula>"esterreur(reference)"</formula>
    </cfRule>
  </conditionalFormatting>
  <conditionalFormatting sqref="J239:K239">
    <cfRule type="expression" dxfId="1013" priority="44" stopIfTrue="1">
      <formula>"esterreur(reference)"</formula>
    </cfRule>
  </conditionalFormatting>
  <conditionalFormatting sqref="J305:K305">
    <cfRule type="expression" dxfId="1012" priority="88" stopIfTrue="1">
      <formula>"esterreur(reference)"</formula>
    </cfRule>
  </conditionalFormatting>
  <conditionalFormatting sqref="J307:K307">
    <cfRule type="expression" dxfId="1011" priority="47" stopIfTrue="1">
      <formula>"esterreur(reference)"</formula>
    </cfRule>
  </conditionalFormatting>
  <conditionalFormatting sqref="J363:K363">
    <cfRule type="expression" dxfId="1010" priority="79" stopIfTrue="1">
      <formula>"esterreur(reference)"</formula>
    </cfRule>
  </conditionalFormatting>
  <conditionalFormatting sqref="J365:K365">
    <cfRule type="expression" dxfId="1009" priority="50" stopIfTrue="1">
      <formula>"esterreur(reference)"</formula>
    </cfRule>
  </conditionalFormatting>
  <conditionalFormatting sqref="J427:K427">
    <cfRule type="expression" dxfId="1008" priority="70" stopIfTrue="1">
      <formula>"esterreur(reference)"</formula>
    </cfRule>
  </conditionalFormatting>
  <conditionalFormatting sqref="J429:K431">
    <cfRule type="expression" dxfId="1007" priority="53" stopIfTrue="1">
      <formula>"esterreur(reference)"</formula>
    </cfRule>
  </conditionalFormatting>
  <conditionalFormatting sqref="J464:K464">
    <cfRule type="expression" dxfId="1006" priority="65" stopIfTrue="1">
      <formula>"esterreur(reference)"</formula>
    </cfRule>
  </conditionalFormatting>
  <conditionalFormatting sqref="J482:K482">
    <cfRule type="expression" dxfId="1005" priority="62" stopIfTrue="1">
      <formula>"esterreur(reference)"</formula>
    </cfRule>
  </conditionalFormatting>
  <conditionalFormatting sqref="J484:K484">
    <cfRule type="expression" dxfId="1004" priority="59" stopIfTrue="1">
      <formula>"esterreur(reference)"</formula>
    </cfRule>
  </conditionalFormatting>
  <conditionalFormatting sqref="J486:K487">
    <cfRule type="expression" dxfId="1003" priority="56" stopIfTrue="1">
      <formula>"esterreur(reference)"</formula>
    </cfRule>
  </conditionalFormatting>
  <conditionalFormatting sqref="J53:L53 J55:L71">
    <cfRule type="expression" dxfId="1002" priority="184" stopIfTrue="1">
      <formula>"esterreur(reference)"</formula>
    </cfRule>
  </conditionalFormatting>
  <conditionalFormatting sqref="J465:L481">
    <cfRule type="expression" dxfId="1001" priority="214" stopIfTrue="1">
      <formula>"esterreur(reference)"</formula>
    </cfRule>
  </conditionalFormatting>
  <conditionalFormatting sqref="K5">
    <cfRule type="expression" dxfId="1000" priority="325" stopIfTrue="1">
      <formula>"esterreur(reference)"</formula>
    </cfRule>
  </conditionalFormatting>
  <conditionalFormatting sqref="K321:L321">
    <cfRule type="expression" dxfId="999" priority="305" stopIfTrue="1">
      <formula>"esterreur(reference)"</formula>
    </cfRule>
  </conditionalFormatting>
  <conditionalFormatting sqref="K437:L437 L439 K440:L440">
    <cfRule type="expression" dxfId="998" priority="143" stopIfTrue="1">
      <formula>"esterreur(reference)"</formula>
    </cfRule>
  </conditionalFormatting>
  <conditionalFormatting sqref="K443:L443">
    <cfRule type="expression" dxfId="997" priority="144" stopIfTrue="1">
      <formula>"esterreur(reference)"</formula>
    </cfRule>
  </conditionalFormatting>
  <conditionalFormatting sqref="L5:L14">
    <cfRule type="expression" dxfId="996" priority="36" stopIfTrue="1">
      <formula>"esterreur(reference)"</formula>
    </cfRule>
  </conditionalFormatting>
  <conditionalFormatting sqref="L75:L82">
    <cfRule type="expression" dxfId="995" priority="205" stopIfTrue="1">
      <formula>"esterreur(reference)"</formula>
    </cfRule>
  </conditionalFormatting>
  <conditionalFormatting sqref="L157:L163">
    <cfRule type="expression" dxfId="994" priority="283" stopIfTrue="1">
      <formula>"esterreur(reference)"</formula>
    </cfRule>
  </conditionalFormatting>
  <conditionalFormatting sqref="L230:L236">
    <cfRule type="expression" dxfId="993" priority="156" stopIfTrue="1">
      <formula>"esterreur(reference)"</formula>
    </cfRule>
  </conditionalFormatting>
  <conditionalFormatting sqref="L272:L283">
    <cfRule type="expression" dxfId="992" priority="260" stopIfTrue="1">
      <formula>"esterreur(reference)"</formula>
    </cfRule>
  </conditionalFormatting>
  <conditionalFormatting sqref="L285:L302">
    <cfRule type="expression" dxfId="991" priority="262" stopIfTrue="1">
      <formula>"esterreur(reference)"</formula>
    </cfRule>
  </conditionalFormatting>
  <conditionalFormatting sqref="L324">
    <cfRule type="expression" dxfId="990" priority="134" stopIfTrue="1">
      <formula>"esterreur(reference)"</formula>
    </cfRule>
  </conditionalFormatting>
  <conditionalFormatting sqref="L330:L341">
    <cfRule type="expression" dxfId="989" priority="306" stopIfTrue="1">
      <formula>"esterreur(reference)"</formula>
    </cfRule>
  </conditionalFormatting>
  <conditionalFormatting sqref="L422:L424">
    <cfRule type="expression" dxfId="988" priority="226" stopIfTrue="1">
      <formula>"esterreur(reference)"</formula>
    </cfRule>
  </conditionalFormatting>
  <conditionalFormatting sqref="L446">
    <cfRule type="expression" dxfId="987" priority="2" stopIfTrue="1">
      <formula>"esterreur(reference)"</formula>
    </cfRule>
  </conditionalFormatting>
  <conditionalFormatting sqref="M95:M97">
    <cfRule type="expression" dxfId="986" priority="199" stopIfTrue="1">
      <formula>"esterreur(reference)"</formula>
    </cfRule>
  </conditionalFormatting>
  <conditionalFormatting sqref="M177:M179">
    <cfRule type="expression" dxfId="985" priority="155" stopIfTrue="1">
      <formula>"esterreur(reference)"</formula>
    </cfRule>
  </conditionalFormatting>
  <conditionalFormatting sqref="N283">
    <cfRule type="expression" dxfId="984" priority="188" stopIfTrue="1">
      <formula>"esterreur(reference)"</formula>
    </cfRule>
  </conditionalFormatting>
  <conditionalFormatting sqref="N394:N404">
    <cfRule type="expression" dxfId="983" priority="193" stopIfTrue="1">
      <formula>"esterreur(reference)"</formula>
    </cfRule>
  </conditionalFormatting>
  <conditionalFormatting sqref="N271:Q271">
    <cfRule type="expression" dxfId="982" priority="173" stopIfTrue="1">
      <formula>"esterreur(reference)"</formula>
    </cfRule>
  </conditionalFormatting>
  <conditionalFormatting sqref="O16 Q16:Q24">
    <cfRule type="expression" dxfId="981" priority="178" stopIfTrue="1">
      <formula>"esterreur(reference)"</formula>
    </cfRule>
  </conditionalFormatting>
  <conditionalFormatting sqref="O109 O110:Q122">
    <cfRule type="expression" dxfId="980" priority="31" stopIfTrue="1">
      <formula>"esterreur(reference)"</formula>
    </cfRule>
  </conditionalFormatting>
  <conditionalFormatting sqref="O182 O183:Q195">
    <cfRule type="expression" dxfId="979"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978" priority="172" stopIfTrue="1">
      <formula>"esterreur(reference)"</formula>
    </cfRule>
  </conditionalFormatting>
  <conditionalFormatting sqref="O266:O268 O269:P269">
    <cfRule type="expression" dxfId="977" priority="18" stopIfTrue="1">
      <formula>"esterreur(reference)"</formula>
    </cfRule>
  </conditionalFormatting>
  <conditionalFormatting sqref="O317">
    <cfRule type="expression" dxfId="976" priority="167" stopIfTrue="1">
      <formula>"esterreur(reference)"</formula>
    </cfRule>
  </conditionalFormatting>
  <conditionalFormatting sqref="O326 O327:P327">
    <cfRule type="expression" dxfId="975" priority="11" stopIfTrue="1">
      <formula>"esterreur(reference)"</formula>
    </cfRule>
  </conditionalFormatting>
  <conditionalFormatting sqref="O390 O391:P391">
    <cfRule type="expression" dxfId="974" priority="8" stopIfTrue="1">
      <formula>"esterreur(reference)"</formula>
    </cfRule>
  </conditionalFormatting>
  <conditionalFormatting sqref="O439">
    <cfRule type="expression" dxfId="973" priority="139" stopIfTrue="1">
      <formula>"esterreur(reference)"</formula>
    </cfRule>
  </conditionalFormatting>
  <conditionalFormatting sqref="O448 O449:P449">
    <cfRule type="expression" dxfId="972" priority="4" stopIfTrue="1">
      <formula>"esterreur(reference)"</formula>
    </cfRule>
  </conditionalFormatting>
  <conditionalFormatting sqref="O54:P54">
    <cfRule type="expression" dxfId="971" priority="129" stopIfTrue="1">
      <formula>"esterreur(reference)"</formula>
    </cfRule>
  </conditionalFormatting>
  <conditionalFormatting sqref="O72:P72">
    <cfRule type="expression" dxfId="970" priority="127" stopIfTrue="1">
      <formula>"esterreur(reference)"</formula>
    </cfRule>
  </conditionalFormatting>
  <conditionalFormatting sqref="O74:P74">
    <cfRule type="expression" dxfId="969" priority="124" stopIfTrue="1">
      <formula>"esterreur(reference)"</formula>
    </cfRule>
  </conditionalFormatting>
  <conditionalFormatting sqref="O85:P85">
    <cfRule type="expression" dxfId="968" priority="37" stopIfTrue="1">
      <formula>"esterreur(reference)"</formula>
    </cfRule>
  </conditionalFormatting>
  <conditionalFormatting sqref="O123:P133">
    <cfRule type="expression" dxfId="967" priority="120" stopIfTrue="1">
      <formula>"esterreur(reference)"</formula>
    </cfRule>
  </conditionalFormatting>
  <conditionalFormatting sqref="O136:P136">
    <cfRule type="expression" dxfId="966" priority="118" stopIfTrue="1">
      <formula>"esterreur(reference)"</formula>
    </cfRule>
  </conditionalFormatting>
  <conditionalFormatting sqref="O154:P154">
    <cfRule type="expression" dxfId="965" priority="116" stopIfTrue="1">
      <formula>"esterreur(reference)"</formula>
    </cfRule>
  </conditionalFormatting>
  <conditionalFormatting sqref="O156:P158">
    <cfRule type="expression" dxfId="964" priority="113" stopIfTrue="1">
      <formula>"esterreur(reference)"</formula>
    </cfRule>
  </conditionalFormatting>
  <conditionalFormatting sqref="O164:P164">
    <cfRule type="expression" dxfId="963" priority="110" stopIfTrue="1">
      <formula>"esterreur(reference)"</formula>
    </cfRule>
  </conditionalFormatting>
  <conditionalFormatting sqref="O166:P166">
    <cfRule type="expression" dxfId="962" priority="40" stopIfTrue="1">
      <formula>"esterreur(reference)"</formula>
    </cfRule>
  </conditionalFormatting>
  <conditionalFormatting sqref="O196:P206">
    <cfRule type="expression" dxfId="961" priority="106" stopIfTrue="1">
      <formula>"esterreur(reference)"</formula>
    </cfRule>
  </conditionalFormatting>
  <conditionalFormatting sqref="O209:P209">
    <cfRule type="expression" dxfId="960" priority="104" stopIfTrue="1">
      <formula>"esterreur(reference)"</formula>
    </cfRule>
  </conditionalFormatting>
  <conditionalFormatting sqref="O227:P227">
    <cfRule type="expression" dxfId="959" priority="102" stopIfTrue="1">
      <formula>"esterreur(reference)"</formula>
    </cfRule>
  </conditionalFormatting>
  <conditionalFormatting sqref="O229:P231">
    <cfRule type="expression" dxfId="958" priority="99" stopIfTrue="1">
      <formula>"esterreur(reference)"</formula>
    </cfRule>
  </conditionalFormatting>
  <conditionalFormatting sqref="O237:P237">
    <cfRule type="expression" dxfId="957" priority="96" stopIfTrue="1">
      <formula>"esterreur(reference)"</formula>
    </cfRule>
  </conditionalFormatting>
  <conditionalFormatting sqref="O239:P239">
    <cfRule type="expression" dxfId="956" priority="43" stopIfTrue="1">
      <formula>"esterreur(reference)"</formula>
    </cfRule>
  </conditionalFormatting>
  <conditionalFormatting sqref="O276:P303">
    <cfRule type="expression" dxfId="955" priority="90" stopIfTrue="1">
      <formula>"esterreur(reference)"</formula>
    </cfRule>
  </conditionalFormatting>
  <conditionalFormatting sqref="O305:P305">
    <cfRule type="expression" dxfId="954" priority="87" stopIfTrue="1">
      <formula>"esterreur(reference)"</formula>
    </cfRule>
  </conditionalFormatting>
  <conditionalFormatting sqref="O307:P307">
    <cfRule type="expression" dxfId="953" priority="46" stopIfTrue="1">
      <formula>"esterreur(reference)"</formula>
    </cfRule>
  </conditionalFormatting>
  <conditionalFormatting sqref="O330:P342">
    <cfRule type="expression" dxfId="952" priority="83" stopIfTrue="1">
      <formula>"esterreur(reference)"</formula>
    </cfRule>
  </conditionalFormatting>
  <conditionalFormatting sqref="O361:P361">
    <cfRule type="expression" dxfId="951" priority="81" stopIfTrue="1">
      <formula>"esterreur(reference)"</formula>
    </cfRule>
  </conditionalFormatting>
  <conditionalFormatting sqref="O363:P363">
    <cfRule type="expression" dxfId="950" priority="78" stopIfTrue="1">
      <formula>"esterreur(reference)"</formula>
    </cfRule>
  </conditionalFormatting>
  <conditionalFormatting sqref="O365:P365">
    <cfRule type="expression" dxfId="949" priority="49" stopIfTrue="1">
      <formula>"esterreur(reference)"</formula>
    </cfRule>
  </conditionalFormatting>
  <conditionalFormatting sqref="O371:P379 O380:Q382 O383:P384 O385:Q389 O392:Q405 O428:Q428">
    <cfRule type="expression" dxfId="948" priority="165" stopIfTrue="1">
      <formula>"esterreur(reference)"</formula>
    </cfRule>
  </conditionalFormatting>
  <conditionalFormatting sqref="O406:P425">
    <cfRule type="expression" dxfId="947" priority="72" stopIfTrue="1">
      <formula>"esterreur(reference)"</formula>
    </cfRule>
  </conditionalFormatting>
  <conditionalFormatting sqref="O427:P427">
    <cfRule type="expression" dxfId="946" priority="69" stopIfTrue="1">
      <formula>"esterreur(reference)"</formula>
    </cfRule>
  </conditionalFormatting>
  <conditionalFormatting sqref="O429:P429">
    <cfRule type="expression" dxfId="945" priority="52" stopIfTrue="1">
      <formula>"esterreur(reference)"</formula>
    </cfRule>
  </conditionalFormatting>
  <conditionalFormatting sqref="O464:P464">
    <cfRule type="expression" dxfId="944" priority="64" stopIfTrue="1">
      <formula>"esterreur(reference)"</formula>
    </cfRule>
  </conditionalFormatting>
  <conditionalFormatting sqref="O482:P482">
    <cfRule type="expression" dxfId="943" priority="61" stopIfTrue="1">
      <formula>"esterreur(reference)"</formula>
    </cfRule>
  </conditionalFormatting>
  <conditionalFormatting sqref="O484:P484">
    <cfRule type="expression" dxfId="942" priority="58" stopIfTrue="1">
      <formula>"esterreur(reference)"</formula>
    </cfRule>
  </conditionalFormatting>
  <conditionalFormatting sqref="O486:P486">
    <cfRule type="expression" dxfId="941" priority="55" stopIfTrue="1">
      <formula>"esterreur(reference)"</formula>
    </cfRule>
  </conditionalFormatting>
  <conditionalFormatting sqref="O53:Q53 O55:Q71">
    <cfRule type="expression" dxfId="940" priority="177" stopIfTrue="1">
      <formula>"esterreur(reference)"</formula>
    </cfRule>
  </conditionalFormatting>
  <conditionalFormatting sqref="O180:Q181">
    <cfRule type="expression" dxfId="939" priority="149" stopIfTrue="1">
      <formula>"esterreur(reference)"</formula>
    </cfRule>
  </conditionalFormatting>
  <conditionalFormatting sqref="O436:Q436">
    <cfRule type="expression" dxfId="938" priority="160" stopIfTrue="1">
      <formula>"esterreur(reference)"</formula>
    </cfRule>
  </conditionalFormatting>
  <conditionalFormatting sqref="O447:Q447 O450:Q463 O465:Q481">
    <cfRule type="expression" dxfId="937" priority="136" stopIfTrue="1">
      <formula>"esterreur(reference)"</formula>
    </cfRule>
  </conditionalFormatting>
  <conditionalFormatting sqref="O483:Q483 O485:Q485">
    <cfRule type="expression" dxfId="936" priority="135" stopIfTrue="1">
      <formula>"esterreur(reference)"</formula>
    </cfRule>
  </conditionalFormatting>
  <conditionalFormatting sqref="P5:Q5">
    <cfRule type="expression" dxfId="935" priority="182" stopIfTrue="1">
      <formula>"esterreur(reference)"</formula>
    </cfRule>
  </conditionalFormatting>
  <conditionalFormatting sqref="P315:Q315 P317:Q318 O328:Q329 O343:Q360 O364:Q364">
    <cfRule type="expression" dxfId="934" priority="168" stopIfTrue="1">
      <formula>"esterreur(reference)"</formula>
    </cfRule>
  </conditionalFormatting>
  <conditionalFormatting sqref="P321:Q321">
    <cfRule type="expression" dxfId="933" priority="170" stopIfTrue="1">
      <formula>"esterreur(reference)"</formula>
    </cfRule>
  </conditionalFormatting>
  <conditionalFormatting sqref="P437:Q437 Q439 P440:Q440">
    <cfRule type="expression" dxfId="932" priority="140" stopIfTrue="1">
      <formula>"esterreur(reference)"</formula>
    </cfRule>
  </conditionalFormatting>
  <conditionalFormatting sqref="P443:Q443">
    <cfRule type="expression" dxfId="931" priority="141" stopIfTrue="1">
      <formula>"esterreur(reference)"</formula>
    </cfRule>
  </conditionalFormatting>
  <conditionalFormatting sqref="Q6:Q14 O13:O14 O18:O24 O25:Q26 O27 O28:Q30 O31:P36 O37 O38:P52 O83:P83 O84:Q84">
    <cfRule type="expression" dxfId="930" priority="180" stopIfTrue="1">
      <formula>"esterreur(reference)"</formula>
    </cfRule>
  </conditionalFormatting>
  <conditionalFormatting sqref="Q75:Q82">
    <cfRule type="expression" dxfId="929" priority="181" stopIfTrue="1">
      <formula>"esterreur(reference)"</formula>
    </cfRule>
  </conditionalFormatting>
  <conditionalFormatting sqref="Q157:Q163">
    <cfRule type="expression" dxfId="928" priority="176" stopIfTrue="1">
      <formula>"esterreur(reference)"</formula>
    </cfRule>
  </conditionalFormatting>
  <conditionalFormatting sqref="Q230:Q236">
    <cfRule type="expression" dxfId="927" priority="153" stopIfTrue="1">
      <formula>"esterreur(reference)"</formula>
    </cfRule>
  </conditionalFormatting>
  <conditionalFormatting sqref="Q259">
    <cfRule type="expression" dxfId="926" priority="131" stopIfTrue="1">
      <formula>"esterreur(reference)"</formula>
    </cfRule>
  </conditionalFormatting>
  <conditionalFormatting sqref="Q272:Q283">
    <cfRule type="expression" dxfId="925" priority="174" stopIfTrue="1">
      <formula>"esterreur(reference)"</formula>
    </cfRule>
  </conditionalFormatting>
  <conditionalFormatting sqref="Q285:Q302">
    <cfRule type="expression" dxfId="924" priority="175" stopIfTrue="1">
      <formula>"esterreur(reference)"</formula>
    </cfRule>
  </conditionalFormatting>
  <conditionalFormatting sqref="Q324">
    <cfRule type="expression" dxfId="923" priority="133" stopIfTrue="1">
      <formula>"esterreur(reference)"</formula>
    </cfRule>
  </conditionalFormatting>
  <conditionalFormatting sqref="Q330:Q341">
    <cfRule type="expression" dxfId="922" priority="171" stopIfTrue="1">
      <formula>"esterreur(reference)"</formula>
    </cfRule>
  </conditionalFormatting>
  <conditionalFormatting sqref="Q422:Q424">
    <cfRule type="expression" dxfId="921" priority="166" stopIfTrue="1">
      <formula>"esterreur(reference)"</formula>
    </cfRule>
  </conditionalFormatting>
  <conditionalFormatting sqref="Q446">
    <cfRule type="expression" dxfId="920" priority="1" stopIfTrue="1">
      <formula>"esterreur(reference)"</formula>
    </cfRule>
  </conditionalFormatting>
  <conditionalFormatting sqref="R388">
    <cfRule type="expression" dxfId="919" priority="207" stopIfTrue="1">
      <formula>"esterreur(reference)"</formula>
    </cfRule>
  </conditionalFormatting>
  <conditionalFormatting sqref="S260">
    <cfRule type="expression" dxfId="918" priority="349" stopIfTrue="1">
      <formula>"esterreur(reference)"</formula>
    </cfRule>
  </conditionalFormatting>
  <conditionalFormatting sqref="AG496:AI505 AH507:AI519 AH521:AI538 AH540:AI547 AH548:AH549 AH550:AI552 AH554:AI554 AH578:AI584">
    <cfRule type="cellIs" dxfId="917" priority="208" operator="greaterThan">
      <formula>0</formula>
    </cfRule>
  </conditionalFormatting>
  <conditionalFormatting sqref="AH556:AI563 AH567:AI567">
    <cfRule type="cellIs" dxfId="916" priority="209" operator="lessThan">
      <formula>0</formula>
    </cfRule>
  </conditionalFormatting>
  <conditionalFormatting sqref="AH564:AI566">
    <cfRule type="cellIs" dxfId="915" priority="533" operator="greaterThan">
      <formula>0</formula>
    </cfRule>
  </conditionalFormatting>
  <conditionalFormatting sqref="AO496:AO505">
    <cfRule type="cellIs" dxfId="914"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T555" zoomScale="80" zoomScaleNormal="80" workbookViewId="0">
      <selection activeCell="AF599" sqref="AF599"/>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0" t="s">
        <v>339</v>
      </c>
      <c r="E3" s="1275"/>
      <c r="F3" s="1276"/>
      <c r="G3" s="1277"/>
      <c r="H3" s="1275"/>
      <c r="I3" s="1276"/>
      <c r="J3" s="1277" t="s">
        <v>340</v>
      </c>
      <c r="K3" s="1275"/>
      <c r="L3" s="1276"/>
      <c r="M3" s="1277" t="s">
        <v>668</v>
      </c>
      <c r="N3" s="1276"/>
      <c r="O3" s="1270" t="s">
        <v>341</v>
      </c>
      <c r="P3" s="1275"/>
      <c r="Q3" s="1276"/>
      <c r="R3" s="1269" t="s">
        <v>670</v>
      </c>
      <c r="S3" s="1278"/>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671.85825842696636</v>
      </c>
      <c r="L33" s="952">
        <f>SUMIFS(BV_Data_An_Cour!$AN:$AN,BV_Data_An_Cour!$AP:$AP,$B33,BV_Data_An_Cour!$AQ:$AQ,$C33,BV_Data_An_Cour!$AR:$AR,L$2)</f>
        <v>239181.54</v>
      </c>
      <c r="M33" s="243"/>
      <c r="N33" s="266" t="e">
        <f t="shared" si="15"/>
        <v>#N/A</v>
      </c>
      <c r="O33" s="243"/>
      <c r="P33" s="281">
        <f t="shared" si="16"/>
        <v>-62.653225806451616</v>
      </c>
      <c r="Q33" s="266">
        <f>SUMIFS(BV_Data_An_Prec!$AN:$AN,BV_Data_An_Prec!$AP:$AP,$B33,BV_Data_An_Prec!$AQ:$AQ,$C33,BV_Data_An_Prec!$AR:$AR,Q$2)</f>
        <v>-33018.25</v>
      </c>
      <c r="R33" s="243"/>
      <c r="S33" s="266">
        <f t="shared" si="18"/>
        <v>272199.79000000004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-0.31042293210842015</v>
      </c>
      <c r="L41" s="294">
        <f>SUM(L31:L40)</f>
        <v>-504119.91000000003</v>
      </c>
      <c r="M41" s="296"/>
      <c r="N41" s="294" t="e">
        <f t="shared" si="15"/>
        <v>#N/A</v>
      </c>
      <c r="O41" s="295" t="s">
        <v>115</v>
      </c>
      <c r="P41" s="293">
        <f>Q41/Q$27</f>
        <v>-0.35012653269640109</v>
      </c>
      <c r="Q41" s="294">
        <f>SUM(Q31:Q40)</f>
        <v>-877938.85999999987</v>
      </c>
      <c r="R41" s="297"/>
      <c r="S41" s="294">
        <f t="shared" si="20"/>
        <v>373818.94999999984</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39957.29</v>
      </c>
      <c r="M44" s="233"/>
      <c r="N44" s="303" t="e">
        <f t="shared" si="15"/>
        <v>#N/A</v>
      </c>
      <c r="O44" s="233"/>
      <c r="P44" s="301"/>
      <c r="Q44" s="281">
        <f>SUMIFS(BV_Data_An_Prec!$AN:$AN,BV_Data_An_Prec!$AP:$AP,$B44,BV_Data_An_Prec!$AQ:$AQ,$C44,BV_Data_An_Prec!$AR:$AR,Q$2)</f>
        <v>26446.33</v>
      </c>
      <c r="R44" s="233"/>
      <c r="S44" s="303">
        <f t="shared" si="21"/>
        <v>13510.96</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0.30872803811397254</v>
      </c>
      <c r="L54" s="294">
        <f>+SUM(L42:L53)</f>
        <v>501367.44</v>
      </c>
      <c r="M54" s="296"/>
      <c r="N54" s="294" t="e">
        <f>+SUM(N42:N53)</f>
        <v>#N/A</v>
      </c>
      <c r="O54" s="295" t="s">
        <v>115</v>
      </c>
      <c r="P54" s="293">
        <f>Q54/Q$27</f>
        <v>0.2549221816908141</v>
      </c>
      <c r="Q54" s="294">
        <f>+SUM(Q42:Q53)</f>
        <v>639214.88000000012</v>
      </c>
      <c r="R54" s="297"/>
      <c r="S54" s="294">
        <f>+SUM(S42:S53)</f>
        <v>-96361.140000000014</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0.16860773707559673</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0.16691284308114912</v>
      </c>
      <c r="L74" s="294">
        <f>L41+L54+L72</f>
        <v>271062.73</v>
      </c>
      <c r="M74" s="296"/>
      <c r="N74" s="294" t="e">
        <f t="shared" ref="N74:N82" si="24">L74-F74</f>
        <v>#N/A</v>
      </c>
      <c r="O74" s="295" t="s">
        <v>115</v>
      </c>
      <c r="P74" s="293">
        <f>Q74/Q$27</f>
        <v>2.0635135236399444E-2</v>
      </c>
      <c r="Q74" s="294">
        <f>Q41+Q54+Q72</f>
        <v>51742.400000000256</v>
      </c>
      <c r="R74" s="297"/>
      <c r="S74" s="294">
        <f>L74-Q74</f>
        <v>219320.32999999973</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1698431.9999999991</v>
      </c>
      <c r="M85" s="958"/>
      <c r="N85" s="956" t="e">
        <f>N27-N41-N54-N72+N83</f>
        <v>#N/A</v>
      </c>
      <c r="O85" s="957"/>
      <c r="P85" s="955"/>
      <c r="Q85" s="956">
        <f>Q27-Q74+Q83</f>
        <v>2659477.8999999953</v>
      </c>
      <c r="R85" s="959"/>
      <c r="S85" s="956">
        <f>L85-Q85</f>
        <v>-961045.89999999618</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0" t="s">
        <v>339</v>
      </c>
      <c r="E91" s="1275"/>
      <c r="F91" s="1276"/>
      <c r="G91" s="1277"/>
      <c r="H91" s="1275"/>
      <c r="I91" s="1276"/>
      <c r="J91" s="1277" t="s">
        <v>340</v>
      </c>
      <c r="K91" s="1275"/>
      <c r="L91" s="1276"/>
      <c r="M91" s="1277" t="s">
        <v>668</v>
      </c>
      <c r="N91" s="1276"/>
      <c r="O91" s="1270" t="s">
        <v>341</v>
      </c>
      <c r="P91" s="1275"/>
      <c r="Q91" s="1276"/>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1259.4824561403509</v>
      </c>
      <c r="L119" s="658">
        <f>SUMIFS(BV_Data_An_Cour!$AN:$AN,BV_Data_An_Cour!$AP:$AP,$B119,BV_Data_An_Cour!$AQ:$AQ,$C119,BV_Data_An_Cour!$AR:$AR,$L$2)</f>
        <v>215371.5</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33054.160000000003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-216.07801169590641</v>
      </c>
      <c r="L121" s="266">
        <f>SUMIFS(BV_Data_An_Cour!$AN:$AN,BV_Data_An_Cour!$AP:$AP,$B121,BV_Data_An_Cour!$AQ:$AQ,$C121,BV_Data_An_Cour!$AR:$AR,$L$2)</f>
        <v>-36949.339999999997</v>
      </c>
      <c r="M121" s="243"/>
      <c r="N121" s="266" t="e">
        <f t="shared" si="44"/>
        <v>#N/A</v>
      </c>
      <c r="O121" s="243"/>
      <c r="P121" s="281">
        <f t="shared" si="47"/>
        <v>0</v>
      </c>
      <c r="Q121" s="266">
        <f>SUMIFS(BV_Data_An_Prec!$AN:$AN,BV_Data_An_Prec!$AP:$AP,$B121,BV_Data_An_Prec!$AQ:$AQ,$C121,BV_Data_An_Prec!$AR:$AR,$L$2)</f>
        <v>0</v>
      </c>
      <c r="R121" s="243"/>
      <c r="S121" s="266">
        <f t="shared" si="45"/>
        <v>-36949.339999999997</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0.77940726798186166</v>
      </c>
      <c r="L123" s="294">
        <f>SUM(L113:L122)</f>
        <v>376095.82999999996</v>
      </c>
      <c r="M123" s="296"/>
      <c r="N123" s="294" t="e">
        <f t="shared" si="44"/>
        <v>#N/A</v>
      </c>
      <c r="O123" s="295" t="s">
        <v>115</v>
      </c>
      <c r="P123" s="293">
        <f>Q123/Q$109</f>
        <v>0.67809260254262071</v>
      </c>
      <c r="Q123" s="294">
        <f>SUM(Q113:Q122)</f>
        <v>314953.21000000002</v>
      </c>
      <c r="R123" s="297"/>
      <c r="S123" s="294">
        <f t="shared" si="45"/>
        <v>61142.619999999937</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13022.53</v>
      </c>
      <c r="M126" s="233"/>
      <c r="N126" s="303" t="e">
        <f t="shared" si="44"/>
        <v>#N/A</v>
      </c>
      <c r="O126" s="233"/>
      <c r="P126" s="301"/>
      <c r="Q126" s="303">
        <f>SUMIFS(BV_Data_An_Prec!$AN:$AN,BV_Data_An_Prec!$AP:$AP,$B126,BV_Data_An_Prec!$AQ:$AQ,$C126,BV_Data_An_Prec!$AR:$AR,$L$2)</f>
        <v>15221.58</v>
      </c>
      <c r="R126" s="233"/>
      <c r="S126" s="303">
        <f t="shared" si="45"/>
        <v>-2199.0499999999993</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0.420859536383688</v>
      </c>
      <c r="L136" s="294">
        <f>SUM(L124:L135)</f>
        <v>203081.91</v>
      </c>
      <c r="M136" s="296"/>
      <c r="N136" s="294" t="e">
        <f t="shared" si="44"/>
        <v>#N/A</v>
      </c>
      <c r="O136" s="295" t="s">
        <v>115</v>
      </c>
      <c r="P136" s="293">
        <f>Q136/Q$109</f>
        <v>0.44185234882683061</v>
      </c>
      <c r="Q136" s="294">
        <f>SUM(Q124:Q135)</f>
        <v>205226.85999999996</v>
      </c>
      <c r="R136" s="297"/>
      <c r="S136" s="294">
        <f t="shared" si="45"/>
        <v>-2144.9499999999534</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1.4854700067556978</v>
      </c>
      <c r="L156" s="294">
        <f>L123+L136+L154</f>
        <v>716799.93</v>
      </c>
      <c r="M156" s="296"/>
      <c r="N156" s="294" t="e">
        <f t="shared" ref="N156:N163" si="48">L156-F156</f>
        <v>#N/A</v>
      </c>
      <c r="O156" s="295" t="s">
        <v>115</v>
      </c>
      <c r="P156" s="293">
        <f>Q156/Q$109</f>
        <v>1.3843443954489882</v>
      </c>
      <c r="Q156" s="294">
        <f>Q123+Q136+Q154</f>
        <v>642985.5</v>
      </c>
      <c r="R156" s="297"/>
      <c r="S156" s="294">
        <f t="shared" si="45"/>
        <v>73814.430000000051</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-173634.76000000004</v>
      </c>
      <c r="M166" s="958"/>
      <c r="N166" s="956" t="e">
        <f>L166-F166</f>
        <v>#N/A</v>
      </c>
      <c r="O166" s="957"/>
      <c r="P166" s="955"/>
      <c r="Q166" s="956">
        <f>Q109-Q156+Q164</f>
        <v>-178516.18000000191</v>
      </c>
      <c r="R166" s="959"/>
      <c r="S166" s="956">
        <f t="shared" si="45"/>
        <v>4881.4200000018755</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142.771625</v>
      </c>
      <c r="L192" s="658">
        <f>SUMIFS(BV_Data_An_Cour!$AN:$AN,BV_Data_An_Cour!$AP:$AP,$B192,BV_Data_An_Cour!$AQ:$AQ,$C192,BV_Data_An_Cour!$AR:$AR,$L$2)</f>
        <v>171325.95</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14883.970000000001</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-39.041169590643271</v>
      </c>
      <c r="L194" s="266">
        <f>SUMIFS(BV_Data_An_Cour!$AN:$AN,BV_Data_An_Cour!$AP:$AP,$B194,BV_Data_An_Cour!$AQ:$AQ,$C194,BV_Data_An_Cour!$AR:$AR,$L$2)</f>
        <v>-6676.04</v>
      </c>
      <c r="M194" s="243"/>
      <c r="N194" s="266" t="e">
        <f t="shared" si="56"/>
        <v>#N/A</v>
      </c>
      <c r="O194" s="243"/>
      <c r="P194" s="281">
        <f t="shared" si="60"/>
        <v>0</v>
      </c>
      <c r="Q194" s="246">
        <f>SUMIFS(BV_Data_An_Prec!$AN:$AN,BV_Data_An_Prec!$AP:$AP,$B194,BV_Data_An_Prec!$AQ:$AQ,$C194,BV_Data_An_Prec!$AR:$AR,$L$2)</f>
        <v>0</v>
      </c>
      <c r="R194" s="243"/>
      <c r="S194" s="266">
        <f t="shared" si="57"/>
        <v>-6676.04</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0.84029220905513846</v>
      </c>
      <c r="L196" s="294">
        <f>SUM(L186:L195)</f>
        <v>405475.30000000005</v>
      </c>
      <c r="M196" s="296"/>
      <c r="N196" s="294" t="e">
        <f t="shared" si="56"/>
        <v>#N/A</v>
      </c>
      <c r="O196" s="295" t="s">
        <v>115</v>
      </c>
      <c r="P196" s="293">
        <f>Q196/Q$109</f>
        <v>0.35002189165045539</v>
      </c>
      <c r="Q196" s="294">
        <f>SUM(Q186:Q195)</f>
        <v>162574.43000000002</v>
      </c>
      <c r="R196" s="297"/>
      <c r="S196" s="294">
        <f t="shared" si="57"/>
        <v>242900.87000000002</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1.2509890613816037</v>
      </c>
      <c r="L229" s="294">
        <f>L196+L209+L227</f>
        <v>603653.30000000005</v>
      </c>
      <c r="M229" s="296"/>
      <c r="N229" s="294" t="e">
        <f t="shared" ref="N229:N236" si="62">L229-F229</f>
        <v>#N/A</v>
      </c>
      <c r="O229" s="295" t="s">
        <v>115</v>
      </c>
      <c r="P229" s="293">
        <f>Q229/Q$109</f>
        <v>2.0682351850494758</v>
      </c>
      <c r="Q229" s="294">
        <f>Q196+Q209+Q227</f>
        <v>960631.79000000015</v>
      </c>
      <c r="R229" s="297"/>
      <c r="S229" s="294">
        <f t="shared" ref="S229:S236" si="63">L229-Q229</f>
        <v>-356978.49000000011</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542918.52000000211</v>
      </c>
      <c r="M239" s="958"/>
      <c r="N239" s="956" t="e">
        <f>L239-F239</f>
        <v>#REF!</v>
      </c>
      <c r="O239" s="957"/>
      <c r="P239" s="955"/>
      <c r="Q239" s="956">
        <f>Q182-Q229+Q237</f>
        <v>187462.42999999865</v>
      </c>
      <c r="R239" s="959"/>
      <c r="S239" s="956">
        <f>L239-Q239</f>
        <v>355456.09000000346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0" t="s">
        <v>339</v>
      </c>
      <c r="E244" s="1275"/>
      <c r="F244" s="1276"/>
      <c r="G244" s="1277"/>
      <c r="H244" s="1275"/>
      <c r="I244" s="1276"/>
      <c r="J244" s="1277" t="s">
        <v>340</v>
      </c>
      <c r="K244" s="1275"/>
      <c r="L244" s="1276"/>
      <c r="M244" s="1277" t="s">
        <v>668</v>
      </c>
      <c r="N244" s="1276"/>
      <c r="O244" s="1270" t="s">
        <v>341</v>
      </c>
      <c r="P244" s="1275"/>
      <c r="Q244" s="1276"/>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354524.59</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-170792.76999999996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0.73388979366934481</v>
      </c>
      <c r="M247" s="282"/>
      <c r="N247" s="266"/>
      <c r="O247" s="267"/>
      <c r="P247" s="38"/>
      <c r="Q247" s="332">
        <f>IF(Q246=0,0,Q246/P246)</f>
        <v>0.77736292169176047</v>
      </c>
      <c r="R247" s="267"/>
      <c r="S247" s="332">
        <f>IF(Q246=0,0,(S246/Q246))</f>
        <v>-0.32512302658339709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23291.599999999999</v>
      </c>
      <c r="R258" s="345"/>
      <c r="S258" s="266">
        <f t="shared" ref="S258:S259" si="65">L258-Q258</f>
        <v>-38178.639999999999</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1052451.8900000001</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-197279.1799999997</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0.70452543025979264</v>
      </c>
      <c r="M260" s="977"/>
      <c r="N260" s="979" t="e">
        <f>N259/F259</f>
        <v>#N/A</v>
      </c>
      <c r="O260" s="977"/>
      <c r="P260" s="978">
        <f>IF(O259=0,0,P259/O259)</f>
        <v>188.47458120820582</v>
      </c>
      <c r="Q260" s="255">
        <f>IF(Q259=0,0,Q259/P259)</f>
        <v>0.75153204058884115</v>
      </c>
      <c r="R260" s="354"/>
      <c r="S260" s="255">
        <f>S259/Q259</f>
        <v>-0.15785730605225309</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1085907.6300000001</v>
      </c>
      <c r="M268" s="272" t="e">
        <f>L269-F269</f>
        <v>#N/A</v>
      </c>
      <c r="N268" s="271" t="e">
        <f>L268-F268</f>
        <v>#N/A</v>
      </c>
      <c r="O268" s="272"/>
      <c r="P268" s="269">
        <f t="shared" ref="P268" si="72">P259+P262+P265</f>
        <v>1854004.6099999999</v>
      </c>
      <c r="Q268" s="271">
        <f>Q259+Q262+Q265</f>
        <v>1288503.19</v>
      </c>
      <c r="R268" s="272">
        <f>L269-Q269</f>
        <v>-2.5013926526326502E-2</v>
      </c>
      <c r="S268" s="271">
        <f>L268-Q268</f>
        <v>-202595.55999999982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0.66996988475988173</v>
      </c>
      <c r="M269" s="276"/>
      <c r="N269" s="277" t="e">
        <f>N268/F268</f>
        <v>#N/A</v>
      </c>
      <c r="O269" s="273"/>
      <c r="P269" s="945"/>
      <c r="Q269" s="326">
        <f>Q268/P268</f>
        <v>0.69498381128620823</v>
      </c>
      <c r="R269" s="276"/>
      <c r="S269" s="326">
        <f>L268/S268</f>
        <v>-5.3599774348460603</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91231.08</v>
      </c>
      <c r="M274" s="233"/>
      <c r="N274" s="303" t="e">
        <f t="shared" si="73"/>
        <v>#N/A</v>
      </c>
      <c r="O274" s="233"/>
      <c r="P274" s="301"/>
      <c r="Q274" s="303">
        <f>SUMIFS(BV_Data_An_Prec!$AN:$AN,BV_Data_An_Prec!$AP:$AP,$B274,BV_Data_An_Prec!$AQ:$AQ,$C274,BV_Data_An_Prec!$AR:$AR,$L$2)</f>
        <v>224220.79999999999</v>
      </c>
      <c r="R274" s="233"/>
      <c r="S274" s="303">
        <f t="shared" si="74"/>
        <v>-132989.71999999997</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0.65901633824969075</v>
      </c>
      <c r="L284" s="294">
        <f>+SUM(L272:L283)</f>
        <v>715630.87000000011</v>
      </c>
      <c r="M284" s="296"/>
      <c r="N284" s="294" t="e">
        <f t="shared" si="73"/>
        <v>#N/A</v>
      </c>
      <c r="O284" s="295" t="s">
        <v>171</v>
      </c>
      <c r="P284" s="293">
        <f>Q284/Q$268</f>
        <v>0.6711981287372677</v>
      </c>
      <c r="Q284" s="294">
        <f>+SUM(Q272:Q283)</f>
        <v>864840.93</v>
      </c>
      <c r="R284" s="297"/>
      <c r="S284" s="294">
        <f t="shared" si="74"/>
        <v>-149210.05999999994</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0.30771919339032544</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0.96673553164001624</v>
      </c>
      <c r="L305" s="294">
        <f>L284+L303</f>
        <v>1049785.4900000002</v>
      </c>
      <c r="M305" s="296"/>
      <c r="N305" s="294" t="e">
        <f>L305-F305</f>
        <v>#N/A</v>
      </c>
      <c r="O305" s="295" t="s">
        <v>115</v>
      </c>
      <c r="P305" s="293">
        <f>Q305/Q$268</f>
        <v>0.8292452578250894</v>
      </c>
      <c r="Q305" s="294">
        <f>Q284+Q303</f>
        <v>1068485.1600000001</v>
      </c>
      <c r="R305" s="297"/>
      <c r="S305" s="294">
        <f>L305-Q305</f>
        <v>-18699.669999999925</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36122.139999999898</v>
      </c>
      <c r="M307" s="958"/>
      <c r="N307" s="956" t="e">
        <f>L307-F307</f>
        <v>#N/A</v>
      </c>
      <c r="O307" s="957"/>
      <c r="P307" s="955"/>
      <c r="Q307" s="956">
        <f>Q268-Q305</f>
        <v>220018.0299999998</v>
      </c>
      <c r="R307" s="959"/>
      <c r="S307" s="956">
        <f>L307-Q307</f>
        <v>-183895.8899999999</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0" t="s">
        <v>339</v>
      </c>
      <c r="E312" s="1275"/>
      <c r="F312" s="1276"/>
      <c r="G312" s="1277"/>
      <c r="H312" s="1275"/>
      <c r="I312" s="1276"/>
      <c r="J312" s="1277" t="s">
        <v>340</v>
      </c>
      <c r="K312" s="1275"/>
      <c r="L312" s="1276"/>
      <c r="M312" s="1277" t="s">
        <v>668</v>
      </c>
      <c r="N312" s="1276"/>
      <c r="O312" s="1270" t="s">
        <v>341</v>
      </c>
      <c r="P312" s="1275"/>
      <c r="Q312" s="1276"/>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442666.19999999995</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-42364.660000000091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0.41410604330220402</v>
      </c>
      <c r="M316" s="282"/>
      <c r="N316" s="266">
        <f>IFERROR(N315/M315,0)</f>
        <v>0</v>
      </c>
      <c r="O316" s="267"/>
      <c r="P316" s="38"/>
      <c r="Q316" s="332">
        <f>IFERROR(Q315/P315,0)</f>
        <v>0.40148717280018503</v>
      </c>
      <c r="R316" s="267"/>
      <c r="S316" s="332">
        <f>IF(Q315=0,0,(S315/Q315))</f>
        <v>-8.7344256816978799E-2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5629.34</v>
      </c>
      <c r="R324" s="282">
        <f>IF(O324=0,0,J324/O324)</f>
        <v>0</v>
      </c>
      <c r="S324" s="266">
        <f>L324-Q324</f>
        <v>-22807.85</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548789.36</v>
      </c>
      <c r="M326" s="272" t="e">
        <f>L327-F327</f>
        <v>#N/A</v>
      </c>
      <c r="N326" s="271" t="e">
        <f>L326-F326</f>
        <v>#N/A</v>
      </c>
      <c r="O326" s="272"/>
      <c r="P326" s="269">
        <f t="shared" ref="P326" si="78">P318+P321+P315</f>
        <v>1240492.47</v>
      </c>
      <c r="Q326" s="271">
        <f>Q318+Q321+Q315+Q324</f>
        <v>518095.51000000007</v>
      </c>
      <c r="R326" s="272"/>
      <c r="S326" s="271">
        <f>L326-Q326</f>
        <v>30693.849999999919</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0.42642949019125165</v>
      </c>
      <c r="M327" s="276"/>
      <c r="N327" s="277" t="e">
        <f>N326/F326</f>
        <v>#N/A</v>
      </c>
      <c r="O327" s="273"/>
      <c r="P327" s="945"/>
      <c r="Q327" s="326">
        <f>Q326/P326</f>
        <v>0.41765308740648793</v>
      </c>
      <c r="R327" s="276"/>
      <c r="S327" s="326">
        <f>S326/Q326</f>
        <v>5.9243613209463857E-2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3759.42</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11.347296835200794</v>
      </c>
      <c r="L342" s="294">
        <f>+SUM(L330:L341)</f>
        <v>233614.97</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0.45827024968249225</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21.200779882376491</v>
      </c>
      <c r="L363" s="294">
        <f>L342+L361</f>
        <v>436475.72000000003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112313.63999999996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0" t="s">
        <v>339</v>
      </c>
      <c r="E369" s="1275"/>
      <c r="F369" s="1276"/>
      <c r="G369" s="1277"/>
      <c r="H369" s="1275"/>
      <c r="I369" s="1276"/>
      <c r="J369" s="1277" t="s">
        <v>340</v>
      </c>
      <c r="K369" s="1275"/>
      <c r="L369" s="1276"/>
      <c r="M369" s="1277" t="s">
        <v>668</v>
      </c>
      <c r="N369" s="1276"/>
      <c r="O369" s="1270" t="s">
        <v>341</v>
      </c>
      <c r="P369" s="1275"/>
      <c r="Q369" s="1276"/>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145693.94</v>
      </c>
      <c r="M396" s="233"/>
      <c r="N396" s="262" t="e">
        <f t="shared" si="103"/>
        <v>#N/A</v>
      </c>
      <c r="O396" s="233"/>
      <c r="P396" s="301"/>
      <c r="Q396" s="303">
        <f>SUMIFS(BV_Data_An_Prec!$AN:$AN,BV_Data_An_Prec!$AP:$AP,$B396,BV_Data_An_Prec!$AQ:$AQ,$C396,BV_Data_An_Prec!$AR:$AR,$L$2)</f>
        <v>133489.10999999999</v>
      </c>
      <c r="R396" s="233"/>
      <c r="S396" s="303">
        <f t="shared" si="104"/>
        <v>12204.830000000016</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0.32210394356201921</v>
      </c>
      <c r="L406" s="294">
        <f>+SUM(L394:L405)</f>
        <v>253275.9</v>
      </c>
      <c r="M406" s="296"/>
      <c r="N406" s="294" t="e">
        <f t="shared" si="103"/>
        <v>#N/A</v>
      </c>
      <c r="O406" s="295" t="s">
        <v>115</v>
      </c>
      <c r="P406" s="293">
        <f>Q406/Q$390</f>
        <v>0.30384264449491177</v>
      </c>
      <c r="Q406" s="294">
        <f>+SUM(Q394:Q405)</f>
        <v>235899.54</v>
      </c>
      <c r="R406" s="297"/>
      <c r="S406" s="294">
        <f t="shared" si="104"/>
        <v>17376.359999999986</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0.44850515750454867</v>
      </c>
      <c r="L427" s="294">
        <f>L406+L425</f>
        <v>352667.36</v>
      </c>
      <c r="M427" s="296"/>
      <c r="N427" s="294" t="e">
        <f>L427-F427</f>
        <v>#N/A</v>
      </c>
      <c r="O427" s="295" t="s">
        <v>115</v>
      </c>
      <c r="P427" s="293">
        <f>Q427/Q$390</f>
        <v>0.44052350425148684</v>
      </c>
      <c r="Q427" s="294">
        <f>Q406+Q425</f>
        <v>342016.81</v>
      </c>
      <c r="R427" s="297"/>
      <c r="S427" s="294">
        <f>L427-Q427</f>
        <v>10650.549999999988</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433649.93000000028</v>
      </c>
      <c r="M429" s="958"/>
      <c r="N429" s="956" t="e">
        <f>L429-F429</f>
        <v>#N/A</v>
      </c>
      <c r="O429" s="957"/>
      <c r="P429" s="955"/>
      <c r="Q429" s="956">
        <f>Q390-Q427</f>
        <v>434370.39000000007</v>
      </c>
      <c r="R429" s="959"/>
      <c r="S429" s="956">
        <f>L429-Q429</f>
        <v>-720.45999999978812</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0" t="s">
        <v>339</v>
      </c>
      <c r="E434" s="1275"/>
      <c r="F434" s="1276"/>
      <c r="G434" s="1277"/>
      <c r="H434" s="1275"/>
      <c r="I434" s="1276"/>
      <c r="J434" s="1277" t="s">
        <v>340</v>
      </c>
      <c r="K434" s="1275"/>
      <c r="L434" s="1276"/>
      <c r="M434" s="1277"/>
      <c r="N434" s="1276"/>
      <c r="O434" s="1270" t="s">
        <v>341</v>
      </c>
      <c r="P434" s="1275"/>
      <c r="Q434" s="1276"/>
      <c r="R434" s="1277" t="s">
        <v>342</v>
      </c>
      <c r="S434" s="1276"/>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162235.4</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162235.4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0.73564468224998292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548671.53</v>
      </c>
      <c r="M448" s="272"/>
      <c r="N448" s="271"/>
      <c r="O448" s="272"/>
      <c r="P448" s="269">
        <f>P437+P440+P443</f>
        <v>681522.48</v>
      </c>
      <c r="Q448" s="271">
        <f>Q437+Q440+Q443+Q446</f>
        <v>511346.58999999997</v>
      </c>
      <c r="R448" s="272">
        <f>IF(O448=0,0,(J448-O448)/O448)</f>
        <v>0</v>
      </c>
      <c r="S448" s="271">
        <f>S437+S440+S443+S446</f>
        <v>37324.94000000001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0.74414713573524915</v>
      </c>
      <c r="M449" s="276"/>
      <c r="N449" s="277"/>
      <c r="O449" s="273"/>
      <c r="P449" s="945"/>
      <c r="Q449" s="326">
        <f>Q448/P448</f>
        <v>0.75030040094935679</v>
      </c>
      <c r="R449" s="276"/>
      <c r="S449" s="326">
        <f>IF(Q448=0,0,S448/Q448)</f>
        <v>7.2993427021777954E-2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0.12099144273077189</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4.2588686896147133E-3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0.12525031142038662</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479950.25</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-35975.609999999957</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79" t="s">
        <v>592</v>
      </c>
      <c r="Y491" s="1273"/>
      <c r="Z491" s="1280"/>
      <c r="AA491" s="1272"/>
      <c r="AB491" s="1273"/>
      <c r="AC491" s="1280"/>
      <c r="AD491" s="1272" t="s">
        <v>340</v>
      </c>
      <c r="AE491" s="1273"/>
      <c r="AF491" s="1280"/>
      <c r="AG491" s="1272" t="s">
        <v>668</v>
      </c>
      <c r="AH491" s="1273"/>
      <c r="AI491" s="1280"/>
      <c r="AJ491" s="1272" t="s">
        <v>593</v>
      </c>
      <c r="AK491" s="1273"/>
      <c r="AL491" s="1273"/>
      <c r="AM491" s="1272" t="s">
        <v>594</v>
      </c>
      <c r="AN491" s="1273"/>
      <c r="AO491" s="1274"/>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3.7659275749821065E-2</v>
      </c>
      <c r="AE494" s="393"/>
      <c r="AF494" s="391">
        <f>L27+L109+L182+L268+L326+L390+L448</f>
        <v>6222776.1300000018</v>
      </c>
      <c r="AG494" s="392"/>
      <c r="AH494" s="393" t="e">
        <f>AF494-Z494</f>
        <v>#N/A</v>
      </c>
      <c r="AI494" s="394" t="e">
        <f>AH494/Z494</f>
        <v>#N/A</v>
      </c>
      <c r="AJ494" s="754">
        <f>+AL494/AL493</f>
        <v>4.0689101914544126E-2</v>
      </c>
      <c r="AK494" s="393"/>
      <c r="AL494" s="391">
        <f>Q27+Q109+Q182+Q268+Q326+Q390+Q448</f>
        <v>7214386.2599999923</v>
      </c>
      <c r="AM494" s="395"/>
      <c r="AN494" s="393">
        <f>AF494-AL494</f>
        <v>-991610.12999999058</v>
      </c>
      <c r="AO494" s="396">
        <f>IF(AL494=0,0,AN494/AL494)</f>
        <v>-0.13744899347820499</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452.8609677419355</v>
      </c>
      <c r="AF498" s="399">
        <f t="shared" si="110"/>
        <v>238657.73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509.14430666811</v>
      </c>
      <c r="AN498" s="401">
        <f t="shared" si="117"/>
        <v>272202.60000000003</v>
      </c>
      <c r="AO498" s="408">
        <f t="shared" si="118"/>
        <v>-8.1145820508471189</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-228.48715370018974</v>
      </c>
      <c r="AF504" s="399">
        <f t="shared" si="110"/>
        <v>-120412.73</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-228.48715370018974</v>
      </c>
      <c r="AN504" s="401">
        <f t="shared" si="117"/>
        <v>-120412.73</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4.4586405521228376E-2</v>
      </c>
      <c r="AE506" s="419"/>
      <c r="AF506" s="416">
        <f>SUM(AF496:AF505)</f>
        <v>277451.2200000002</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677862.44000000018</v>
      </c>
      <c r="AO506" s="396">
        <f t="shared" si="123"/>
        <v>-1.6929156980166546</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295685.60000000003</v>
      </c>
      <c r="AG510" s="400"/>
      <c r="AH510" s="401" t="e">
        <f t="shared" si="124"/>
        <v>#N/A</v>
      </c>
      <c r="AI510" s="402" t="e">
        <f t="shared" si="125"/>
        <v>#N/A</v>
      </c>
      <c r="AJ510" s="407"/>
      <c r="AK510" s="406"/>
      <c r="AL510" s="399">
        <f>SUMIFS(BV_Data_An_Prec!$AN:$AN,BV_Data_An_Prec!$AQ:$AQ,$V510)</f>
        <v>709053.80999999994</v>
      </c>
      <c r="AM510" s="403"/>
      <c r="AN510" s="401">
        <f t="shared" si="122"/>
        <v>-413368.2099999999</v>
      </c>
      <c r="AO510" s="408">
        <f t="shared" si="123"/>
        <v>-0.58298566931048568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0.3634701799886218</v>
      </c>
      <c r="AE520" s="421"/>
      <c r="AF520" s="416">
        <f>SUM(AF507:AF519)</f>
        <v>2261793.56</v>
      </c>
      <c r="AG520" s="418"/>
      <c r="AH520" s="419" t="e">
        <f t="shared" si="124"/>
        <v>#N/A</v>
      </c>
      <c r="AI520" s="415" t="e">
        <f>AH520/Z520</f>
        <v>#N/A</v>
      </c>
      <c r="AJ520" s="417">
        <f>IF($AL$494=0,0,AL520/$AL$494)</f>
        <v>0.44930602038488621</v>
      </c>
      <c r="AK520" s="421"/>
      <c r="AL520" s="416">
        <f>SUM(AL507:AL519)</f>
        <v>3241467.1799999997</v>
      </c>
      <c r="AM520" s="423"/>
      <c r="AN520" s="419">
        <f t="shared" si="122"/>
        <v>-979673.61999999965</v>
      </c>
      <c r="AO520" s="396">
        <f t="shared" si="123"/>
        <v>-0.3022315407185458</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0.17094300482251154</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0.16262872211023921</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0.74162831244260086</v>
      </c>
      <c r="AE555" s="414"/>
      <c r="AF555" s="416">
        <f>AF506+AF520+AF539+AF553</f>
        <v>4614986.96</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-388342.84999999963</v>
      </c>
      <c r="AO555" s="396">
        <f t="shared" ref="AO555:AO568" si="136">IF(AL555=0,0,AN555/AL555)</f>
        <v>-7.7616880107289926E-2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6.3886273858288364E-2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1.2136001431528572E-2</v>
      </c>
      <c r="AF570" s="468">
        <f>AF494-AF555+AF568</f>
        <v>2005339.1500000018</v>
      </c>
      <c r="AG570" s="470"/>
      <c r="AH570" s="470" t="e">
        <f>AF570-Z570</f>
        <v>#N/A</v>
      </c>
      <c r="AI570" s="471" t="e">
        <f>AH570/Z570</f>
        <v>#N/A</v>
      </c>
      <c r="AJ570" s="466" t="s">
        <v>215</v>
      </c>
      <c r="AK570" s="467">
        <f>IF($AL$493=0,0,AL570/$AL$493)</f>
        <v>1.5082850059938603E-2</v>
      </c>
      <c r="AL570" s="468">
        <f>AL494-AL555+AL568</f>
        <v>2674266.5999999926</v>
      </c>
      <c r="AM570" s="472"/>
      <c r="AN570" s="469">
        <f>AF570-AL570</f>
        <v>-668927.44999999087</v>
      </c>
      <c r="AO570" s="473">
        <f>IF(AL570=0,0,AN570/AL570)</f>
        <v>-0.25013491549421163</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1.7196092894050056E-2</v>
      </c>
      <c r="AF575" s="752">
        <f>AF576+AF502</f>
        <v>2841462.9400000018</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-936976.98999999091</v>
      </c>
      <c r="AO575" s="753">
        <f t="shared" ref="AO575:AO585" si="142">IF(AL575=0,0,AN575/AL575)</f>
        <v>-0.24797985606720832</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1.2136001431528572E-2</v>
      </c>
      <c r="AF576" s="468">
        <f>AF570</f>
        <v>2005339.1500000018</v>
      </c>
      <c r="AG576" s="469"/>
      <c r="AH576" s="470" t="e">
        <f>AF576-Z576</f>
        <v>#N/A</v>
      </c>
      <c r="AI576" s="471" t="e">
        <f>AH576/Z576</f>
        <v>#N/A</v>
      </c>
      <c r="AJ576" s="466" t="s">
        <v>215</v>
      </c>
      <c r="AK576" s="467">
        <f>IF($AL$493=0,0,AL576/$AL$493)</f>
        <v>1.5082850059938603E-2</v>
      </c>
      <c r="AL576" s="468">
        <f>AL570</f>
        <v>2674266.5999999926</v>
      </c>
      <c r="AM576" s="474"/>
      <c r="AN576" s="475">
        <f t="shared" si="141"/>
        <v>-668927.44999999087</v>
      </c>
      <c r="AO576" s="476">
        <f t="shared" si="142"/>
        <v>-0.25013491549421163</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40508.560000000012</v>
      </c>
      <c r="AG580" s="35"/>
      <c r="AH580" s="401" t="e">
        <f t="shared" si="143"/>
        <v>#N/A</v>
      </c>
      <c r="AI580" s="420" t="e">
        <f t="shared" si="144"/>
        <v>#N/A</v>
      </c>
      <c r="AJ580" s="35"/>
      <c r="AK580" s="38"/>
      <c r="AL580" s="399">
        <f>SUMIFS(BV_Data_An_Prec!$AN:$AN,BV_Data_An_Prec!$AQ:$AQ,$V580)</f>
        <v>0</v>
      </c>
      <c r="AM580" s="480"/>
      <c r="AN580" s="401">
        <f t="shared" si="141"/>
        <v>40508.560000000012</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1.1403681361945313E-2</v>
      </c>
      <c r="AF585" s="468">
        <f>AF576-AF578-AF579-AF580-AF584-AF583</f>
        <v>1884331.4100000018</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-699232.61999999103</v>
      </c>
      <c r="AO585" s="482">
        <f t="shared" si="142"/>
        <v>-0.27064652235462228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2690.4100000017788</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913" priority="138" stopIfTrue="1">
      <formula>"esterreur(reference)"</formula>
    </cfRule>
  </conditionalFormatting>
  <conditionalFormatting sqref="D246:D255">
    <cfRule type="expression" dxfId="912" priority="168" stopIfTrue="1">
      <formula>"esterreur(reference)"</formula>
    </cfRule>
  </conditionalFormatting>
  <conditionalFormatting sqref="D487">
    <cfRule type="expression" dxfId="911" priority="140" stopIfTrue="1">
      <formula>"esterreur(reference)"</formula>
    </cfRule>
  </conditionalFormatting>
  <conditionalFormatting sqref="D186:E192">
    <cfRule type="expression" dxfId="910" priority="111" stopIfTrue="1">
      <formula>"esterreur(reference)"</formula>
    </cfRule>
  </conditionalFormatting>
  <conditionalFormatting sqref="E260">
    <cfRule type="expression" dxfId="909" priority="169" stopIfTrue="1">
      <formula>"esterreur(reference)"</formula>
    </cfRule>
  </conditionalFormatting>
  <conditionalFormatting sqref="F5">
    <cfRule type="expression" dxfId="908" priority="166" stopIfTrue="1">
      <formula>"esterreur(reference)"</formula>
    </cfRule>
  </conditionalFormatting>
  <conditionalFormatting sqref="F84">
    <cfRule type="expression" dxfId="907" priority="165" stopIfTrue="1">
      <formula>"esterreur(reference)"</formula>
    </cfRule>
  </conditionalFormatting>
  <conditionalFormatting sqref="F102">
    <cfRule type="expression" dxfId="906" priority="170" stopIfTrue="1">
      <formula>"esterreur(reference)"</formula>
    </cfRule>
  </conditionalFormatting>
  <conditionalFormatting sqref="F258">
    <cfRule type="expression" dxfId="905" priority="157" stopIfTrue="1">
      <formula>"esterreur(reference)"</formula>
    </cfRule>
  </conditionalFormatting>
  <conditionalFormatting sqref="G31:G32">
    <cfRule type="expression" dxfId="904" priority="163" stopIfTrue="1">
      <formula>"esterreur(reference)"</formula>
    </cfRule>
  </conditionalFormatting>
  <conditionalFormatting sqref="G113:G114">
    <cfRule type="expression" dxfId="903" priority="160" stopIfTrue="1">
      <formula>"esterreur(reference)"</formula>
    </cfRule>
  </conditionalFormatting>
  <conditionalFormatting sqref="G186:G187">
    <cfRule type="expression" dxfId="902" priority="116" stopIfTrue="1">
      <formula>"esterreur(reference)"</formula>
    </cfRule>
  </conditionalFormatting>
  <conditionalFormatting sqref="G246:G255">
    <cfRule type="expression" dxfId="901" priority="167" stopIfTrue="1">
      <formula>"esterreur(reference)"</formula>
    </cfRule>
  </conditionalFormatting>
  <conditionalFormatting sqref="H25:H26 H28:H72">
    <cfRule type="expression" dxfId="900" priority="162" stopIfTrue="1">
      <formula>"esterreur(reference)"</formula>
    </cfRule>
  </conditionalFormatting>
  <conditionalFormatting sqref="H74">
    <cfRule type="expression" dxfId="899" priority="93" stopIfTrue="1">
      <formula>"esterreur(reference)"</formula>
    </cfRule>
  </conditionalFormatting>
  <conditionalFormatting sqref="H83">
    <cfRule type="expression" dxfId="898" priority="90" stopIfTrue="1">
      <formula>"esterreur(reference)"</formula>
    </cfRule>
  </conditionalFormatting>
  <conditionalFormatting sqref="H85">
    <cfRule type="expression" dxfId="897" priority="29" stopIfTrue="1">
      <formula>"esterreur(reference)"</formula>
    </cfRule>
  </conditionalFormatting>
  <conditionalFormatting sqref="H110:H154">
    <cfRule type="expression" dxfId="896" priority="24" stopIfTrue="1">
      <formula>"esterreur(reference)"</formula>
    </cfRule>
  </conditionalFormatting>
  <conditionalFormatting sqref="H156:H158">
    <cfRule type="expression" dxfId="895" priority="86" stopIfTrue="1">
      <formula>"esterreur(reference)"</formula>
    </cfRule>
  </conditionalFormatting>
  <conditionalFormatting sqref="H164">
    <cfRule type="expression" dxfId="894" priority="83" stopIfTrue="1">
      <formula>"esterreur(reference)"</formula>
    </cfRule>
  </conditionalFormatting>
  <conditionalFormatting sqref="H166">
    <cfRule type="expression" dxfId="893" priority="32" stopIfTrue="1">
      <formula>"esterreur(reference)"</formula>
    </cfRule>
  </conditionalFormatting>
  <conditionalFormatting sqref="H183:H227">
    <cfRule type="expression" dxfId="892" priority="20" stopIfTrue="1">
      <formula>"esterreur(reference)"</formula>
    </cfRule>
  </conditionalFormatting>
  <conditionalFormatting sqref="H229:H231">
    <cfRule type="expression" dxfId="891" priority="77" stopIfTrue="1">
      <formula>"esterreur(reference)"</formula>
    </cfRule>
  </conditionalFormatting>
  <conditionalFormatting sqref="H237">
    <cfRule type="expression" dxfId="890" priority="74" stopIfTrue="1">
      <formula>"esterreur(reference)"</formula>
    </cfRule>
  </conditionalFormatting>
  <conditionalFormatting sqref="H239">
    <cfRule type="expression" dxfId="889" priority="35" stopIfTrue="1">
      <formula>"esterreur(reference)"</formula>
    </cfRule>
  </conditionalFormatting>
  <conditionalFormatting sqref="H269">
    <cfRule type="expression" dxfId="888" priority="17" stopIfTrue="1">
      <formula>"esterreur(reference)"</formula>
    </cfRule>
  </conditionalFormatting>
  <conditionalFormatting sqref="H272:H303">
    <cfRule type="expression" dxfId="887" priority="71" stopIfTrue="1">
      <formula>"esterreur(reference)"</formula>
    </cfRule>
  </conditionalFormatting>
  <conditionalFormatting sqref="H305">
    <cfRule type="expression" dxfId="886" priority="69" stopIfTrue="1">
      <formula>"esterreur(reference)"</formula>
    </cfRule>
  </conditionalFormatting>
  <conditionalFormatting sqref="H307">
    <cfRule type="expression" dxfId="885" priority="38" stopIfTrue="1">
      <formula>"esterreur(reference)"</formula>
    </cfRule>
  </conditionalFormatting>
  <conditionalFormatting sqref="H327">
    <cfRule type="expression" dxfId="884" priority="13" stopIfTrue="1">
      <formula>"esterreur(reference)"</formula>
    </cfRule>
  </conditionalFormatting>
  <conditionalFormatting sqref="H330:H361">
    <cfRule type="expression" dxfId="883" priority="65" stopIfTrue="1">
      <formula>"esterreur(reference)"</formula>
    </cfRule>
  </conditionalFormatting>
  <conditionalFormatting sqref="H363">
    <cfRule type="expression" dxfId="882" priority="63" stopIfTrue="1">
      <formula>"esterreur(reference)"</formula>
    </cfRule>
  </conditionalFormatting>
  <conditionalFormatting sqref="H365">
    <cfRule type="expression" dxfId="881" priority="41" stopIfTrue="1">
      <formula>"esterreur(reference)"</formula>
    </cfRule>
  </conditionalFormatting>
  <conditionalFormatting sqref="H391">
    <cfRule type="expression" dxfId="880" priority="10" stopIfTrue="1">
      <formula>"esterreur(reference)"</formula>
    </cfRule>
  </conditionalFormatting>
  <conditionalFormatting sqref="H394:H425">
    <cfRule type="expression" dxfId="879" priority="60" stopIfTrue="1">
      <formula>"esterreur(reference)"</formula>
    </cfRule>
  </conditionalFormatting>
  <conditionalFormatting sqref="H427">
    <cfRule type="expression" dxfId="878" priority="58" stopIfTrue="1">
      <formula>"esterreur(reference)"</formula>
    </cfRule>
  </conditionalFormatting>
  <conditionalFormatting sqref="H429:H431">
    <cfRule type="expression" dxfId="877" priority="44" stopIfTrue="1">
      <formula>"esterreur(reference)"</formula>
    </cfRule>
  </conditionalFormatting>
  <conditionalFormatting sqref="H449">
    <cfRule type="expression" dxfId="876" priority="6" stopIfTrue="1">
      <formula>"esterreur(reference)"</formula>
    </cfRule>
  </conditionalFormatting>
  <conditionalFormatting sqref="H452:H482">
    <cfRule type="expression" dxfId="875" priority="53" stopIfTrue="1">
      <formula>"esterreur(reference)"</formula>
    </cfRule>
  </conditionalFormatting>
  <conditionalFormatting sqref="H484">
    <cfRule type="expression" dxfId="874" priority="50" stopIfTrue="1">
      <formula>"esterreur(reference)"</formula>
    </cfRule>
  </conditionalFormatting>
  <conditionalFormatting sqref="H486:H487">
    <cfRule type="expression" dxfId="873" priority="47" stopIfTrue="1">
      <formula>"esterreur(reference)"</formula>
    </cfRule>
  </conditionalFormatting>
  <conditionalFormatting sqref="H433:I433 K433:L433 J433:J434">
    <cfRule type="expression" dxfId="872" priority="147" stopIfTrue="1">
      <formula>"esterreur(reference)"</formula>
    </cfRule>
  </conditionalFormatting>
  <conditionalFormatting sqref="H317:J317">
    <cfRule type="expression" dxfId="871" priority="134" stopIfTrue="1">
      <formula>"esterreur(reference)"</formula>
    </cfRule>
  </conditionalFormatting>
  <conditionalFormatting sqref="H439:J439">
    <cfRule type="expression" dxfId="870" priority="108" stopIfTrue="1">
      <formula>"esterreur(reference)"</formula>
    </cfRule>
  </conditionalFormatting>
  <conditionalFormatting sqref="H435:L436">
    <cfRule type="expression" dxfId="869" priority="104" stopIfTrue="1">
      <formula>"esterreur(reference)"</formula>
    </cfRule>
  </conditionalFormatting>
  <conditionalFormatting sqref="H447:L447 H450:L451">
    <cfRule type="expression" dxfId="868" priority="103" stopIfTrue="1">
      <formula>"esterreur(reference)"</formula>
    </cfRule>
  </conditionalFormatting>
  <conditionalFormatting sqref="H483:L483 H485:L485">
    <cfRule type="expression" dxfId="867" priority="148" stopIfTrue="1">
      <formula>"esterreur(reference)"</formula>
    </cfRule>
  </conditionalFormatting>
  <conditionalFormatting sqref="I16:I18 I20 I24:I30">
    <cfRule type="expression" dxfId="866" priority="164" stopIfTrue="1">
      <formula>"esterreur(reference)"</formula>
    </cfRule>
  </conditionalFormatting>
  <conditionalFormatting sqref="I109:I110">
    <cfRule type="expression" dxfId="865" priority="25" stopIfTrue="1">
      <formula>"esterreur(reference)"</formula>
    </cfRule>
  </conditionalFormatting>
  <conditionalFormatting sqref="I182:I183">
    <cfRule type="expression" dxfId="864" priority="21" stopIfTrue="1">
      <formula>"esterreur(reference)"</formula>
    </cfRule>
  </conditionalFormatting>
  <conditionalFormatting sqref="I268:I269">
    <cfRule type="expression" dxfId="863" priority="18" stopIfTrue="1">
      <formula>"esterreur(reference)"</formula>
    </cfRule>
  </conditionalFormatting>
  <conditionalFormatting sqref="I326:I327">
    <cfRule type="expression" dxfId="862" priority="14" stopIfTrue="1">
      <formula>"esterreur(reference)"</formula>
    </cfRule>
  </conditionalFormatting>
  <conditionalFormatting sqref="I390:I391">
    <cfRule type="expression" dxfId="861" priority="11" stopIfTrue="1">
      <formula>"esterreur(reference)"</formula>
    </cfRule>
  </conditionalFormatting>
  <conditionalFormatting sqref="I448:I449">
    <cfRule type="expression" dxfId="860"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9" priority="141" stopIfTrue="1">
      <formula>"esterreur(reference)"</formula>
    </cfRule>
  </conditionalFormatting>
  <conditionalFormatting sqref="J16 L16:L24">
    <cfRule type="expression" dxfId="858" priority="136" stopIfTrue="1">
      <formula>"esterreur(reference)"</formula>
    </cfRule>
  </conditionalFormatting>
  <conditionalFormatting sqref="J182 J183:L183">
    <cfRule type="expression" dxfId="857" priority="22" stopIfTrue="1">
      <formula>"esterreur(reference)"</formula>
    </cfRule>
  </conditionalFormatting>
  <conditionalFormatting sqref="J326 J327:K327">
    <cfRule type="expression" dxfId="856" priority="15" stopIfTrue="1">
      <formula>"esterreur(reference)"</formula>
    </cfRule>
  </conditionalFormatting>
  <conditionalFormatting sqref="J371:J390">
    <cfRule type="expression" dxfId="855" priority="4" stopIfTrue="1">
      <formula>"esterreur(reference)"</formula>
    </cfRule>
  </conditionalFormatting>
  <conditionalFormatting sqref="J448 J449:K449">
    <cfRule type="expression" dxfId="854" priority="8" stopIfTrue="1">
      <formula>"esterreur(reference)"</formula>
    </cfRule>
  </conditionalFormatting>
  <conditionalFormatting sqref="J54:K54">
    <cfRule type="expression" dxfId="853" priority="97" stopIfTrue="1">
      <formula>"esterreur(reference)"</formula>
    </cfRule>
  </conditionalFormatting>
  <conditionalFormatting sqref="J72:K72">
    <cfRule type="expression" dxfId="852" priority="95" stopIfTrue="1">
      <formula>"esterreur(reference)"</formula>
    </cfRule>
  </conditionalFormatting>
  <conditionalFormatting sqref="J74:K74">
    <cfRule type="expression" dxfId="851" priority="92" stopIfTrue="1">
      <formula>"esterreur(reference)"</formula>
    </cfRule>
  </conditionalFormatting>
  <conditionalFormatting sqref="J85:K85">
    <cfRule type="expression" dxfId="850" priority="28" stopIfTrue="1">
      <formula>"esterreur(reference)"</formula>
    </cfRule>
  </conditionalFormatting>
  <conditionalFormatting sqref="J156:K158">
    <cfRule type="expression" dxfId="849" priority="85" stopIfTrue="1">
      <formula>"esterreur(reference)"</formula>
    </cfRule>
  </conditionalFormatting>
  <conditionalFormatting sqref="J164:K164">
    <cfRule type="expression" dxfId="848" priority="82" stopIfTrue="1">
      <formula>"esterreur(reference)"</formula>
    </cfRule>
  </conditionalFormatting>
  <conditionalFormatting sqref="J166:K166">
    <cfRule type="expression" dxfId="847" priority="31" stopIfTrue="1">
      <formula>"esterreur(reference)"</formula>
    </cfRule>
  </conditionalFormatting>
  <conditionalFormatting sqref="J229:K231">
    <cfRule type="expression" dxfId="846" priority="76" stopIfTrue="1">
      <formula>"esterreur(reference)"</formula>
    </cfRule>
  </conditionalFormatting>
  <conditionalFormatting sqref="J237:K237">
    <cfRule type="expression" dxfId="845" priority="73" stopIfTrue="1">
      <formula>"esterreur(reference)"</formula>
    </cfRule>
  </conditionalFormatting>
  <conditionalFormatting sqref="J239:K239">
    <cfRule type="expression" dxfId="844" priority="34" stopIfTrue="1">
      <formula>"esterreur(reference)"</formula>
    </cfRule>
  </conditionalFormatting>
  <conditionalFormatting sqref="J305:K305">
    <cfRule type="expression" dxfId="843" priority="68" stopIfTrue="1">
      <formula>"esterreur(reference)"</formula>
    </cfRule>
  </conditionalFormatting>
  <conditionalFormatting sqref="J307:K307">
    <cfRule type="expression" dxfId="842" priority="37" stopIfTrue="1">
      <formula>"esterreur(reference)"</formula>
    </cfRule>
  </conditionalFormatting>
  <conditionalFormatting sqref="J363:K363">
    <cfRule type="expression" dxfId="841" priority="62" stopIfTrue="1">
      <formula>"esterreur(reference)"</formula>
    </cfRule>
  </conditionalFormatting>
  <conditionalFormatting sqref="J365:K365">
    <cfRule type="expression" dxfId="840" priority="40" stopIfTrue="1">
      <formula>"esterreur(reference)"</formula>
    </cfRule>
  </conditionalFormatting>
  <conditionalFormatting sqref="J427:K427">
    <cfRule type="expression" dxfId="839" priority="57" stopIfTrue="1">
      <formula>"esterreur(reference)"</formula>
    </cfRule>
  </conditionalFormatting>
  <conditionalFormatting sqref="J429:K431">
    <cfRule type="expression" dxfId="838" priority="43" stopIfTrue="1">
      <formula>"esterreur(reference)"</formula>
    </cfRule>
  </conditionalFormatting>
  <conditionalFormatting sqref="J464:K464">
    <cfRule type="expression" dxfId="837" priority="55" stopIfTrue="1">
      <formula>"esterreur(reference)"</formula>
    </cfRule>
  </conditionalFormatting>
  <conditionalFormatting sqref="J482:K482">
    <cfRule type="expression" dxfId="836" priority="52" stopIfTrue="1">
      <formula>"esterreur(reference)"</formula>
    </cfRule>
  </conditionalFormatting>
  <conditionalFormatting sqref="J484:K484">
    <cfRule type="expression" dxfId="835" priority="49" stopIfTrue="1">
      <formula>"esterreur(reference)"</formula>
    </cfRule>
  </conditionalFormatting>
  <conditionalFormatting sqref="J486:K487">
    <cfRule type="expression" dxfId="834" priority="46" stopIfTrue="1">
      <formula>"esterreur(reference)"</formula>
    </cfRule>
  </conditionalFormatting>
  <conditionalFormatting sqref="J53:L53 J55:L71">
    <cfRule type="expression" dxfId="833" priority="135" stopIfTrue="1">
      <formula>"esterreur(reference)"</formula>
    </cfRule>
  </conditionalFormatting>
  <conditionalFormatting sqref="J465:L481">
    <cfRule type="expression" dxfId="832" priority="149" stopIfTrue="1">
      <formula>"esterreur(reference)"</formula>
    </cfRule>
  </conditionalFormatting>
  <conditionalFormatting sqref="K5">
    <cfRule type="expression" dxfId="831" priority="156" stopIfTrue="1">
      <formula>"esterreur(reference)"</formula>
    </cfRule>
  </conditionalFormatting>
  <conditionalFormatting sqref="K321:L321">
    <cfRule type="expression" dxfId="830" priority="154" stopIfTrue="1">
      <formula>"esterreur(reference)"</formula>
    </cfRule>
  </conditionalFormatting>
  <conditionalFormatting sqref="K437:L437 K439:L440">
    <cfRule type="expression" dxfId="829" priority="109" stopIfTrue="1">
      <formula>"esterreur(reference)"</formula>
    </cfRule>
  </conditionalFormatting>
  <conditionalFormatting sqref="K443:L443">
    <cfRule type="expression" dxfId="828" priority="110" stopIfTrue="1">
      <formula>"esterreur(reference)"</formula>
    </cfRule>
  </conditionalFormatting>
  <conditionalFormatting sqref="L5:L14">
    <cfRule type="expression" dxfId="827" priority="26" stopIfTrue="1">
      <formula>"esterreur(reference)"</formula>
    </cfRule>
  </conditionalFormatting>
  <conditionalFormatting sqref="L75:L82">
    <cfRule type="expression" dxfId="826" priority="143" stopIfTrue="1">
      <formula>"esterreur(reference)"</formula>
    </cfRule>
  </conditionalFormatting>
  <conditionalFormatting sqref="L157:L163">
    <cfRule type="expression" dxfId="825" priority="153" stopIfTrue="1">
      <formula>"esterreur(reference)"</formula>
    </cfRule>
  </conditionalFormatting>
  <conditionalFormatting sqref="L230:L236">
    <cfRule type="expression" dxfId="824" priority="115" stopIfTrue="1">
      <formula>"esterreur(reference)"</formula>
    </cfRule>
  </conditionalFormatting>
  <conditionalFormatting sqref="L272:L283">
    <cfRule type="expression" dxfId="823" priority="151" stopIfTrue="1">
      <formula>"esterreur(reference)"</formula>
    </cfRule>
  </conditionalFormatting>
  <conditionalFormatting sqref="L285:L302">
    <cfRule type="expression" dxfId="822" priority="152" stopIfTrue="1">
      <formula>"esterreur(reference)"</formula>
    </cfRule>
  </conditionalFormatting>
  <conditionalFormatting sqref="L324">
    <cfRule type="expression" dxfId="821" priority="100" stopIfTrue="1">
      <formula>"esterreur(reference)"</formula>
    </cfRule>
  </conditionalFormatting>
  <conditionalFormatting sqref="L330:L341">
    <cfRule type="expression" dxfId="820" priority="155" stopIfTrue="1">
      <formula>"esterreur(reference)"</formula>
    </cfRule>
  </conditionalFormatting>
  <conditionalFormatting sqref="L422:L424">
    <cfRule type="expression" dxfId="819" priority="150" stopIfTrue="1">
      <formula>"esterreur(reference)"</formula>
    </cfRule>
  </conditionalFormatting>
  <conditionalFormatting sqref="L446">
    <cfRule type="expression" dxfId="818" priority="2" stopIfTrue="1">
      <formula>"esterreur(reference)"</formula>
    </cfRule>
  </conditionalFormatting>
  <conditionalFormatting sqref="M95:M97">
    <cfRule type="expression" dxfId="817" priority="142" stopIfTrue="1">
      <formula>"esterreur(reference)"</formula>
    </cfRule>
  </conditionalFormatting>
  <conditionalFormatting sqref="M177:M179">
    <cfRule type="expression" dxfId="816" priority="114" stopIfTrue="1">
      <formula>"esterreur(reference)"</formula>
    </cfRule>
  </conditionalFormatting>
  <conditionalFormatting sqref="N283">
    <cfRule type="expression" dxfId="815" priority="137" stopIfTrue="1">
      <formula>"esterreur(reference)"</formula>
    </cfRule>
  </conditionalFormatting>
  <conditionalFormatting sqref="N394:N404">
    <cfRule type="expression" dxfId="814" priority="139" stopIfTrue="1">
      <formula>"esterreur(reference)"</formula>
    </cfRule>
  </conditionalFormatting>
  <conditionalFormatting sqref="N271:Q271">
    <cfRule type="expression" dxfId="813" priority="125" stopIfTrue="1">
      <formula>"esterreur(reference)"</formula>
    </cfRule>
  </conditionalFormatting>
  <conditionalFormatting sqref="O16 Q16:Q24">
    <cfRule type="expression" dxfId="812" priority="130" stopIfTrue="1">
      <formula>"esterreur(reference)"</formula>
    </cfRule>
  </conditionalFormatting>
  <conditionalFormatting sqref="O109 O110:Q122">
    <cfRule type="expression" dxfId="811" priority="23" stopIfTrue="1">
      <formula>"esterreur(reference)"</formula>
    </cfRule>
  </conditionalFormatting>
  <conditionalFormatting sqref="O182 O183:Q195">
    <cfRule type="expression" dxfId="810"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9" priority="124" stopIfTrue="1">
      <formula>"esterreur(reference)"</formula>
    </cfRule>
  </conditionalFormatting>
  <conditionalFormatting sqref="O266:O268 O269:P269">
    <cfRule type="expression" dxfId="808" priority="16" stopIfTrue="1">
      <formula>"esterreur(reference)"</formula>
    </cfRule>
  </conditionalFormatting>
  <conditionalFormatting sqref="O317">
    <cfRule type="expression" dxfId="807" priority="120" stopIfTrue="1">
      <formula>"esterreur(reference)"</formula>
    </cfRule>
  </conditionalFormatting>
  <conditionalFormatting sqref="O326">
    <cfRule type="expression" dxfId="806" priority="12" stopIfTrue="1">
      <formula>"esterreur(reference)"</formula>
    </cfRule>
  </conditionalFormatting>
  <conditionalFormatting sqref="O390 O391:P391">
    <cfRule type="expression" dxfId="805" priority="9" stopIfTrue="1">
      <formula>"esterreur(reference)"</formula>
    </cfRule>
  </conditionalFormatting>
  <conditionalFormatting sqref="O439">
    <cfRule type="expression" dxfId="804" priority="105" stopIfTrue="1">
      <formula>"esterreur(reference)"</formula>
    </cfRule>
  </conditionalFormatting>
  <conditionalFormatting sqref="O448 O449:P449">
    <cfRule type="expression" dxfId="803" priority="5" stopIfTrue="1">
      <formula>"esterreur(reference)"</formula>
    </cfRule>
  </conditionalFormatting>
  <conditionalFormatting sqref="O54:P54">
    <cfRule type="expression" dxfId="802" priority="96" stopIfTrue="1">
      <formula>"esterreur(reference)"</formula>
    </cfRule>
  </conditionalFormatting>
  <conditionalFormatting sqref="O72:P72">
    <cfRule type="expression" dxfId="801" priority="94" stopIfTrue="1">
      <formula>"esterreur(reference)"</formula>
    </cfRule>
  </conditionalFormatting>
  <conditionalFormatting sqref="O74:P74">
    <cfRule type="expression" dxfId="800" priority="91" stopIfTrue="1">
      <formula>"esterreur(reference)"</formula>
    </cfRule>
  </conditionalFormatting>
  <conditionalFormatting sqref="O85:P85">
    <cfRule type="expression" dxfId="799" priority="27" stopIfTrue="1">
      <formula>"esterreur(reference)"</formula>
    </cfRule>
  </conditionalFormatting>
  <conditionalFormatting sqref="O123:P133">
    <cfRule type="expression" dxfId="798" priority="89" stopIfTrue="1">
      <formula>"esterreur(reference)"</formula>
    </cfRule>
  </conditionalFormatting>
  <conditionalFormatting sqref="O136:P136">
    <cfRule type="expression" dxfId="797" priority="88" stopIfTrue="1">
      <formula>"esterreur(reference)"</formula>
    </cfRule>
  </conditionalFormatting>
  <conditionalFormatting sqref="O154:P154">
    <cfRule type="expression" dxfId="796" priority="87" stopIfTrue="1">
      <formula>"esterreur(reference)"</formula>
    </cfRule>
  </conditionalFormatting>
  <conditionalFormatting sqref="O156:P158">
    <cfRule type="expression" dxfId="795" priority="84" stopIfTrue="1">
      <formula>"esterreur(reference)"</formula>
    </cfRule>
  </conditionalFormatting>
  <conditionalFormatting sqref="O164:P164">
    <cfRule type="expression" dxfId="794" priority="81" stopIfTrue="1">
      <formula>"esterreur(reference)"</formula>
    </cfRule>
  </conditionalFormatting>
  <conditionalFormatting sqref="O166:P166">
    <cfRule type="expression" dxfId="793" priority="30" stopIfTrue="1">
      <formula>"esterreur(reference)"</formula>
    </cfRule>
  </conditionalFormatting>
  <conditionalFormatting sqref="O196:P206">
    <cfRule type="expression" dxfId="792" priority="80" stopIfTrue="1">
      <formula>"esterreur(reference)"</formula>
    </cfRule>
  </conditionalFormatting>
  <conditionalFormatting sqref="O209:P209">
    <cfRule type="expression" dxfId="791" priority="79" stopIfTrue="1">
      <formula>"esterreur(reference)"</formula>
    </cfRule>
  </conditionalFormatting>
  <conditionalFormatting sqref="O227:P227">
    <cfRule type="expression" dxfId="790" priority="78" stopIfTrue="1">
      <formula>"esterreur(reference)"</formula>
    </cfRule>
  </conditionalFormatting>
  <conditionalFormatting sqref="O229:P231">
    <cfRule type="expression" dxfId="789" priority="75" stopIfTrue="1">
      <formula>"esterreur(reference)"</formula>
    </cfRule>
  </conditionalFormatting>
  <conditionalFormatting sqref="O237:P237">
    <cfRule type="expression" dxfId="788" priority="72" stopIfTrue="1">
      <formula>"esterreur(reference)"</formula>
    </cfRule>
  </conditionalFormatting>
  <conditionalFormatting sqref="O239:P239">
    <cfRule type="expression" dxfId="787" priority="33" stopIfTrue="1">
      <formula>"esterreur(reference)"</formula>
    </cfRule>
  </conditionalFormatting>
  <conditionalFormatting sqref="O276:P303">
    <cfRule type="expression" dxfId="786" priority="70" stopIfTrue="1">
      <formula>"esterreur(reference)"</formula>
    </cfRule>
  </conditionalFormatting>
  <conditionalFormatting sqref="O305:P305">
    <cfRule type="expression" dxfId="785" priority="67" stopIfTrue="1">
      <formula>"esterreur(reference)"</formula>
    </cfRule>
  </conditionalFormatting>
  <conditionalFormatting sqref="O307:P307">
    <cfRule type="expression" dxfId="784" priority="36" stopIfTrue="1">
      <formula>"esterreur(reference)"</formula>
    </cfRule>
  </conditionalFormatting>
  <conditionalFormatting sqref="O327:P327">
    <cfRule type="expression" dxfId="783" priority="3" stopIfTrue="1">
      <formula>"esterreur(reference)"</formula>
    </cfRule>
  </conditionalFormatting>
  <conditionalFormatting sqref="O330:P342">
    <cfRule type="expression" dxfId="782" priority="66" stopIfTrue="1">
      <formula>"esterreur(reference)"</formula>
    </cfRule>
  </conditionalFormatting>
  <conditionalFormatting sqref="O361:P361">
    <cfRule type="expression" dxfId="781" priority="64" stopIfTrue="1">
      <formula>"esterreur(reference)"</formula>
    </cfRule>
  </conditionalFormatting>
  <conditionalFormatting sqref="O363:P363">
    <cfRule type="expression" dxfId="780" priority="61" stopIfTrue="1">
      <formula>"esterreur(reference)"</formula>
    </cfRule>
  </conditionalFormatting>
  <conditionalFormatting sqref="O365:P365">
    <cfRule type="expression" dxfId="779" priority="39" stopIfTrue="1">
      <formula>"esterreur(reference)"</formula>
    </cfRule>
  </conditionalFormatting>
  <conditionalFormatting sqref="O371:P379 O380:Q382 O383:P384 O385:Q389 O392:Q405 O428:Q428">
    <cfRule type="expression" dxfId="778" priority="118" stopIfTrue="1">
      <formula>"esterreur(reference)"</formula>
    </cfRule>
  </conditionalFormatting>
  <conditionalFormatting sqref="O406:P425">
    <cfRule type="expression" dxfId="777" priority="59" stopIfTrue="1">
      <formula>"esterreur(reference)"</formula>
    </cfRule>
  </conditionalFormatting>
  <conditionalFormatting sqref="O427:P427">
    <cfRule type="expression" dxfId="776" priority="56" stopIfTrue="1">
      <formula>"esterreur(reference)"</formula>
    </cfRule>
  </conditionalFormatting>
  <conditionalFormatting sqref="O429:P429">
    <cfRule type="expression" dxfId="775" priority="42" stopIfTrue="1">
      <formula>"esterreur(reference)"</formula>
    </cfRule>
  </conditionalFormatting>
  <conditionalFormatting sqref="O464:P464">
    <cfRule type="expression" dxfId="774" priority="54" stopIfTrue="1">
      <formula>"esterreur(reference)"</formula>
    </cfRule>
  </conditionalFormatting>
  <conditionalFormatting sqref="O482:P482">
    <cfRule type="expression" dxfId="773" priority="51" stopIfTrue="1">
      <formula>"esterreur(reference)"</formula>
    </cfRule>
  </conditionalFormatting>
  <conditionalFormatting sqref="O484:P484">
    <cfRule type="expression" dxfId="772" priority="48" stopIfTrue="1">
      <formula>"esterreur(reference)"</formula>
    </cfRule>
  </conditionalFormatting>
  <conditionalFormatting sqref="O486:P486">
    <cfRule type="expression" dxfId="771" priority="45" stopIfTrue="1">
      <formula>"esterreur(reference)"</formula>
    </cfRule>
  </conditionalFormatting>
  <conditionalFormatting sqref="O53:Q53 O55:Q71">
    <cfRule type="expression" dxfId="770" priority="129" stopIfTrue="1">
      <formula>"esterreur(reference)"</formula>
    </cfRule>
  </conditionalFormatting>
  <conditionalFormatting sqref="O180:Q181">
    <cfRule type="expression" dxfId="769" priority="112" stopIfTrue="1">
      <formula>"esterreur(reference)"</formula>
    </cfRule>
  </conditionalFormatting>
  <conditionalFormatting sqref="O436:Q436">
    <cfRule type="expression" dxfId="768" priority="117" stopIfTrue="1">
      <formula>"esterreur(reference)"</formula>
    </cfRule>
  </conditionalFormatting>
  <conditionalFormatting sqref="O447:Q447 O450:Q463 O465:Q481">
    <cfRule type="expression" dxfId="767" priority="102" stopIfTrue="1">
      <formula>"esterreur(reference)"</formula>
    </cfRule>
  </conditionalFormatting>
  <conditionalFormatting sqref="O483:Q483 O485:Q485">
    <cfRule type="expression" dxfId="766" priority="101" stopIfTrue="1">
      <formula>"esterreur(reference)"</formula>
    </cfRule>
  </conditionalFormatting>
  <conditionalFormatting sqref="P5:Q5">
    <cfRule type="expression" dxfId="765" priority="133" stopIfTrue="1">
      <formula>"esterreur(reference)"</formula>
    </cfRule>
  </conditionalFormatting>
  <conditionalFormatting sqref="P315:Q315 P317:Q318 O328:Q329 O343:Q360 O364:Q364">
    <cfRule type="expression" dxfId="764" priority="121" stopIfTrue="1">
      <formula>"esterreur(reference)"</formula>
    </cfRule>
  </conditionalFormatting>
  <conditionalFormatting sqref="P321:Q321">
    <cfRule type="expression" dxfId="763" priority="122" stopIfTrue="1">
      <formula>"esterreur(reference)"</formula>
    </cfRule>
  </conditionalFormatting>
  <conditionalFormatting sqref="P437:Q437 P439:Q440">
    <cfRule type="expression" dxfId="762" priority="106" stopIfTrue="1">
      <formula>"esterreur(reference)"</formula>
    </cfRule>
  </conditionalFormatting>
  <conditionalFormatting sqref="P443:Q443">
    <cfRule type="expression" dxfId="761" priority="107" stopIfTrue="1">
      <formula>"esterreur(reference)"</formula>
    </cfRule>
  </conditionalFormatting>
  <conditionalFormatting sqref="Q6:Q14 O13:O14 O18:O24 O25:Q26 O27 O28:Q30 O31:P36 O37 O38:P52 O83:P83 O84:Q84">
    <cfRule type="expression" dxfId="760" priority="131" stopIfTrue="1">
      <formula>"esterreur(reference)"</formula>
    </cfRule>
  </conditionalFormatting>
  <conditionalFormatting sqref="Q75:Q82">
    <cfRule type="expression" dxfId="759" priority="132" stopIfTrue="1">
      <formula>"esterreur(reference)"</formula>
    </cfRule>
  </conditionalFormatting>
  <conditionalFormatting sqref="Q157:Q163">
    <cfRule type="expression" dxfId="758" priority="128" stopIfTrue="1">
      <formula>"esterreur(reference)"</formula>
    </cfRule>
  </conditionalFormatting>
  <conditionalFormatting sqref="Q230:Q236">
    <cfRule type="expression" dxfId="757" priority="113" stopIfTrue="1">
      <formula>"esterreur(reference)"</formula>
    </cfRule>
  </conditionalFormatting>
  <conditionalFormatting sqref="Q259">
    <cfRule type="expression" dxfId="756" priority="98" stopIfTrue="1">
      <formula>"esterreur(reference)"</formula>
    </cfRule>
  </conditionalFormatting>
  <conditionalFormatting sqref="Q272:Q283">
    <cfRule type="expression" dxfId="755" priority="126" stopIfTrue="1">
      <formula>"esterreur(reference)"</formula>
    </cfRule>
  </conditionalFormatting>
  <conditionalFormatting sqref="Q285:Q302">
    <cfRule type="expression" dxfId="754" priority="127" stopIfTrue="1">
      <formula>"esterreur(reference)"</formula>
    </cfRule>
  </conditionalFormatting>
  <conditionalFormatting sqref="Q324">
    <cfRule type="expression" dxfId="753" priority="99" stopIfTrue="1">
      <formula>"esterreur(reference)"</formula>
    </cfRule>
  </conditionalFormatting>
  <conditionalFormatting sqref="Q330:Q341">
    <cfRule type="expression" dxfId="752" priority="123" stopIfTrue="1">
      <formula>"esterreur(reference)"</formula>
    </cfRule>
  </conditionalFormatting>
  <conditionalFormatting sqref="Q422:Q424">
    <cfRule type="expression" dxfId="751" priority="119" stopIfTrue="1">
      <formula>"esterreur(reference)"</formula>
    </cfRule>
  </conditionalFormatting>
  <conditionalFormatting sqref="Q446">
    <cfRule type="expression" dxfId="750" priority="1" stopIfTrue="1">
      <formula>"esterreur(reference)"</formula>
    </cfRule>
  </conditionalFormatting>
  <conditionalFormatting sqref="R388">
    <cfRule type="expression" dxfId="749" priority="144" stopIfTrue="1">
      <formula>"esterreur(reference)"</formula>
    </cfRule>
  </conditionalFormatting>
  <conditionalFormatting sqref="S260">
    <cfRule type="expression" dxfId="748" priority="158" stopIfTrue="1">
      <formula>"esterreur(reference)"</formula>
    </cfRule>
  </conditionalFormatting>
  <conditionalFormatting sqref="AG496:AI505 AH507:AI519 AH521:AI538 AH540:AI547 AH548:AH549 AH550:AI552 AH554:AI554 AH578:AI584">
    <cfRule type="cellIs" dxfId="747" priority="145" operator="greaterThan">
      <formula>0</formula>
    </cfRule>
  </conditionalFormatting>
  <conditionalFormatting sqref="AH556:AI563 AH567:AI567">
    <cfRule type="cellIs" dxfId="746" priority="146" operator="lessThan">
      <formula>0</formula>
    </cfRule>
  </conditionalFormatting>
  <conditionalFormatting sqref="AH564:AI566">
    <cfRule type="cellIs" dxfId="745" priority="161" operator="greaterThan">
      <formula>0</formula>
    </cfRule>
  </conditionalFormatting>
  <conditionalFormatting sqref="AO496:AO505">
    <cfRule type="cellIs" dxfId="744"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0" t="s">
        <v>339</v>
      </c>
      <c r="E3" s="1275"/>
      <c r="F3" s="1278"/>
      <c r="G3" s="1269" t="s">
        <v>3207</v>
      </c>
      <c r="H3" s="1275"/>
      <c r="I3" s="1278"/>
      <c r="J3" s="1269" t="s">
        <v>340</v>
      </c>
      <c r="K3" s="1275"/>
      <c r="L3" s="1278"/>
      <c r="M3" s="1269" t="s">
        <v>668</v>
      </c>
      <c r="N3" s="1278"/>
      <c r="O3" s="1270" t="s">
        <v>341</v>
      </c>
      <c r="P3" s="1275"/>
      <c r="Q3" s="1278"/>
      <c r="R3" s="1269" t="s">
        <v>670</v>
      </c>
      <c r="S3" s="1278"/>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0" t="s">
        <v>339</v>
      </c>
      <c r="E91" s="1275"/>
      <c r="F91" s="1278"/>
      <c r="G91" s="1269" t="s">
        <v>3210</v>
      </c>
      <c r="H91" s="1275"/>
      <c r="I91" s="1278"/>
      <c r="J91" s="1269" t="s">
        <v>340</v>
      </c>
      <c r="K91" s="1275"/>
      <c r="L91" s="1278"/>
      <c r="M91" s="1269" t="s">
        <v>668</v>
      </c>
      <c r="N91" s="1278"/>
      <c r="O91" s="1270" t="s">
        <v>341</v>
      </c>
      <c r="P91" s="1275"/>
      <c r="Q91" s="1278"/>
      <c r="R91" s="1269" t="s">
        <v>670</v>
      </c>
      <c r="S91" s="1278"/>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0" t="s">
        <v>339</v>
      </c>
      <c r="E171" s="1270"/>
      <c r="F171" s="1271"/>
      <c r="G171" s="1269"/>
      <c r="H171" s="1270"/>
      <c r="I171" s="1271"/>
      <c r="J171" s="1269" t="s">
        <v>340</v>
      </c>
      <c r="K171" s="1270"/>
      <c r="L171" s="1271"/>
      <c r="M171" s="1269" t="s">
        <v>668</v>
      </c>
      <c r="N171" s="1271"/>
      <c r="O171" s="1269" t="s">
        <v>341</v>
      </c>
      <c r="P171" s="1270"/>
      <c r="Q171" s="1271"/>
      <c r="R171" s="1269" t="s">
        <v>670</v>
      </c>
      <c r="S171" s="1271"/>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0" t="s">
        <v>339</v>
      </c>
      <c r="E244" s="1275"/>
      <c r="F244" s="1278"/>
      <c r="G244" s="1269" t="s">
        <v>3210</v>
      </c>
      <c r="H244" s="1275"/>
      <c r="I244" s="1278"/>
      <c r="J244" s="1269" t="s">
        <v>340</v>
      </c>
      <c r="K244" s="1275"/>
      <c r="L244" s="1278"/>
      <c r="M244" s="1269" t="s">
        <v>668</v>
      </c>
      <c r="N244" s="1278"/>
      <c r="O244" s="1270" t="s">
        <v>341</v>
      </c>
      <c r="P244" s="1275"/>
      <c r="Q244" s="1278"/>
      <c r="R244" s="1269" t="s">
        <v>670</v>
      </c>
      <c r="S244" s="1278"/>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0" t="s">
        <v>339</v>
      </c>
      <c r="E312" s="1275"/>
      <c r="F312" s="1278"/>
      <c r="G312" s="1269" t="s">
        <v>3210</v>
      </c>
      <c r="H312" s="1275"/>
      <c r="I312" s="1278"/>
      <c r="J312" s="1269" t="s">
        <v>340</v>
      </c>
      <c r="K312" s="1275"/>
      <c r="L312" s="1278"/>
      <c r="M312" s="1269" t="s">
        <v>668</v>
      </c>
      <c r="N312" s="1278"/>
      <c r="O312" s="1270" t="s">
        <v>341</v>
      </c>
      <c r="P312" s="1275"/>
      <c r="Q312" s="1278"/>
      <c r="R312" s="1269" t="s">
        <v>670</v>
      </c>
      <c r="S312" s="1278"/>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0" t="s">
        <v>339</v>
      </c>
      <c r="E369" s="1275"/>
      <c r="F369" s="1278"/>
      <c r="G369" s="1269" t="s">
        <v>3210</v>
      </c>
      <c r="H369" s="1275"/>
      <c r="I369" s="1278"/>
      <c r="J369" s="1269" t="s">
        <v>340</v>
      </c>
      <c r="K369" s="1275"/>
      <c r="L369" s="1278"/>
      <c r="M369" s="1269" t="s">
        <v>668</v>
      </c>
      <c r="N369" s="1278"/>
      <c r="O369" s="1270" t="s">
        <v>341</v>
      </c>
      <c r="P369" s="1275"/>
      <c r="Q369" s="1278"/>
      <c r="R369" s="1269" t="s">
        <v>670</v>
      </c>
      <c r="S369" s="1278"/>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0" t="s">
        <v>339</v>
      </c>
      <c r="E434" s="1275"/>
      <c r="F434" s="1278"/>
      <c r="G434" s="1269"/>
      <c r="H434" s="1275"/>
      <c r="I434" s="1278"/>
      <c r="J434" s="1269" t="s">
        <v>340</v>
      </c>
      <c r="K434" s="1275"/>
      <c r="L434" s="1278"/>
      <c r="M434" s="1269"/>
      <c r="N434" s="1278"/>
      <c r="O434" s="1270" t="s">
        <v>341</v>
      </c>
      <c r="P434" s="1275"/>
      <c r="Q434" s="1278"/>
      <c r="R434" s="1269" t="s">
        <v>342</v>
      </c>
      <c r="S434" s="1278"/>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3" t="s">
        <v>592</v>
      </c>
      <c r="Y491" s="1281"/>
      <c r="Z491" s="1280"/>
      <c r="AA491" s="1272" t="s">
        <v>3210</v>
      </c>
      <c r="AB491" s="1281"/>
      <c r="AC491" s="1280"/>
      <c r="AD491" s="1272" t="s">
        <v>340</v>
      </c>
      <c r="AE491" s="1281"/>
      <c r="AF491" s="1280"/>
      <c r="AG491" s="1272" t="s">
        <v>668</v>
      </c>
      <c r="AH491" s="1281"/>
      <c r="AI491" s="1280"/>
      <c r="AJ491" s="1272" t="s">
        <v>593</v>
      </c>
      <c r="AK491" s="1281"/>
      <c r="AL491" s="1281"/>
      <c r="AM491" s="1272"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743" priority="135" stopIfTrue="1">
      <formula>"esterreur(reference)"</formula>
    </cfRule>
  </conditionalFormatting>
  <conditionalFormatting sqref="D246:D255">
    <cfRule type="expression" dxfId="742" priority="165" stopIfTrue="1">
      <formula>"esterreur(reference)"</formula>
    </cfRule>
  </conditionalFormatting>
  <conditionalFormatting sqref="D487">
    <cfRule type="expression" dxfId="741" priority="137" stopIfTrue="1">
      <formula>"esterreur(reference)"</formula>
    </cfRule>
  </conditionalFormatting>
  <conditionalFormatting sqref="D186:E192">
    <cfRule type="expression" dxfId="740" priority="108" stopIfTrue="1">
      <formula>"esterreur(reference)"</formula>
    </cfRule>
  </conditionalFormatting>
  <conditionalFormatting sqref="E260">
    <cfRule type="expression" dxfId="739" priority="166" stopIfTrue="1">
      <formula>"esterreur(reference)"</formula>
    </cfRule>
  </conditionalFormatting>
  <conditionalFormatting sqref="F5">
    <cfRule type="expression" dxfId="738" priority="163" stopIfTrue="1">
      <formula>"esterreur(reference)"</formula>
    </cfRule>
  </conditionalFormatting>
  <conditionalFormatting sqref="F84">
    <cfRule type="expression" dxfId="737" priority="162" stopIfTrue="1">
      <formula>"esterreur(reference)"</formula>
    </cfRule>
  </conditionalFormatting>
  <conditionalFormatting sqref="F102">
    <cfRule type="expression" dxfId="736" priority="167" stopIfTrue="1">
      <formula>"esterreur(reference)"</formula>
    </cfRule>
  </conditionalFormatting>
  <conditionalFormatting sqref="F258">
    <cfRule type="expression" dxfId="735" priority="154" stopIfTrue="1">
      <formula>"esterreur(reference)"</formula>
    </cfRule>
  </conditionalFormatting>
  <conditionalFormatting sqref="G31:G32">
    <cfRule type="expression" dxfId="734" priority="160" stopIfTrue="1">
      <formula>"esterreur(reference)"</formula>
    </cfRule>
  </conditionalFormatting>
  <conditionalFormatting sqref="G113:G114">
    <cfRule type="expression" dxfId="733" priority="157" stopIfTrue="1">
      <formula>"esterreur(reference)"</formula>
    </cfRule>
  </conditionalFormatting>
  <conditionalFormatting sqref="G186:G187">
    <cfRule type="expression" dxfId="732" priority="113" stopIfTrue="1">
      <formula>"esterreur(reference)"</formula>
    </cfRule>
  </conditionalFormatting>
  <conditionalFormatting sqref="G246:G255">
    <cfRule type="expression" dxfId="731" priority="164" stopIfTrue="1">
      <formula>"esterreur(reference)"</formula>
    </cfRule>
  </conditionalFormatting>
  <conditionalFormatting sqref="H25:H26 H28:H72">
    <cfRule type="expression" dxfId="730" priority="159" stopIfTrue="1">
      <formula>"esterreur(reference)"</formula>
    </cfRule>
  </conditionalFormatting>
  <conditionalFormatting sqref="H74">
    <cfRule type="expression" dxfId="729" priority="90" stopIfTrue="1">
      <formula>"esterreur(reference)"</formula>
    </cfRule>
  </conditionalFormatting>
  <conditionalFormatting sqref="H83">
    <cfRule type="expression" dxfId="728" priority="87" stopIfTrue="1">
      <formula>"esterreur(reference)"</formula>
    </cfRule>
  </conditionalFormatting>
  <conditionalFormatting sqref="H85">
    <cfRule type="expression" dxfId="727" priority="29" stopIfTrue="1">
      <formula>"esterreur(reference)"</formula>
    </cfRule>
  </conditionalFormatting>
  <conditionalFormatting sqref="H110:H154">
    <cfRule type="expression" dxfId="726" priority="24" stopIfTrue="1">
      <formula>"esterreur(reference)"</formula>
    </cfRule>
  </conditionalFormatting>
  <conditionalFormatting sqref="H156:H158">
    <cfRule type="expression" dxfId="725" priority="83" stopIfTrue="1">
      <formula>"esterreur(reference)"</formula>
    </cfRule>
  </conditionalFormatting>
  <conditionalFormatting sqref="H164">
    <cfRule type="expression" dxfId="724" priority="80" stopIfTrue="1">
      <formula>"esterreur(reference)"</formula>
    </cfRule>
  </conditionalFormatting>
  <conditionalFormatting sqref="H166">
    <cfRule type="expression" dxfId="723" priority="32" stopIfTrue="1">
      <formula>"esterreur(reference)"</formula>
    </cfRule>
  </conditionalFormatting>
  <conditionalFormatting sqref="H183:H227">
    <cfRule type="expression" dxfId="722" priority="20" stopIfTrue="1">
      <formula>"esterreur(reference)"</formula>
    </cfRule>
  </conditionalFormatting>
  <conditionalFormatting sqref="H229:H231">
    <cfRule type="expression" dxfId="721" priority="74" stopIfTrue="1">
      <formula>"esterreur(reference)"</formula>
    </cfRule>
  </conditionalFormatting>
  <conditionalFormatting sqref="H237">
    <cfRule type="expression" dxfId="720" priority="71" stopIfTrue="1">
      <formula>"esterreur(reference)"</formula>
    </cfRule>
  </conditionalFormatting>
  <conditionalFormatting sqref="H239">
    <cfRule type="expression" dxfId="719" priority="35" stopIfTrue="1">
      <formula>"esterreur(reference)"</formula>
    </cfRule>
  </conditionalFormatting>
  <conditionalFormatting sqref="H269">
    <cfRule type="expression" dxfId="718" priority="17" stopIfTrue="1">
      <formula>"esterreur(reference)"</formula>
    </cfRule>
  </conditionalFormatting>
  <conditionalFormatting sqref="H272:H303">
    <cfRule type="expression" dxfId="717" priority="68" stopIfTrue="1">
      <formula>"esterreur(reference)"</formula>
    </cfRule>
  </conditionalFormatting>
  <conditionalFormatting sqref="H305">
    <cfRule type="expression" dxfId="716" priority="66" stopIfTrue="1">
      <formula>"esterreur(reference)"</formula>
    </cfRule>
  </conditionalFormatting>
  <conditionalFormatting sqref="H307">
    <cfRule type="expression" dxfId="715" priority="38" stopIfTrue="1">
      <formula>"esterreur(reference)"</formula>
    </cfRule>
  </conditionalFormatting>
  <conditionalFormatting sqref="H327">
    <cfRule type="expression" dxfId="714" priority="13" stopIfTrue="1">
      <formula>"esterreur(reference)"</formula>
    </cfRule>
  </conditionalFormatting>
  <conditionalFormatting sqref="H330:H361">
    <cfRule type="expression" dxfId="713" priority="62" stopIfTrue="1">
      <formula>"esterreur(reference)"</formula>
    </cfRule>
  </conditionalFormatting>
  <conditionalFormatting sqref="H363">
    <cfRule type="expression" dxfId="712" priority="60" stopIfTrue="1">
      <formula>"esterreur(reference)"</formula>
    </cfRule>
  </conditionalFormatting>
  <conditionalFormatting sqref="H365">
    <cfRule type="expression" dxfId="711" priority="41" stopIfTrue="1">
      <formula>"esterreur(reference)"</formula>
    </cfRule>
  </conditionalFormatting>
  <conditionalFormatting sqref="H391">
    <cfRule type="expression" dxfId="710" priority="10" stopIfTrue="1">
      <formula>"esterreur(reference)"</formula>
    </cfRule>
  </conditionalFormatting>
  <conditionalFormatting sqref="H394:H425">
    <cfRule type="expression" dxfId="709" priority="57" stopIfTrue="1">
      <formula>"esterreur(reference)"</formula>
    </cfRule>
  </conditionalFormatting>
  <conditionalFormatting sqref="H427">
    <cfRule type="expression" dxfId="708" priority="55" stopIfTrue="1">
      <formula>"esterreur(reference)"</formula>
    </cfRule>
  </conditionalFormatting>
  <conditionalFormatting sqref="H429:H431">
    <cfRule type="expression" dxfId="707" priority="44" stopIfTrue="1">
      <formula>"esterreur(reference)"</formula>
    </cfRule>
  </conditionalFormatting>
  <conditionalFormatting sqref="H449">
    <cfRule type="expression" dxfId="706" priority="6" stopIfTrue="1">
      <formula>"esterreur(reference)"</formula>
    </cfRule>
  </conditionalFormatting>
  <conditionalFormatting sqref="H452:H482">
    <cfRule type="expression" dxfId="705" priority="50" stopIfTrue="1">
      <formula>"esterreur(reference)"</formula>
    </cfRule>
  </conditionalFormatting>
  <conditionalFormatting sqref="H484">
    <cfRule type="expression" dxfId="704" priority="47" stopIfTrue="1">
      <formula>"esterreur(reference)"</formula>
    </cfRule>
  </conditionalFormatting>
  <conditionalFormatting sqref="H486:H487">
    <cfRule type="expression" dxfId="703" priority="3" stopIfTrue="1">
      <formula>"esterreur(reference)"</formula>
    </cfRule>
  </conditionalFormatting>
  <conditionalFormatting sqref="H433:I433 K433:L433 J433:J434">
    <cfRule type="expression" dxfId="702" priority="144" stopIfTrue="1">
      <formula>"esterreur(reference)"</formula>
    </cfRule>
  </conditionalFormatting>
  <conditionalFormatting sqref="H317:J317">
    <cfRule type="expression" dxfId="701" priority="131" stopIfTrue="1">
      <formula>"esterreur(reference)"</formula>
    </cfRule>
  </conditionalFormatting>
  <conditionalFormatting sqref="H439:J439">
    <cfRule type="expression" dxfId="700" priority="105" stopIfTrue="1">
      <formula>"esterreur(reference)"</formula>
    </cfRule>
  </conditionalFormatting>
  <conditionalFormatting sqref="H435:L436">
    <cfRule type="expression" dxfId="699" priority="101" stopIfTrue="1">
      <formula>"esterreur(reference)"</formula>
    </cfRule>
  </conditionalFormatting>
  <conditionalFormatting sqref="H447:L447 H450:L451">
    <cfRule type="expression" dxfId="698" priority="100" stopIfTrue="1">
      <formula>"esterreur(reference)"</formula>
    </cfRule>
  </conditionalFormatting>
  <conditionalFormatting sqref="H483:L483 H485:L485">
    <cfRule type="expression" dxfId="697" priority="145" stopIfTrue="1">
      <formula>"esterreur(reference)"</formula>
    </cfRule>
  </conditionalFormatting>
  <conditionalFormatting sqref="I16:I18 I20 I24:I30">
    <cfRule type="expression" dxfId="696" priority="161" stopIfTrue="1">
      <formula>"esterreur(reference)"</formula>
    </cfRule>
  </conditionalFormatting>
  <conditionalFormatting sqref="I109:I110">
    <cfRule type="expression" dxfId="695" priority="25" stopIfTrue="1">
      <formula>"esterreur(reference)"</formula>
    </cfRule>
  </conditionalFormatting>
  <conditionalFormatting sqref="I182:I183">
    <cfRule type="expression" dxfId="694" priority="21" stopIfTrue="1">
      <formula>"esterreur(reference)"</formula>
    </cfRule>
  </conditionalFormatting>
  <conditionalFormatting sqref="I268:I269">
    <cfRule type="expression" dxfId="693" priority="18" stopIfTrue="1">
      <formula>"esterreur(reference)"</formula>
    </cfRule>
  </conditionalFormatting>
  <conditionalFormatting sqref="I326:I327">
    <cfRule type="expression" dxfId="692" priority="14" stopIfTrue="1">
      <formula>"esterreur(reference)"</formula>
    </cfRule>
  </conditionalFormatting>
  <conditionalFormatting sqref="I390:I391">
    <cfRule type="expression" dxfId="691" priority="11" stopIfTrue="1">
      <formula>"esterreur(reference)"</formula>
    </cfRule>
  </conditionalFormatting>
  <conditionalFormatting sqref="I448:I449">
    <cfRule type="expression" dxfId="690"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9" priority="138" stopIfTrue="1">
      <formula>"esterreur(reference)"</formula>
    </cfRule>
  </conditionalFormatting>
  <conditionalFormatting sqref="J16 L16:L24">
    <cfRule type="expression" dxfId="688" priority="133" stopIfTrue="1">
      <formula>"esterreur(reference)"</formula>
    </cfRule>
  </conditionalFormatting>
  <conditionalFormatting sqref="J182 J183:L183">
    <cfRule type="expression" dxfId="687" priority="22" stopIfTrue="1">
      <formula>"esterreur(reference)"</formula>
    </cfRule>
  </conditionalFormatting>
  <conditionalFormatting sqref="J326 J327:K327">
    <cfRule type="expression" dxfId="686" priority="15" stopIfTrue="1">
      <formula>"esterreur(reference)"</formula>
    </cfRule>
  </conditionalFormatting>
  <conditionalFormatting sqref="J371:J390">
    <cfRule type="expression" dxfId="685" priority="4" stopIfTrue="1">
      <formula>"esterreur(reference)"</formula>
    </cfRule>
  </conditionalFormatting>
  <conditionalFormatting sqref="J448 J449:K449">
    <cfRule type="expression" dxfId="684" priority="8" stopIfTrue="1">
      <formula>"esterreur(reference)"</formula>
    </cfRule>
  </conditionalFormatting>
  <conditionalFormatting sqref="J54:K54">
    <cfRule type="expression" dxfId="683" priority="94" stopIfTrue="1">
      <formula>"esterreur(reference)"</formula>
    </cfRule>
  </conditionalFormatting>
  <conditionalFormatting sqref="J72:K72">
    <cfRule type="expression" dxfId="682" priority="92" stopIfTrue="1">
      <formula>"esterreur(reference)"</formula>
    </cfRule>
  </conditionalFormatting>
  <conditionalFormatting sqref="J74:K74">
    <cfRule type="expression" dxfId="681" priority="89" stopIfTrue="1">
      <formula>"esterreur(reference)"</formula>
    </cfRule>
  </conditionalFormatting>
  <conditionalFormatting sqref="J85:K85">
    <cfRule type="expression" dxfId="680" priority="28" stopIfTrue="1">
      <formula>"esterreur(reference)"</formula>
    </cfRule>
  </conditionalFormatting>
  <conditionalFormatting sqref="J156:K158">
    <cfRule type="expression" dxfId="679" priority="82" stopIfTrue="1">
      <formula>"esterreur(reference)"</formula>
    </cfRule>
  </conditionalFormatting>
  <conditionalFormatting sqref="J164:K164">
    <cfRule type="expression" dxfId="678" priority="79" stopIfTrue="1">
      <formula>"esterreur(reference)"</formula>
    </cfRule>
  </conditionalFormatting>
  <conditionalFormatting sqref="J166:K166">
    <cfRule type="expression" dxfId="677" priority="31" stopIfTrue="1">
      <formula>"esterreur(reference)"</formula>
    </cfRule>
  </conditionalFormatting>
  <conditionalFormatting sqref="J229:K231">
    <cfRule type="expression" dxfId="676" priority="73" stopIfTrue="1">
      <formula>"esterreur(reference)"</formula>
    </cfRule>
  </conditionalFormatting>
  <conditionalFormatting sqref="J237:K237">
    <cfRule type="expression" dxfId="675" priority="70" stopIfTrue="1">
      <formula>"esterreur(reference)"</formula>
    </cfRule>
  </conditionalFormatting>
  <conditionalFormatting sqref="J239:K239">
    <cfRule type="expression" dxfId="674" priority="34" stopIfTrue="1">
      <formula>"esterreur(reference)"</formula>
    </cfRule>
  </conditionalFormatting>
  <conditionalFormatting sqref="J305:K305">
    <cfRule type="expression" dxfId="673" priority="65" stopIfTrue="1">
      <formula>"esterreur(reference)"</formula>
    </cfRule>
  </conditionalFormatting>
  <conditionalFormatting sqref="J307:K307">
    <cfRule type="expression" dxfId="672" priority="37" stopIfTrue="1">
      <formula>"esterreur(reference)"</formula>
    </cfRule>
  </conditionalFormatting>
  <conditionalFormatting sqref="J363:K363">
    <cfRule type="expression" dxfId="671" priority="59" stopIfTrue="1">
      <formula>"esterreur(reference)"</formula>
    </cfRule>
  </conditionalFormatting>
  <conditionalFormatting sqref="J365:K365">
    <cfRule type="expression" dxfId="670" priority="40" stopIfTrue="1">
      <formula>"esterreur(reference)"</formula>
    </cfRule>
  </conditionalFormatting>
  <conditionalFormatting sqref="J427:K427">
    <cfRule type="expression" dxfId="669" priority="54" stopIfTrue="1">
      <formula>"esterreur(reference)"</formula>
    </cfRule>
  </conditionalFormatting>
  <conditionalFormatting sqref="J429:K431">
    <cfRule type="expression" dxfId="668" priority="43" stopIfTrue="1">
      <formula>"esterreur(reference)"</formula>
    </cfRule>
  </conditionalFormatting>
  <conditionalFormatting sqref="J464:K464">
    <cfRule type="expression" dxfId="667" priority="52" stopIfTrue="1">
      <formula>"esterreur(reference)"</formula>
    </cfRule>
  </conditionalFormatting>
  <conditionalFormatting sqref="J482:K482">
    <cfRule type="expression" dxfId="666" priority="49" stopIfTrue="1">
      <formula>"esterreur(reference)"</formula>
    </cfRule>
  </conditionalFormatting>
  <conditionalFormatting sqref="J484:K484">
    <cfRule type="expression" dxfId="665" priority="46" stopIfTrue="1">
      <formula>"esterreur(reference)"</formula>
    </cfRule>
  </conditionalFormatting>
  <conditionalFormatting sqref="J486:K487">
    <cfRule type="expression" dxfId="664" priority="2" stopIfTrue="1">
      <formula>"esterreur(reference)"</formula>
    </cfRule>
  </conditionalFormatting>
  <conditionalFormatting sqref="J53:L53 J55:L71">
    <cfRule type="expression" dxfId="663" priority="132" stopIfTrue="1">
      <formula>"esterreur(reference)"</formula>
    </cfRule>
  </conditionalFormatting>
  <conditionalFormatting sqref="J465:L481">
    <cfRule type="expression" dxfId="662" priority="146" stopIfTrue="1">
      <formula>"esterreur(reference)"</formula>
    </cfRule>
  </conditionalFormatting>
  <conditionalFormatting sqref="K5">
    <cfRule type="expression" dxfId="661" priority="153" stopIfTrue="1">
      <formula>"esterreur(reference)"</formula>
    </cfRule>
  </conditionalFormatting>
  <conditionalFormatting sqref="K321:L321">
    <cfRule type="expression" dxfId="660" priority="151" stopIfTrue="1">
      <formula>"esterreur(reference)"</formula>
    </cfRule>
  </conditionalFormatting>
  <conditionalFormatting sqref="K437:L437 K439:L440">
    <cfRule type="expression" dxfId="659" priority="106" stopIfTrue="1">
      <formula>"esterreur(reference)"</formula>
    </cfRule>
  </conditionalFormatting>
  <conditionalFormatting sqref="K443:L443">
    <cfRule type="expression" dxfId="658" priority="107" stopIfTrue="1">
      <formula>"esterreur(reference)"</formula>
    </cfRule>
  </conditionalFormatting>
  <conditionalFormatting sqref="L5:L14">
    <cfRule type="expression" dxfId="657" priority="26" stopIfTrue="1">
      <formula>"esterreur(reference)"</formula>
    </cfRule>
  </conditionalFormatting>
  <conditionalFormatting sqref="L75:L82">
    <cfRule type="expression" dxfId="656" priority="140" stopIfTrue="1">
      <formula>"esterreur(reference)"</formula>
    </cfRule>
  </conditionalFormatting>
  <conditionalFormatting sqref="L157:L163">
    <cfRule type="expression" dxfId="655" priority="150" stopIfTrue="1">
      <formula>"esterreur(reference)"</formula>
    </cfRule>
  </conditionalFormatting>
  <conditionalFormatting sqref="L230:L236">
    <cfRule type="expression" dxfId="654" priority="112" stopIfTrue="1">
      <formula>"esterreur(reference)"</formula>
    </cfRule>
  </conditionalFormatting>
  <conditionalFormatting sqref="L272:L283">
    <cfRule type="expression" dxfId="653" priority="148" stopIfTrue="1">
      <formula>"esterreur(reference)"</formula>
    </cfRule>
  </conditionalFormatting>
  <conditionalFormatting sqref="L285:L302">
    <cfRule type="expression" dxfId="652" priority="149" stopIfTrue="1">
      <formula>"esterreur(reference)"</formula>
    </cfRule>
  </conditionalFormatting>
  <conditionalFormatting sqref="L324">
    <cfRule type="expression" dxfId="651" priority="97" stopIfTrue="1">
      <formula>"esterreur(reference)"</formula>
    </cfRule>
  </conditionalFormatting>
  <conditionalFormatting sqref="L330:L341">
    <cfRule type="expression" dxfId="650" priority="152" stopIfTrue="1">
      <formula>"esterreur(reference)"</formula>
    </cfRule>
  </conditionalFormatting>
  <conditionalFormatting sqref="L422:L424">
    <cfRule type="expression" dxfId="649" priority="147" stopIfTrue="1">
      <formula>"esterreur(reference)"</formula>
    </cfRule>
  </conditionalFormatting>
  <conditionalFormatting sqref="M95:M97">
    <cfRule type="expression" dxfId="648" priority="139" stopIfTrue="1">
      <formula>"esterreur(reference)"</formula>
    </cfRule>
  </conditionalFormatting>
  <conditionalFormatting sqref="M177:M179">
    <cfRule type="expression" dxfId="647" priority="111" stopIfTrue="1">
      <formula>"esterreur(reference)"</formula>
    </cfRule>
  </conditionalFormatting>
  <conditionalFormatting sqref="N283">
    <cfRule type="expression" dxfId="646" priority="134" stopIfTrue="1">
      <formula>"esterreur(reference)"</formula>
    </cfRule>
  </conditionalFormatting>
  <conditionalFormatting sqref="N394:N404">
    <cfRule type="expression" dxfId="645" priority="136" stopIfTrue="1">
      <formula>"esterreur(reference)"</formula>
    </cfRule>
  </conditionalFormatting>
  <conditionalFormatting sqref="N271:Q271">
    <cfRule type="expression" dxfId="644" priority="122" stopIfTrue="1">
      <formula>"esterreur(reference)"</formula>
    </cfRule>
  </conditionalFormatting>
  <conditionalFormatting sqref="O16 Q16:Q24">
    <cfRule type="expression" dxfId="643" priority="127" stopIfTrue="1">
      <formula>"esterreur(reference)"</formula>
    </cfRule>
  </conditionalFormatting>
  <conditionalFormatting sqref="O109 O110:Q122">
    <cfRule type="expression" dxfId="642" priority="23" stopIfTrue="1">
      <formula>"esterreur(reference)"</formula>
    </cfRule>
  </conditionalFormatting>
  <conditionalFormatting sqref="O182 O183:Q195">
    <cfRule type="expression" dxfId="641"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40" priority="121" stopIfTrue="1">
      <formula>"esterreur(reference)"</formula>
    </cfRule>
  </conditionalFormatting>
  <conditionalFormatting sqref="O266:O268 O269:P269">
    <cfRule type="expression" dxfId="639" priority="16" stopIfTrue="1">
      <formula>"esterreur(reference)"</formula>
    </cfRule>
  </conditionalFormatting>
  <conditionalFormatting sqref="O317">
    <cfRule type="expression" dxfId="638" priority="117" stopIfTrue="1">
      <formula>"esterreur(reference)"</formula>
    </cfRule>
  </conditionalFormatting>
  <conditionalFormatting sqref="O326 O327:P327">
    <cfRule type="expression" dxfId="637" priority="12" stopIfTrue="1">
      <formula>"esterreur(reference)"</formula>
    </cfRule>
  </conditionalFormatting>
  <conditionalFormatting sqref="O390 O391:P391">
    <cfRule type="expression" dxfId="636" priority="9" stopIfTrue="1">
      <formula>"esterreur(reference)"</formula>
    </cfRule>
  </conditionalFormatting>
  <conditionalFormatting sqref="O439">
    <cfRule type="expression" dxfId="635" priority="102" stopIfTrue="1">
      <formula>"esterreur(reference)"</formula>
    </cfRule>
  </conditionalFormatting>
  <conditionalFormatting sqref="O448 O449:P449">
    <cfRule type="expression" dxfId="634" priority="5" stopIfTrue="1">
      <formula>"esterreur(reference)"</formula>
    </cfRule>
  </conditionalFormatting>
  <conditionalFormatting sqref="O54:P54">
    <cfRule type="expression" dxfId="633" priority="93" stopIfTrue="1">
      <formula>"esterreur(reference)"</formula>
    </cfRule>
  </conditionalFormatting>
  <conditionalFormatting sqref="O72:P72">
    <cfRule type="expression" dxfId="632" priority="91" stopIfTrue="1">
      <formula>"esterreur(reference)"</formula>
    </cfRule>
  </conditionalFormatting>
  <conditionalFormatting sqref="O74:P74">
    <cfRule type="expression" dxfId="631" priority="88" stopIfTrue="1">
      <formula>"esterreur(reference)"</formula>
    </cfRule>
  </conditionalFormatting>
  <conditionalFormatting sqref="O85:P85">
    <cfRule type="expression" dxfId="630" priority="27" stopIfTrue="1">
      <formula>"esterreur(reference)"</formula>
    </cfRule>
  </conditionalFormatting>
  <conditionalFormatting sqref="O123:P133">
    <cfRule type="expression" dxfId="629" priority="86" stopIfTrue="1">
      <formula>"esterreur(reference)"</formula>
    </cfRule>
  </conditionalFormatting>
  <conditionalFormatting sqref="O136:P136">
    <cfRule type="expression" dxfId="628" priority="85" stopIfTrue="1">
      <formula>"esterreur(reference)"</formula>
    </cfRule>
  </conditionalFormatting>
  <conditionalFormatting sqref="O154:P154">
    <cfRule type="expression" dxfId="627" priority="84" stopIfTrue="1">
      <formula>"esterreur(reference)"</formula>
    </cfRule>
  </conditionalFormatting>
  <conditionalFormatting sqref="O156:P158">
    <cfRule type="expression" dxfId="626" priority="81" stopIfTrue="1">
      <formula>"esterreur(reference)"</formula>
    </cfRule>
  </conditionalFormatting>
  <conditionalFormatting sqref="O164:P164">
    <cfRule type="expression" dxfId="625" priority="78" stopIfTrue="1">
      <formula>"esterreur(reference)"</formula>
    </cfRule>
  </conditionalFormatting>
  <conditionalFormatting sqref="O166:P166">
    <cfRule type="expression" dxfId="624" priority="30" stopIfTrue="1">
      <formula>"esterreur(reference)"</formula>
    </cfRule>
  </conditionalFormatting>
  <conditionalFormatting sqref="O196:P206">
    <cfRule type="expression" dxfId="623" priority="77" stopIfTrue="1">
      <formula>"esterreur(reference)"</formula>
    </cfRule>
  </conditionalFormatting>
  <conditionalFormatting sqref="O209:P209">
    <cfRule type="expression" dxfId="622" priority="76" stopIfTrue="1">
      <formula>"esterreur(reference)"</formula>
    </cfRule>
  </conditionalFormatting>
  <conditionalFormatting sqref="O227:P227">
    <cfRule type="expression" dxfId="621" priority="75" stopIfTrue="1">
      <formula>"esterreur(reference)"</formula>
    </cfRule>
  </conditionalFormatting>
  <conditionalFormatting sqref="O229:P231">
    <cfRule type="expression" dxfId="620" priority="72" stopIfTrue="1">
      <formula>"esterreur(reference)"</formula>
    </cfRule>
  </conditionalFormatting>
  <conditionalFormatting sqref="O237:P237">
    <cfRule type="expression" dxfId="619" priority="69" stopIfTrue="1">
      <formula>"esterreur(reference)"</formula>
    </cfRule>
  </conditionalFormatting>
  <conditionalFormatting sqref="O239:P239">
    <cfRule type="expression" dxfId="618" priority="33" stopIfTrue="1">
      <formula>"esterreur(reference)"</formula>
    </cfRule>
  </conditionalFormatting>
  <conditionalFormatting sqref="O276:P303">
    <cfRule type="expression" dxfId="617" priority="67" stopIfTrue="1">
      <formula>"esterreur(reference)"</formula>
    </cfRule>
  </conditionalFormatting>
  <conditionalFormatting sqref="O305:P305">
    <cfRule type="expression" dxfId="616" priority="64" stopIfTrue="1">
      <formula>"esterreur(reference)"</formula>
    </cfRule>
  </conditionalFormatting>
  <conditionalFormatting sqref="O307:P307">
    <cfRule type="expression" dxfId="615" priority="36" stopIfTrue="1">
      <formula>"esterreur(reference)"</formula>
    </cfRule>
  </conditionalFormatting>
  <conditionalFormatting sqref="O330:P342">
    <cfRule type="expression" dxfId="614" priority="63" stopIfTrue="1">
      <formula>"esterreur(reference)"</formula>
    </cfRule>
  </conditionalFormatting>
  <conditionalFormatting sqref="O361:P361">
    <cfRule type="expression" dxfId="613" priority="61" stopIfTrue="1">
      <formula>"esterreur(reference)"</formula>
    </cfRule>
  </conditionalFormatting>
  <conditionalFormatting sqref="O363:P363">
    <cfRule type="expression" dxfId="612" priority="58" stopIfTrue="1">
      <formula>"esterreur(reference)"</formula>
    </cfRule>
  </conditionalFormatting>
  <conditionalFormatting sqref="O365:P365">
    <cfRule type="expression" dxfId="611" priority="39" stopIfTrue="1">
      <formula>"esterreur(reference)"</formula>
    </cfRule>
  </conditionalFormatting>
  <conditionalFormatting sqref="O371:P379 O380:Q382 O383:P384 O385:Q389 O392:Q405 O428:Q428">
    <cfRule type="expression" dxfId="610" priority="115" stopIfTrue="1">
      <formula>"esterreur(reference)"</formula>
    </cfRule>
  </conditionalFormatting>
  <conditionalFormatting sqref="O406:P425">
    <cfRule type="expression" dxfId="609" priority="56" stopIfTrue="1">
      <formula>"esterreur(reference)"</formula>
    </cfRule>
  </conditionalFormatting>
  <conditionalFormatting sqref="O427:P427">
    <cfRule type="expression" dxfId="608" priority="53" stopIfTrue="1">
      <formula>"esterreur(reference)"</formula>
    </cfRule>
  </conditionalFormatting>
  <conditionalFormatting sqref="O429:P429">
    <cfRule type="expression" dxfId="607" priority="42" stopIfTrue="1">
      <formula>"esterreur(reference)"</formula>
    </cfRule>
  </conditionalFormatting>
  <conditionalFormatting sqref="O464:P464">
    <cfRule type="expression" dxfId="606" priority="51" stopIfTrue="1">
      <formula>"esterreur(reference)"</formula>
    </cfRule>
  </conditionalFormatting>
  <conditionalFormatting sqref="O482:P482">
    <cfRule type="expression" dxfId="605" priority="48" stopIfTrue="1">
      <formula>"esterreur(reference)"</formula>
    </cfRule>
  </conditionalFormatting>
  <conditionalFormatting sqref="O484:P484">
    <cfRule type="expression" dxfId="604" priority="45" stopIfTrue="1">
      <formula>"esterreur(reference)"</formula>
    </cfRule>
  </conditionalFormatting>
  <conditionalFormatting sqref="O486:P486">
    <cfRule type="expression" dxfId="603" priority="1" stopIfTrue="1">
      <formula>"esterreur(reference)"</formula>
    </cfRule>
  </conditionalFormatting>
  <conditionalFormatting sqref="O53:Q53 O55:Q71">
    <cfRule type="expression" dxfId="602" priority="126" stopIfTrue="1">
      <formula>"esterreur(reference)"</formula>
    </cfRule>
  </conditionalFormatting>
  <conditionalFormatting sqref="O180:Q181">
    <cfRule type="expression" dxfId="601" priority="109" stopIfTrue="1">
      <formula>"esterreur(reference)"</formula>
    </cfRule>
  </conditionalFormatting>
  <conditionalFormatting sqref="O436:Q436">
    <cfRule type="expression" dxfId="600" priority="114" stopIfTrue="1">
      <formula>"esterreur(reference)"</formula>
    </cfRule>
  </conditionalFormatting>
  <conditionalFormatting sqref="O447:Q447 O450:Q463 O465:Q481">
    <cfRule type="expression" dxfId="599" priority="99" stopIfTrue="1">
      <formula>"esterreur(reference)"</formula>
    </cfRule>
  </conditionalFormatting>
  <conditionalFormatting sqref="O483:Q483 O485:Q485">
    <cfRule type="expression" dxfId="598" priority="98" stopIfTrue="1">
      <formula>"esterreur(reference)"</formula>
    </cfRule>
  </conditionalFormatting>
  <conditionalFormatting sqref="P5:Q5">
    <cfRule type="expression" dxfId="597" priority="130" stopIfTrue="1">
      <formula>"esterreur(reference)"</formula>
    </cfRule>
  </conditionalFormatting>
  <conditionalFormatting sqref="P315:Q315 P317:Q318 O328:Q329 O343:Q360 O364:Q364">
    <cfRule type="expression" dxfId="596" priority="118" stopIfTrue="1">
      <formula>"esterreur(reference)"</formula>
    </cfRule>
  </conditionalFormatting>
  <conditionalFormatting sqref="P321:Q321">
    <cfRule type="expression" dxfId="595" priority="119" stopIfTrue="1">
      <formula>"esterreur(reference)"</formula>
    </cfRule>
  </conditionalFormatting>
  <conditionalFormatting sqref="P437:Q437 P439:Q440">
    <cfRule type="expression" dxfId="594" priority="103" stopIfTrue="1">
      <formula>"esterreur(reference)"</formula>
    </cfRule>
  </conditionalFormatting>
  <conditionalFormatting sqref="P443:Q443">
    <cfRule type="expression" dxfId="593" priority="104" stopIfTrue="1">
      <formula>"esterreur(reference)"</formula>
    </cfRule>
  </conditionalFormatting>
  <conditionalFormatting sqref="Q6:Q14 O13:O14 O18:O24 O25:Q26 O27 O28:Q30 O31:P36 O37 O38:P52 O83:P83 O84:Q84">
    <cfRule type="expression" dxfId="592" priority="128" stopIfTrue="1">
      <formula>"esterreur(reference)"</formula>
    </cfRule>
  </conditionalFormatting>
  <conditionalFormatting sqref="Q75:Q82">
    <cfRule type="expression" dxfId="591" priority="129" stopIfTrue="1">
      <formula>"esterreur(reference)"</formula>
    </cfRule>
  </conditionalFormatting>
  <conditionalFormatting sqref="Q157:Q163">
    <cfRule type="expression" dxfId="590" priority="125" stopIfTrue="1">
      <formula>"esterreur(reference)"</formula>
    </cfRule>
  </conditionalFormatting>
  <conditionalFormatting sqref="Q230:Q236">
    <cfRule type="expression" dxfId="589" priority="110" stopIfTrue="1">
      <formula>"esterreur(reference)"</formula>
    </cfRule>
  </conditionalFormatting>
  <conditionalFormatting sqref="Q259">
    <cfRule type="expression" dxfId="588" priority="95" stopIfTrue="1">
      <formula>"esterreur(reference)"</formula>
    </cfRule>
  </conditionalFormatting>
  <conditionalFormatting sqref="Q272:Q283">
    <cfRule type="expression" dxfId="587" priority="123" stopIfTrue="1">
      <formula>"esterreur(reference)"</formula>
    </cfRule>
  </conditionalFormatting>
  <conditionalFormatting sqref="Q285:Q302">
    <cfRule type="expression" dxfId="586" priority="124" stopIfTrue="1">
      <formula>"esterreur(reference)"</formula>
    </cfRule>
  </conditionalFormatting>
  <conditionalFormatting sqref="Q324">
    <cfRule type="expression" dxfId="585" priority="96" stopIfTrue="1">
      <formula>"esterreur(reference)"</formula>
    </cfRule>
  </conditionalFormatting>
  <conditionalFormatting sqref="Q330:Q341">
    <cfRule type="expression" dxfId="584" priority="120" stopIfTrue="1">
      <formula>"esterreur(reference)"</formula>
    </cfRule>
  </conditionalFormatting>
  <conditionalFormatting sqref="Q422:Q424">
    <cfRule type="expression" dxfId="583" priority="116" stopIfTrue="1">
      <formula>"esterreur(reference)"</formula>
    </cfRule>
  </conditionalFormatting>
  <conditionalFormatting sqref="R388">
    <cfRule type="expression" dxfId="582" priority="141" stopIfTrue="1">
      <formula>"esterreur(reference)"</formula>
    </cfRule>
  </conditionalFormatting>
  <conditionalFormatting sqref="S260">
    <cfRule type="expression" dxfId="581" priority="155" stopIfTrue="1">
      <formula>"esterreur(reference)"</formula>
    </cfRule>
  </conditionalFormatting>
  <conditionalFormatting sqref="AG496:AI505 AH507:AI519 AH521:AI538 AH540:AI547 AH548:AH549 AH550:AI552 AH554:AI554 AH578:AI584">
    <cfRule type="cellIs" dxfId="580" priority="142" operator="greaterThan">
      <formula>0</formula>
    </cfRule>
  </conditionalFormatting>
  <conditionalFormatting sqref="AH556:AI563 AH567:AI567">
    <cfRule type="cellIs" dxfId="579" priority="143" operator="lessThan">
      <formula>0</formula>
    </cfRule>
  </conditionalFormatting>
  <conditionalFormatting sqref="AH564:AI566">
    <cfRule type="cellIs" dxfId="578" priority="158" operator="greaterThan">
      <formula>0</formula>
    </cfRule>
  </conditionalFormatting>
  <conditionalFormatting sqref="AO496:AO505">
    <cfRule type="cellIs" dxfId="577"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topLeftCell="A28" zoomScale="80" zoomScaleNormal="80" workbookViewId="0">
      <selection activeCell="U36" sqref="U36"/>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0.68793898448513202</v>
      </c>
      <c r="O6" s="995">
        <f>-SUMIFS(BV_Data_An_Cour!$AM:$AM,BV_Data_An_Cour!$AO:$AO,$Y6)-SUMIFS(BV_Data_An_Cour!$AM:$AM,BV_Data_An_Cour!$AO:$AO,$Z6)</f>
        <v>23380.369999999981</v>
      </c>
      <c r="P6" s="1037">
        <f>IFERROR((M6-E6)/E6,0)</f>
        <v>0</v>
      </c>
      <c r="Q6" s="995">
        <f>O6-G6</f>
        <v>23380.369999999981</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-5759.7700000000186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0.45115875811363371</v>
      </c>
      <c r="O14" s="1006">
        <f>SUM(O6:O13)</f>
        <v>41878.92</v>
      </c>
      <c r="P14" s="1010">
        <f>IFERROR((M14-E14)/E14,0)</f>
        <v>0</v>
      </c>
      <c r="Q14" s="1011">
        <f>O14-G14</f>
        <v>41878.92</v>
      </c>
      <c r="R14" s="1009"/>
      <c r="S14" s="1006">
        <f>SUM(S6:S13)</f>
        <v>171568.72</v>
      </c>
      <c r="T14" s="1007">
        <f t="shared" ref="T14" si="6">IFERROR(U14/S14,0)</f>
        <v>0.40992524744603792</v>
      </c>
      <c r="U14" s="1006">
        <f>SUM(U6:U13)</f>
        <v>70330.349999999991</v>
      </c>
      <c r="V14" s="1010">
        <f>IF(R14=0,0,L14/R14)</f>
        <v>0</v>
      </c>
      <c r="W14" s="1011">
        <f>SUM(W6:W13)</f>
        <v>-28451.429999999993</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-1510.869999999999</v>
      </c>
      <c r="P38" s="1013"/>
      <c r="Q38" s="1014"/>
      <c r="R38" s="992"/>
      <c r="S38" s="659"/>
      <c r="T38" s="1042"/>
      <c r="U38" s="995">
        <f>-SUMIFS(BV_Data_An_Prec!$AM:$AM,BV_Data_An_Prec!$AO:$AO,$Y38)-SUMIFS(BV_Data_An_Prec!$AM:$AM,BV_Data_An_Prec!$AO:$AO,$Z38)</f>
        <v>4423.45</v>
      </c>
      <c r="V38" s="1013"/>
      <c r="W38" s="1015">
        <f t="shared" ref="W38" si="31">O38-U38</f>
        <v>-5934.3199999999988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0.48075987601443509</v>
      </c>
      <c r="O40" s="1043">
        <f>O25+O36+O14+O38</f>
        <v>62886.059999999983</v>
      </c>
      <c r="P40" s="1020">
        <f>O41-G41</f>
        <v>0.48075987601443509</v>
      </c>
      <c r="Q40" s="1043">
        <f>O40-G40</f>
        <v>62886.059999999983</v>
      </c>
      <c r="R40" s="1019"/>
      <c r="S40" s="1017">
        <f>S25+S36+S14</f>
        <v>177711.16</v>
      </c>
      <c r="T40" s="1018">
        <f t="shared" ref="T40" si="32">IFERROR(U40/S40,0)</f>
        <v>0.50061706873108014</v>
      </c>
      <c r="U40" s="1043">
        <f>U25+U36+U14+U38</f>
        <v>88965.239999999991</v>
      </c>
      <c r="V40" s="1021">
        <f>O41-U41</f>
        <v>-1.9857192716645045E-2</v>
      </c>
      <c r="W40" s="1043">
        <f>O40-U40</f>
        <v>-26079.180000000008</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0.48075987601443509</v>
      </c>
      <c r="P41" s="1026"/>
      <c r="Q41" s="473" t="e">
        <f>Q40/G40</f>
        <v>#DIV/0!</v>
      </c>
      <c r="R41" s="1022"/>
      <c r="S41" s="1025"/>
      <c r="T41" s="1023"/>
      <c r="U41" s="473">
        <f>IF(S40=0,0,U40/S40)</f>
        <v>0.50061706873108014</v>
      </c>
      <c r="V41" s="1026"/>
      <c r="W41" s="473">
        <f>W40/U40</f>
        <v>-0.29313898327032006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576" priority="34" stopIfTrue="1">
      <formula>"esterreur(reference)"</formula>
    </cfRule>
  </conditionalFormatting>
  <conditionalFormatting sqref="I12:O13">
    <cfRule type="expression" dxfId="575" priority="4" stopIfTrue="1">
      <formula>"esterreur(reference)"</formula>
    </cfRule>
  </conditionalFormatting>
  <conditionalFormatting sqref="I16:O24">
    <cfRule type="expression" dxfId="574" priority="2" stopIfTrue="1">
      <formula>"esterreur(reference)"</formula>
    </cfRule>
  </conditionalFormatting>
  <conditionalFormatting sqref="I27:O35">
    <cfRule type="expression" dxfId="573" priority="18" stopIfTrue="1">
      <formula>"esterreur(reference)"</formula>
    </cfRule>
  </conditionalFormatting>
  <conditionalFormatting sqref="M2:O2 L2:L11">
    <cfRule type="expression" dxfId="572" priority="35" stopIfTrue="1">
      <formula>"esterreur(reference)"</formula>
    </cfRule>
  </conditionalFormatting>
  <conditionalFormatting sqref="O38">
    <cfRule type="expression" dxfId="571" priority="17" stopIfTrue="1">
      <formula>"esterreur(reference)"</formula>
    </cfRule>
  </conditionalFormatting>
  <conditionalFormatting sqref="R6:S6 U6">
    <cfRule type="expression" dxfId="570" priority="13" stopIfTrue="1">
      <formula>"esterreur(reference)"</formula>
    </cfRule>
  </conditionalFormatting>
  <conditionalFormatting sqref="T6:T13">
    <cfRule type="expression" dxfId="569" priority="3" stopIfTrue="1">
      <formula>"esterreur(reference)"</formula>
    </cfRule>
  </conditionalFormatting>
  <conditionalFormatting sqref="T16:T24">
    <cfRule type="expression" dxfId="568" priority="1" stopIfTrue="1">
      <formula>"esterreur(reference)"</formula>
    </cfRule>
  </conditionalFormatting>
  <conditionalFormatting sqref="T27:T35">
    <cfRule type="expression" dxfId="567"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86" t="s">
        <v>339</v>
      </c>
      <c r="E3" s="1287"/>
      <c r="F3" s="1287"/>
      <c r="G3" s="1285"/>
      <c r="H3" s="1284"/>
      <c r="I3" s="1287"/>
      <c r="J3" s="1287"/>
      <c r="K3" s="1285"/>
      <c r="L3" s="1284" t="s">
        <v>340</v>
      </c>
      <c r="M3" s="1287"/>
      <c r="N3" s="1287"/>
      <c r="O3" s="1285"/>
      <c r="P3" s="1284" t="s">
        <v>668</v>
      </c>
      <c r="Q3" s="1285"/>
      <c r="R3" s="1286" t="s">
        <v>341</v>
      </c>
      <c r="S3" s="1287"/>
      <c r="T3" s="1287"/>
      <c r="U3" s="1285"/>
      <c r="V3" s="1284" t="s">
        <v>670</v>
      </c>
      <c r="W3" s="1285"/>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0.6399740346620828</v>
      </c>
      <c r="O6" s="995">
        <f>-SUMIFS(BV_Data_An_Cour!$AN:$AN,BV_Data_An_Cour!$AO:$AO,$Y6)-SUMIFS(BV_Data_An_Cour!$AN:$AN,BV_Data_An_Cour!$AO:$AO,$Z6)</f>
        <v>239906.41999999998</v>
      </c>
      <c r="P6" s="1037">
        <f t="shared" ref="P6:P12" si="0">IFERROR((M6-E6)/E6,0)</f>
        <v>0</v>
      </c>
      <c r="Q6" s="995">
        <f t="shared" ref="Q6:Q12" si="1">O6-G6</f>
        <v>239906.41999999998</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9699.3699999999662</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0.41410604330220402</v>
      </c>
      <c r="O14" s="1006">
        <f>SUM(O6:O13)</f>
        <v>442666.2</v>
      </c>
      <c r="P14" s="1010">
        <f>IFERROR((M14-E14)/E14,0)</f>
        <v>0</v>
      </c>
      <c r="Q14" s="1011">
        <f>O14-G14</f>
        <v>442666.2</v>
      </c>
      <c r="R14" s="1009"/>
      <c r="S14" s="1006">
        <f>SUM(S6:S13)</f>
        <v>1208085.57</v>
      </c>
      <c r="T14" s="1007">
        <f t="shared" si="5"/>
        <v>0.40148717280018503</v>
      </c>
      <c r="U14" s="1006">
        <f>SUM(U6:U13)</f>
        <v>485030.86000000004</v>
      </c>
      <c r="V14" s="1010">
        <f>IF(R14=0,0,L14/R14)</f>
        <v>0</v>
      </c>
      <c r="W14" s="1011">
        <f>SUM(W6:W13)</f>
        <v>-42364.660000000018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5629.34</v>
      </c>
      <c r="V38" s="1013"/>
      <c r="W38" s="1015">
        <f t="shared" ref="W38" si="36">O38-U38</f>
        <v>-22807.85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0.42642949019125159</v>
      </c>
      <c r="O40" s="1043">
        <f>O25+O36+O14+O38</f>
        <v>548789.36</v>
      </c>
      <c r="P40" s="1020">
        <f>O41-G41</f>
        <v>0.42642949019125159</v>
      </c>
      <c r="Q40" s="1043">
        <f>O40-G40</f>
        <v>548789.36</v>
      </c>
      <c r="R40" s="1019"/>
      <c r="S40" s="1017">
        <f>S25+S36+S14</f>
        <v>1240492.47</v>
      </c>
      <c r="T40" s="1018">
        <f>U40/S40</f>
        <v>0.41765308740648793</v>
      </c>
      <c r="U40" s="1043">
        <f>U25+U36+U14+U38</f>
        <v>518095.51000000007</v>
      </c>
      <c r="V40" s="1021">
        <f>O41-U41</f>
        <v>8.7764027847636594E-3</v>
      </c>
      <c r="W40" s="1043">
        <f>O40-U40</f>
        <v>30693.849999999919</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0.42642949019125159</v>
      </c>
      <c r="P41" s="1026"/>
      <c r="Q41" s="473" t="e">
        <f>Q40/G40</f>
        <v>#DIV/0!</v>
      </c>
      <c r="R41" s="1022"/>
      <c r="S41" s="1025"/>
      <c r="T41" s="1023"/>
      <c r="U41" s="473">
        <f>IF(S40=0,0,U40/S40)</f>
        <v>0.41765308740648793</v>
      </c>
      <c r="V41" s="1026"/>
      <c r="W41" s="473">
        <f>W40/U40</f>
        <v>5.9243613209463857E-2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566" priority="36" stopIfTrue="1">
      <formula>"esterreur(reference)"</formula>
    </cfRule>
  </conditionalFormatting>
  <conditionalFormatting sqref="I12:O13">
    <cfRule type="expression" dxfId="565" priority="4" stopIfTrue="1">
      <formula>"esterreur(reference)"</formula>
    </cfRule>
  </conditionalFormatting>
  <conditionalFormatting sqref="I16:O24">
    <cfRule type="expression" dxfId="564" priority="2" stopIfTrue="1">
      <formula>"esterreur(reference)"</formula>
    </cfRule>
  </conditionalFormatting>
  <conditionalFormatting sqref="I27:O35">
    <cfRule type="expression" dxfId="563" priority="28" stopIfTrue="1">
      <formula>"esterreur(reference)"</formula>
    </cfRule>
  </conditionalFormatting>
  <conditionalFormatting sqref="M2:O2 L2:L11">
    <cfRule type="expression" dxfId="562" priority="37" stopIfTrue="1">
      <formula>"esterreur(reference)"</formula>
    </cfRule>
  </conditionalFormatting>
  <conditionalFormatting sqref="O38">
    <cfRule type="expression" dxfId="561" priority="27" stopIfTrue="1">
      <formula>"esterreur(reference)"</formula>
    </cfRule>
  </conditionalFormatting>
  <conditionalFormatting sqref="R6:U13">
    <cfRule type="expression" dxfId="560" priority="3" stopIfTrue="1">
      <formula>"esterreur(reference)"</formula>
    </cfRule>
  </conditionalFormatting>
  <conditionalFormatting sqref="R16:U24">
    <cfRule type="expression" dxfId="559" priority="1" stopIfTrue="1">
      <formula>"esterreur(reference)"</formula>
    </cfRule>
  </conditionalFormatting>
  <conditionalFormatting sqref="R27:U35">
    <cfRule type="expression" dxfId="558" priority="12" stopIfTrue="1">
      <formula>"esterreur(reference)"</formula>
    </cfRule>
  </conditionalFormatting>
  <conditionalFormatting sqref="U38">
    <cfRule type="expression" dxfId="557"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089"/>
  <sheetViews>
    <sheetView topLeftCell="AI1" zoomScale="80" zoomScaleNormal="80" workbookViewId="0">
      <selection activeCell="AK1111" sqref="AK1111"/>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327872.67</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86633.83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239181.54</v>
      </c>
      <c r="O8" s="706">
        <v>249007.05</v>
      </c>
      <c r="P8" s="706">
        <v>0</v>
      </c>
      <c r="Q8" s="706">
        <v>0</v>
      </c>
      <c r="R8" s="706">
        <v>0</v>
      </c>
      <c r="S8" s="706">
        <v>29897.69</v>
      </c>
      <c r="T8" s="706">
        <v>29897.69</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-3972.7599999999802</v>
      </c>
      <c r="AN8" s="905">
        <f>INDEX(G8:R8,1,MATCH(Parametres!$B$3,G$1:R$1,0))*IF(OR(F8="L",F8="S",F8="I"),-1,1)</f>
        <v>239181.54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-16766.310000000001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11724.83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-230688</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-62124.34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39957.29</v>
      </c>
      <c r="O51" s="706">
        <v>40712.65</v>
      </c>
      <c r="P51" s="706">
        <v>0</v>
      </c>
      <c r="Q51" s="706">
        <v>0</v>
      </c>
      <c r="R51" s="706">
        <v>0</v>
      </c>
      <c r="S51" s="706">
        <v>4994.66</v>
      </c>
      <c r="T51" s="706">
        <v>4994.66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4987.5800000000017</v>
      </c>
      <c r="AN51" s="905">
        <f>INDEX(G51:R51,1,MATCH(Parametres!$B$3,G$1:R$1,0))*IF(OR(F51="L",F51="S",F51="I"),-1,1)</f>
        <v>39957.29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13526.1</v>
      </c>
      <c r="P53" s="706">
        <v>0</v>
      </c>
      <c r="Q53" s="706">
        <v>0</v>
      </c>
      <c r="R53" s="706">
        <v>0</v>
      </c>
      <c r="S53" s="706">
        <v>1627.82</v>
      </c>
      <c r="T53" s="706">
        <v>1627.82</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1820.0400000000009</v>
      </c>
      <c r="AN53" s="905">
        <f>INDEX(G53:R53,1,MATCH(Parametres!$B$3,G$1:R$1,0))*IF(OR(F53="L",F53="S",F53="I"),-1,1)</f>
        <v>13022.53</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91231.08</v>
      </c>
      <c r="O55" s="706">
        <v>92752.63</v>
      </c>
      <c r="P55" s="706">
        <v>0</v>
      </c>
      <c r="Q55" s="706">
        <v>0</v>
      </c>
      <c r="R55" s="706">
        <v>0</v>
      </c>
      <c r="S55" s="706">
        <v>11403.89</v>
      </c>
      <c r="T55" s="706">
        <v>11403.89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8348.7700000000041</v>
      </c>
      <c r="AN55" s="905">
        <f>INDEX(G55:R55,1,MATCH(Parametres!$B$3,G$1:R$1,0))*IF(OR(F55="L",F55="S",F55="I"),-1,1)</f>
        <v>91231.08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5829.01</v>
      </c>
      <c r="P57" s="706">
        <v>0</v>
      </c>
      <c r="Q57" s="706">
        <v>0</v>
      </c>
      <c r="R57" s="706">
        <v>0</v>
      </c>
      <c r="S57" s="706">
        <v>469.93</v>
      </c>
      <c r="T57" s="706">
        <v>469.93</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374.27</v>
      </c>
      <c r="AN57" s="905">
        <f>INDEX(G57:R57,1,MATCH(Parametres!$B$3,G$1:R$1,0))*IF(OR(F57="L",F57="S",F57="I"),-1,1)</f>
        <v>3759.42</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145693.94</v>
      </c>
      <c r="O58" s="706">
        <v>148560.31</v>
      </c>
      <c r="P58" s="706">
        <v>0</v>
      </c>
      <c r="Q58" s="706">
        <v>0</v>
      </c>
      <c r="R58" s="706">
        <v>0</v>
      </c>
      <c r="S58" s="706">
        <v>18211.740000000002</v>
      </c>
      <c r="T58" s="706">
        <v>18211.740000000002</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13305.910000000003</v>
      </c>
      <c r="AN58" s="905">
        <f>INDEX(G58:R58,1,MATCH(Parametres!$B$3,G$1:R$1,0))*IF(OR(F58="L",F58="S",F58="I"),-1,1)</f>
        <v>145693.94</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57144.76</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22747.74</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106211.3</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34313.49</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20354.39</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59517.75</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14982.9</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7456.8</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2274.77</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14475.63</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10048.58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9018.91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82757.39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-1065.98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7499.2</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hidden="1"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hidden="1"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16474.3</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6212.51</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11495.52</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3462.07</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3667.79</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43220.91</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95887.63</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75217.320000000007</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13094.97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26472.01</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25317.08</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17936.07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30923.83</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75705.3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5037.5</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2935.99</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4786.37</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1826.02</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1467.92</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446151.58</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215371.5</v>
      </c>
      <c r="O247" s="706">
        <v>213371.5</v>
      </c>
      <c r="P247" s="706">
        <v>0</v>
      </c>
      <c r="Q247" s="706">
        <v>0</v>
      </c>
      <c r="R247" s="706">
        <v>0</v>
      </c>
      <c r="S247" s="706">
        <v>26921.439999999999</v>
      </c>
      <c r="T247" s="706">
        <v>26921.439999999999</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6326.0199999999895</v>
      </c>
      <c r="AN247" s="905">
        <f>INDEX(G247:R247,1,MATCH(Parametres!$B$3,G$1:R$1,0))*IF(OR(F247="L",F247="S",F247="I"),-1,1)</f>
        <v>215371.5</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171325.95</v>
      </c>
      <c r="P248" s="706">
        <v>0</v>
      </c>
      <c r="Q248" s="706">
        <v>0</v>
      </c>
      <c r="R248" s="706">
        <v>0</v>
      </c>
      <c r="S248" s="706">
        <v>21415.74</v>
      </c>
      <c r="T248" s="706">
        <v>21415.74</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11260.400000000023</v>
      </c>
      <c r="AN248" s="905">
        <f>INDEX(G248:R248,1,MATCH(Parametres!$B$3,G$1:R$1,0))*IF(OR(F248="L",F248="S",F248="I"),-1,1)</f>
        <v>171325.95</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10317.299999999999</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6026.77</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3649.6</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3013.44</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3013.28</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hidden="1"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24981.57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16133.89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31120.01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13271.89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10167.870000000001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3436</v>
      </c>
      <c r="D291" s="706" t="s">
        <v>3437</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2223366.3199999998</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191822.3</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28953.25</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540754.44999999995</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-7174.7200000000303</v>
      </c>
      <c r="AN369" s="905">
        <f>INDEX(G369:R369,1,MATCH(Parametres!$B$3,G$1:R$1,0))*IF(OR(F369="L",F369="S",F369="I"),-1,1)</f>
        <v>506847.22</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-14156.89</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-7968.93</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92617.67</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881028.03</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19084.38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-62461</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389961.25</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-29329.5</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457413.02</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-84468.04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-204755.88</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50067.15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15716884.279999999</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222701.94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2334483.66</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540629.49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2837932.58</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1160872.53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520173.86</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43513.91</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15219.3</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-1542.55</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-25932.560000000001</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3442</v>
      </c>
      <c r="D441" s="706" t="s">
        <v>3443</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10178.9</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4608.7</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1110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34830.370000000003</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14154.92</v>
      </c>
      <c r="O447" s="706">
        <v>2220.1</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-1361.1599999999999</v>
      </c>
      <c r="AN447" s="905">
        <f>INDEX(G447:R447,1,MATCH(Parametres!$B$3,G$1:R$1,0))*IF(OR(F447="L",F447="S",F447="I"),-1,1)</f>
        <v>14154.92</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456.49</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295.33999999999997</v>
      </c>
      <c r="AN448" s="905">
        <f>INDEX(G448:R448,1,MATCH(Parametres!$B$3,G$1:R$1,0))*IF(OR(F448="L",F448="S",F448="I"),-1,1)</f>
        <v>316.14</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3619.72</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3475.1000000000004</v>
      </c>
      <c r="AN449" s="905">
        <f>INDEX(G449:R449,1,MATCH(Parametres!$B$3,G$1:R$1,0))*IF(OR(F449="L",F449="S",F449="I"),-1,1)</f>
        <v>7330.93</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-6494.5</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-156.49999999999994</v>
      </c>
      <c r="AN450" s="905">
        <f>INDEX(G450:R450,1,MATCH(Parametres!$B$3,G$1:R$1,0))*IF(OR(F450="L",F450="S",F450="I"),-1,1)</f>
        <v>477.05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314000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-8226.2900000000009</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104255.4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164839.42000000001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-6529.56</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-929.77</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287264.28999999998</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hidden="1"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hidden="1"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778458.81</v>
      </c>
      <c r="O490" s="706">
        <v>1717521.23</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1447985.83</v>
      </c>
      <c r="AN490" s="905">
        <f>INDEX(G490:R490,1,MATCH(Parametres!$B$3,G$1:R$1,0))*IF(OR(F490="L",F490="S",F490="I"),-1,1)</f>
        <v>-778458.81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hidden="1"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6154.77</v>
      </c>
      <c r="O493" s="706">
        <v>-2776.18</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3493.1000000000004</v>
      </c>
      <c r="AN493" s="905">
        <f>INDEX(G493:R493,1,MATCH(Parametres!$B$3,G$1:R$1,0))*IF(OR(F493="L",F493="S",F493="I"),-1,1)</f>
        <v>-6154.77</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1297.0999999999999</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2605.5</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hidden="1"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hidden="1"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hidden="1"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671663.05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hidden="1"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hidden="1"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16630520.550000001</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3658896.84</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hidden="1"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hidden="1"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hidden="1"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-28664.48</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105276.62</v>
      </c>
      <c r="O520" s="706">
        <v>11543.68</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-17224.039999999994</v>
      </c>
      <c r="AN520" s="905">
        <f>INDEX(G520:R520,1,MATCH(Parametres!$B$3,G$1:R$1,0))*IF(OR(F520="L",F520="S",F520="I"),-1,1)</f>
        <v>-105276.62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6671.2</v>
      </c>
      <c r="O521" s="706">
        <v>21820.53</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11822.79</v>
      </c>
      <c r="AN521" s="905">
        <f>INDEX(G521:R521,1,MATCH(Parametres!$B$3,G$1:R$1,0))*IF(OR(F521="L",F521="S",F521="I"),-1,1)</f>
        <v>-6671.2</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-327.02</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hidden="1"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hidden="1"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hidden="1"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721.9</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161951.82</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935137.55</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-7009.39</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51009.5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386508.76</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11359.92</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171652.66</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60216.57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24486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25620.080000000002</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3440</v>
      </c>
      <c r="D565" s="706" t="s">
        <v>3441</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hidden="1"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hidden="1"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hidden="1"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hidden="1"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hidden="1"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hidden="1"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hidden="1"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hidden="1"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hidden="1"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hidden="1"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hidden="1"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hidden="1"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hidden="1"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hidden="1"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hidden="1"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hidden="1"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hidden="1"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hidden="1"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hidden="1"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hidden="1"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hidden="1"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335</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hidden="1"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hidden="1"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hidden="1"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hidden="1"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2325189.88</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53</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905">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hidden="1"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905">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hidden="1"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hidden="1"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hidden="1"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hidden="1"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905">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hidden="1"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314040.14</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5</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hidden="1"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hidden="1"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hidden="1"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hidden="1"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hidden="1"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905">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hidden="1"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905">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hidden="1"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hidden="1"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hidden="1"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905">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hidden="1"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2992021.86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39</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hidden="1"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431610.67</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4</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hidden="1"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hidden="1"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hidden="1"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905">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hidden="1"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3680189.45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47</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hidden="1"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hidden="1"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hidden="1"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hidden="1"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hidden="1"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hidden="1"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hidden="1"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hidden="1"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hidden="1"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hidden="1"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2682338.88</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55</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hidden="1"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hidden="1"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hidden="1"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905">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hidden="1"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hidden="1"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hidden="1"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270224.28999999998</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4</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905">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hidden="1"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hidden="1"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hidden="1"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62961288.799999997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951</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hidden="1"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hidden="1"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545727.44999999995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156</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905">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hidden="1"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hidden="1"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31386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28</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hidden="1"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22771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36</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hidden="1"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hidden="1"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hidden="1"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hidden="1"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683152.48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23</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hidden="1"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hidden="1"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hidden="1"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hidden="1"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hidden="1"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hidden="1"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hidden="1"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hidden="1"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hidden="1"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5510679.8600000003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158</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hidden="1"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hidden="1"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hidden="1"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hidden="1"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hidden="1"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hidden="1"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hidden="1"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7074998.2699999996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186</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hidden="1"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hidden="1"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hidden="1"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hidden="1"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hidden="1"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hidden="1"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hidden="1"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hidden="1"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hidden="1"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hidden="1"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hidden="1"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hidden="1"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10486434.26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318</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hidden="1"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491066.15</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1801</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hidden="1"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hidden="1"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hidden="1"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hidden="1"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17731.490000000002</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136</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hidden="1"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524735.42000000004</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3324</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hidden="1"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hidden="1"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hidden="1"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254747.5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1505</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hidden="1"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hidden="1"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432628.19</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2527</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hidden="1"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420237.05</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2689</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hidden="1"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hidden="1"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197810.71</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1323</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hidden="1"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hidden="1"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105904.48</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286</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hidden="1"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hidden="1"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hidden="1"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416840.87</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1371</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hidden="1"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hidden="1"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hidden="1"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hidden="1"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hidden="1"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hidden="1"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26577.45</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2384</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hidden="1"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38765.980000000003</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75</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hidden="1"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42362.84</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72</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hidden="1"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385566.94</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333</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hidden="1"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96867.42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84</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hidden="1"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7461.93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45</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hidden="1"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hidden="1"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hidden="1"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hidden="1"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hidden="1"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hidden="1"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792</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1</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hidden="1"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hidden="1"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495461</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253</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hidden="1"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5202.34</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13</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hidden="1"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hidden="1"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hidden="1"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hidden="1"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hidden="1"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hidden="1"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hidden="1"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hidden="1"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hidden="1"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164109.91</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345</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hidden="1"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4900.42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22</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hidden="1"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32985.33</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79</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hidden="1"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21820.84</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107</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hidden="1"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2150.0700000000002</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19</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hidden="1"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11078.93</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69</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hidden="1"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520405.45</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1671</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hidden="1"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hidden="1"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417937.72</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1467</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hidden="1"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hidden="1"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315657.46999999997</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1577</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hidden="1"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1147012.1000000001</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2925</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hidden="1"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hidden="1"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hidden="1"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193275.29</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208</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hidden="1"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102043.27</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1518</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hidden="1"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hidden="1"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hidden="1"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hidden="1"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hidden="1"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hidden="1"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hidden="1"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hidden="1"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hidden="1"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hidden="1"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hidden="1"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hidden="1"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hidden="1"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hidden="1"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hidden="1"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hidden="1"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hidden="1"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hidden="1"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hidden="1"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hidden="1"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hidden="1"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hidden="1"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hidden="1"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hidden="1"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hidden="1"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hidden="1"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hidden="1"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hidden="1"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hidden="1"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hidden="1"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hidden="1"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hidden="1"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hidden="1"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hidden="1"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hidden="1"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hidden="1"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905">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hidden="1"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hidden="1"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hidden="1"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hidden="1"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hidden="1"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hidden="1"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hidden="1"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hidden="1"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hidden="1"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hidden="1"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hidden="1"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2258761.06</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905">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hidden="1"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905">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hidden="1"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hidden="1"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hidden="1"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hidden="1"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905">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hidden="1"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302208.49</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hidden="1"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905">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hidden="1"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905">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hidden="1"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905">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hidden="1"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833931.65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905">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2873492.65</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hidden="1"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415400.39</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hidden="1"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905">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hidden="1"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3523735.16</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hidden="1"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hidden="1"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hidden="1"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hidden="1"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hidden="1"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2618269.34</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hidden="1"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hidden="1"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hidden="1"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264635.26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hidden="1"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hidden="1"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62437191.009999998</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hidden="1"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hidden="1"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277070.62</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905">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14093.59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645286.17000000004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hidden="1"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5324022.66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hidden="1"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hidden="1"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hidden="1"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hidden="1"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6990593.2000000002</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hidden="1"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hidden="1"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hidden="1"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hidden="1"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hidden="1"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hidden="1"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hidden="1"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hidden="1"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hidden="1"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10154483.939999999</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hidden="1"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123975</v>
      </c>
      <c r="O922" s="706">
        <v>130771.84</v>
      </c>
      <c r="P922" s="706">
        <v>0</v>
      </c>
      <c r="Q922" s="706">
        <v>0</v>
      </c>
      <c r="R922" s="706">
        <v>0</v>
      </c>
      <c r="S922" s="706">
        <v>15496.88</v>
      </c>
      <c r="T922" s="706">
        <v>15496.88</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13468.869999999995</v>
      </c>
      <c r="AN922" s="905">
        <f>INDEX(G922:R922,1,MATCH(Parametres!$B$3,G$1:R$1,0))*IF(OR(F922="L",F922="S",F922="I"),-1,1)</f>
        <v>123975</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71.05</v>
      </c>
      <c r="O923" s="706">
        <v>71.05</v>
      </c>
      <c r="P923" s="706">
        <v>0</v>
      </c>
      <c r="Q923" s="706">
        <v>0</v>
      </c>
      <c r="R923" s="706">
        <v>0</v>
      </c>
      <c r="S923" s="706">
        <v>8.8800000000000008</v>
      </c>
      <c r="T923" s="706">
        <v>8.8800000000000008</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67.8</v>
      </c>
      <c r="AN923" s="905">
        <f>INDEX(G923:R923,1,MATCH(Parametres!$B$3,G$1:R$1,0))*IF(OR(F923="L",F923="S",F923="I"),-1,1)</f>
        <v>71.05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hidden="1"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hidden="1"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4776.09</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hidden="1"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128974.15</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hidden="1"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58299.6</v>
      </c>
      <c r="O931" s="706">
        <v>66138.91</v>
      </c>
      <c r="P931" s="706">
        <v>0</v>
      </c>
      <c r="Q931" s="706">
        <v>0</v>
      </c>
      <c r="R931" s="706">
        <v>0</v>
      </c>
      <c r="S931" s="706">
        <v>7287.45</v>
      </c>
      <c r="T931" s="706">
        <v>7287.45</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15460.019999999997</v>
      </c>
      <c r="AN931" s="905">
        <f>INDEX(G931:R931,1,MATCH(Parametres!$B$3,G$1:R$1,0))*IF(OR(F931="L",F931="S",F931="I"),-1,1)</f>
        <v>58299.6</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hidden="1"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146828.34</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130119.88</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hidden="1"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hidden="1"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34267.980000000003</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hidden="1"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14887.04</v>
      </c>
      <c r="O939" s="706">
        <v>14887.04</v>
      </c>
      <c r="P939" s="706">
        <v>0</v>
      </c>
      <c r="Q939" s="706">
        <v>0</v>
      </c>
      <c r="R939" s="706">
        <v>0</v>
      </c>
      <c r="S939" s="706">
        <v>1860.88</v>
      </c>
      <c r="T939" s="706">
        <v>1860.88</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5394.6400000000012</v>
      </c>
      <c r="AN939" s="905">
        <f>INDEX(G939:R939,1,MATCH(Parametres!$B$3,G$1:R$1,0))*IF(OR(F939="L",F939="S",F939="I"),-1,1)</f>
        <v>14887.04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3440.71</v>
      </c>
      <c r="O940" s="706">
        <v>3440.71</v>
      </c>
      <c r="P940" s="706">
        <v>0</v>
      </c>
      <c r="Q940" s="706">
        <v>0</v>
      </c>
      <c r="R940" s="706">
        <v>0</v>
      </c>
      <c r="S940" s="706">
        <v>430.09</v>
      </c>
      <c r="T940" s="706">
        <v>430.09</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2023.32</v>
      </c>
      <c r="AN940" s="905">
        <f>INDEX(G940:R940,1,MATCH(Parametres!$B$3,G$1:R$1,0))*IF(OR(F940="L",F940="S",F940="I"),-1,1)</f>
        <v>3440.71</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82460.460000000006</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hidden="1"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hidden="1"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287496.21999999997</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6665.47</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7580.33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134962.57</v>
      </c>
      <c r="O953" s="706">
        <v>138622.21</v>
      </c>
      <c r="P953" s="706">
        <v>0</v>
      </c>
      <c r="Q953" s="706">
        <v>0</v>
      </c>
      <c r="R953" s="706">
        <v>0</v>
      </c>
      <c r="S953" s="706">
        <v>16870.32</v>
      </c>
      <c r="T953" s="706">
        <v>16870.32</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10605.740000000005</v>
      </c>
      <c r="AN953" s="905">
        <f>INDEX(G953:R953,1,MATCH(Parametres!$B$3,G$1:R$1,0))*IF(OR(F953="L",F953="S",F953="I"),-1,1)</f>
        <v>134962.57</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26116.62</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2001.69</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hidden="1"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hidden="1"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hidden="1"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hidden="1"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750.23</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hidden="1"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17178.509999999998</v>
      </c>
      <c r="O962" s="706">
        <v>17178.509999999998</v>
      </c>
      <c r="P962" s="706">
        <v>0</v>
      </c>
      <c r="Q962" s="706">
        <v>0</v>
      </c>
      <c r="R962" s="706">
        <v>0</v>
      </c>
      <c r="S962" s="706">
        <v>2147.31</v>
      </c>
      <c r="T962" s="706">
        <v>2147.31</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1510.869999999999</v>
      </c>
      <c r="AN962" s="905">
        <f>INDEX(G962:R962,1,MATCH(Parametres!$B$3,G$1:R$1,0))*IF(OR(F962="L",F962="S",F962="I"),-1,1)</f>
        <v>17178.509999999998</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hidden="1"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378977.7</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hidden="1"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hidden="1"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hidden="1"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111237.68</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2720.17</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21627.85</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16208.92</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1306.9100000000001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8416.73</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370815.06</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286304.83</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247139.94</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953864.78</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-86290.79</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165564.93</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73757.22</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hidden="1"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hidden="1"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hidden="1"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hidden="1"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hidden="1"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hidden="1"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hidden="1"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hidden="1"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hidden="1"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hidden="1"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hidden="1"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hidden="1"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hidden="1"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hidden="1"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hidden="1"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hidden="1"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hidden="1"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hidden="1"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hidden="1"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hidden="1"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hidden="1"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hidden="1"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hidden="1"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hidden="1"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12124.29</v>
      </c>
      <c r="O1025" s="706">
        <v>13622.79</v>
      </c>
      <c r="P1025" s="706">
        <v>0</v>
      </c>
      <c r="Q1025" s="706">
        <v>0</v>
      </c>
      <c r="R1025" s="706">
        <v>0</v>
      </c>
      <c r="S1025" s="706">
        <v>1515.54</v>
      </c>
      <c r="T1025" s="706">
        <v>1515.54</v>
      </c>
      <c r="U1025" s="706">
        <v>0</v>
      </c>
      <c r="V1025" s="706">
        <v>0</v>
      </c>
      <c r="W1025" s="706">
        <v>-1</v>
      </c>
      <c r="X1025" s="706">
        <v>1</v>
      </c>
      <c r="Y1025" s="706">
        <v>8</v>
      </c>
      <c r="Z1025" s="706">
        <v>9</v>
      </c>
      <c r="AA1025" s="706">
        <v>10</v>
      </c>
      <c r="AB1025" s="706">
        <v>11</v>
      </c>
      <c r="AC1025" s="706">
        <v>11</v>
      </c>
      <c r="AD1025" s="706">
        <v>13</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0</v>
      </c>
      <c r="AN1025" s="905">
        <f>INDEX(G1025:R1025,1,MATCH(Parametres!$B$3,G$1:R$1,0))*IF(OR(F1025="L",F1025="S",F1025="I"),-1,1)</f>
        <v>-12124.29</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0</v>
      </c>
      <c r="AX1025" s="899">
        <f>INDEX(V1025:AG1025,1,MATCH(Parametres!$B$3,V$1:AG$1,0))*IF(OR(C1025="L",C1025="S",C1025="I"),-1,1)</f>
        <v>11</v>
      </c>
      <c r="AY1025" s="487" t="s">
        <v>337</v>
      </c>
      <c r="AZ1025" s="487" t="str">
        <f>+VLOOKUP($AJ1025,Data_Validation!$A:$E,5,0)</f>
        <v>Oui</v>
      </c>
    </row>
    <row r="1026" spans="1:52" ht="15" hidden="1"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hidden="1"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hidden="1"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hidden="1"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hidden="1"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hidden="1"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hidden="1"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hidden="1"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hidden="1"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hidden="1"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hidden="1"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hidden="1"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hidden="1"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hidden="1"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hidden="1"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hidden="1"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hidden="1"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112024.14</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hidden="1"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hidden="1"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hidden="1"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50679.63</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-55</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hidden="1"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hidden="1"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36949.339999999997</v>
      </c>
      <c r="O1057" s="706">
        <v>36949.339999999997</v>
      </c>
      <c r="P1057" s="706">
        <v>0</v>
      </c>
      <c r="Q1057" s="706">
        <v>0</v>
      </c>
      <c r="R1057" s="706">
        <v>0</v>
      </c>
      <c r="S1057" s="706">
        <v>4618.67</v>
      </c>
      <c r="T1057" s="706">
        <v>4618.67</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-1619.5599999999977</v>
      </c>
      <c r="AN1057" s="905">
        <f>INDEX(G1057:R1057,1,MATCH(Parametres!$B$3,G$1:R$1,0))*IF(OR(F1057="L",F1057="S",F1057="I"),-1,1)</f>
        <v>-36949.339999999997</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hidden="1"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6676.04</v>
      </c>
      <c r="O1058" s="706">
        <v>6676.04</v>
      </c>
      <c r="P1058" s="706">
        <v>0</v>
      </c>
      <c r="Q1058" s="706">
        <v>0</v>
      </c>
      <c r="R1058" s="706">
        <v>0</v>
      </c>
      <c r="S1058" s="706">
        <v>834.51</v>
      </c>
      <c r="T1058" s="706">
        <v>834.51</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-1931.92</v>
      </c>
      <c r="AN1058" s="905">
        <f>INDEX(G1058:R1058,1,MATCH(Parametres!$B$3,G$1:R$1,0))*IF(OR(F1058="L",F1058="S",F1058="I"),-1,1)</f>
        <v>-6676.04</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hidden="1"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102509.7</v>
      </c>
      <c r="O1059" s="706">
        <v>102509.7</v>
      </c>
      <c r="P1059" s="706">
        <v>0</v>
      </c>
      <c r="Q1059" s="706">
        <v>0</v>
      </c>
      <c r="R1059" s="706">
        <v>0</v>
      </c>
      <c r="S1059" s="706">
        <v>12813.71</v>
      </c>
      <c r="T1059" s="706">
        <v>12813.71</v>
      </c>
      <c r="U1059" s="706">
        <v>0</v>
      </c>
      <c r="V1059" s="706">
        <v>0</v>
      </c>
      <c r="W1059" s="706">
        <v>0</v>
      </c>
      <c r="X1059" s="706">
        <v>2</v>
      </c>
      <c r="Y1059" s="706">
        <v>4</v>
      </c>
      <c r="Z1059" s="706">
        <v>6</v>
      </c>
      <c r="AA1059" s="706">
        <v>8</v>
      </c>
      <c r="AB1059" s="706">
        <v>10</v>
      </c>
      <c r="AC1059" s="706">
        <v>12</v>
      </c>
      <c r="AD1059" s="706">
        <v>12</v>
      </c>
      <c r="AE1059" s="706">
        <v>0</v>
      </c>
      <c r="AF1059" s="706">
        <v>0</v>
      </c>
      <c r="AG1059" s="706">
        <v>0</v>
      </c>
      <c r="AH1059" s="706">
        <v>2</v>
      </c>
      <c r="AI1059" s="706">
        <v>2</v>
      </c>
      <c r="AJ1059" s="905" t="str">
        <f t="shared" si="110"/>
        <v>G90800</v>
      </c>
      <c r="AK1059" s="905" t="str">
        <f t="shared" si="111"/>
        <v>REVENU INTERET (PRETS)</v>
      </c>
      <c r="AL1059" s="905">
        <f>IFERROR(INDEX(G1059:R1059,1,MATCH(Parametres!$B$3,G$1:R$1,0)-1)*IF(OR(F1059="L",F1059="S",F1059="I"),-1,1),"")</f>
        <v>-89621.54</v>
      </c>
      <c r="AM1059" s="905">
        <f t="shared" si="112"/>
        <v>-12888.160000000003</v>
      </c>
      <c r="AN1059" s="905">
        <f>INDEX(G1059:R1059,1,MATCH(Parametres!$B$3,G$1:R$1,0))*IF(OR(F1059="L",F1059="S",F1059="I"),-1,1)</f>
        <v>-102509.7</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2</v>
      </c>
      <c r="AX1059" s="899">
        <f>INDEX(V1059:AG1059,1,MATCH(Parametres!$B$3,V$1:AG$1,0))*IF(OR(C1059="L",C1059="S",C1059="I"),-1,1)</f>
        <v>12</v>
      </c>
      <c r="AY1059" s="487" t="s">
        <v>337</v>
      </c>
      <c r="AZ1059" s="487">
        <f>+VLOOKUP($AJ1059,Data_Validation!$A:$E,5,0)</f>
        <v>0</v>
      </c>
    </row>
    <row r="1060" spans="1:52" ht="15" hidden="1"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hidden="1"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134326.69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49</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hidden="1"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51531.18</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hidden="1"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hidden="1"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hidden="1"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hidden="1"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hidden="1"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hidden="1"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hidden="1"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filterColumn colId="42">
      <filters>
        <filter val="Fournitures autres"/>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55" workbookViewId="0">
      <selection activeCell="A71" sqref="A71"/>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49" t="s">
        <v>3431</v>
      </c>
      <c r="B783" s="1249" t="s">
        <v>3433</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3438</v>
      </c>
      <c r="C788" s="710" t="s">
        <v>148</v>
      </c>
      <c r="D788" s="710" t="s">
        <v>1081</v>
      </c>
      <c r="E788" s="710"/>
      <c r="F788" s="3"/>
    </row>
    <row r="789" spans="1:6" ht="15" customHeight="1">
      <c r="A789" t="s">
        <v>3388</v>
      </c>
      <c r="B789" t="s">
        <v>3439</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2"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88" t="s">
        <v>14</v>
      </c>
      <c r="D4" s="1289"/>
      <c r="E4" s="1289"/>
      <c r="F4" s="1289"/>
      <c r="G4" s="1290"/>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112297.87999999996</v>
      </c>
      <c r="D12" s="1077"/>
      <c r="E12" s="1078">
        <f t="shared" si="0"/>
        <v>112297.87999999996</v>
      </c>
      <c r="F12" s="1077">
        <f>Print_Mois!Q268</f>
        <v>144346.68</v>
      </c>
      <c r="G12" s="1078">
        <f t="shared" si="1"/>
        <v>-32048.800000000032</v>
      </c>
    </row>
    <row r="13" spans="2:7">
      <c r="B13" s="1100" t="s">
        <v>3191</v>
      </c>
      <c r="C13" s="1076">
        <f>Print_Mois!L448</f>
        <v>49579.840000000011</v>
      </c>
      <c r="D13" s="1077"/>
      <c r="E13" s="1078"/>
      <c r="F13" s="1077">
        <f>Print_Mois!Q448</f>
        <v>48143.309999999983</v>
      </c>
      <c r="G13" s="1078">
        <f t="shared" si="1"/>
        <v>1436.5300000000279</v>
      </c>
    </row>
    <row r="14" spans="2:7">
      <c r="B14" s="1100" t="s">
        <v>3190</v>
      </c>
      <c r="C14" s="1076">
        <f>Print_Mois!L326</f>
        <v>62886.059999999983</v>
      </c>
      <c r="D14" s="1077"/>
      <c r="E14" s="1078"/>
      <c r="F14" s="1077">
        <f>Print_Mois!Q326</f>
        <v>88965.239999999976</v>
      </c>
      <c r="G14" s="1078">
        <f t="shared" si="1"/>
        <v>-26079.179999999993</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471063.17999999708</v>
      </c>
      <c r="D16" s="1081">
        <f>SUM(D9:D15)</f>
        <v>0</v>
      </c>
      <c r="E16" s="1082">
        <f t="shared" si="0"/>
        <v>471063.17999999708</v>
      </c>
      <c r="F16" s="1081">
        <f>SUM(F9:F15)</f>
        <v>789154.20999998925</v>
      </c>
      <c r="G16" s="1082">
        <f t="shared" si="1"/>
        <v>-318091.02999999217</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-488216.65000000008</v>
      </c>
      <c r="D18" s="1077"/>
      <c r="E18" s="1078">
        <f t="shared" si="0"/>
        <v>-488216.65000000008</v>
      </c>
      <c r="F18" s="1077">
        <f>-Print_Mois!AL555</f>
        <v>-726933.25000000012</v>
      </c>
      <c r="G18" s="1078">
        <f t="shared" si="1"/>
        <v>238716.60000000003</v>
      </c>
    </row>
    <row r="19" spans="2:7" ht="15" thickBot="1">
      <c r="B19" s="1075" t="s">
        <v>3176</v>
      </c>
      <c r="C19" s="1076">
        <f>-Print_Mois!AF578-Print_Mois!AF579-Print_Mois!AF580-Print_Mois!AF581-Print_Mois!AF583</f>
        <v>-19018.200000000012</v>
      </c>
      <c r="D19" s="1077"/>
      <c r="E19" s="1078">
        <f t="shared" si="0"/>
        <v>-19018.200000000012</v>
      </c>
      <c r="F19" s="1077">
        <f>-Print_Mois!AL578-Print_Mois!AL579-Print_Mois!AL580-Print_Mois!AL581-Print_Mois!AL583</f>
        <v>-10790.13</v>
      </c>
      <c r="G19" s="1078">
        <f t="shared" si="1"/>
        <v>-8228.0700000000124</v>
      </c>
    </row>
    <row r="20" spans="2:7" ht="16.5" thickTop="1" thickBot="1">
      <c r="B20" s="1083" t="s">
        <v>3177</v>
      </c>
      <c r="C20" s="1084">
        <f>SUM(C16:C19)</f>
        <v>22969.329999996931</v>
      </c>
      <c r="D20" s="1085">
        <f t="shared" ref="D20:G20" si="2">SUM(D16:D19)</f>
        <v>0</v>
      </c>
      <c r="E20" s="1086">
        <f t="shared" si="2"/>
        <v>22969.329999996931</v>
      </c>
      <c r="F20" s="1085">
        <f t="shared" si="2"/>
        <v>57695.159999989097</v>
      </c>
      <c r="G20" s="1086">
        <f t="shared" si="2"/>
        <v>-34725.829999992166</v>
      </c>
    </row>
    <row r="21" spans="2:7" ht="15" thickBot="1"/>
    <row r="22" spans="2:7" ht="21" thickBot="1">
      <c r="C22" s="1288" t="s">
        <v>3434</v>
      </c>
      <c r="D22" s="1289"/>
      <c r="E22" s="1289"/>
      <c r="F22" s="1289"/>
      <c r="G22" s="1290"/>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1085907.6300000001</v>
      </c>
      <c r="D30" s="1077"/>
      <c r="E30" s="1078"/>
      <c r="F30" s="1077">
        <f>Print_AAD!Q268</f>
        <v>1288503.19</v>
      </c>
      <c r="G30" s="1078">
        <f t="shared" si="4"/>
        <v>-202595.55999999982</v>
      </c>
    </row>
    <row r="31" spans="2:7">
      <c r="B31" s="1100" t="s">
        <v>3191</v>
      </c>
      <c r="C31" s="1076">
        <f>Print_AAD!L448</f>
        <v>548671.53</v>
      </c>
      <c r="D31" s="1077"/>
      <c r="E31" s="1078"/>
      <c r="F31" s="1077">
        <f>Print_AAD!Q448</f>
        <v>511346.58999999997</v>
      </c>
      <c r="G31" s="1078">
        <f t="shared" si="4"/>
        <v>37324.940000000061</v>
      </c>
    </row>
    <row r="32" spans="2:7">
      <c r="B32" s="1100" t="s">
        <v>3190</v>
      </c>
      <c r="C32" s="1076">
        <f>Print_AAD!L326</f>
        <v>548789.36</v>
      </c>
      <c r="D32" s="1077"/>
      <c r="E32" s="1078">
        <f t="shared" si="3"/>
        <v>548789.36</v>
      </c>
      <c r="F32" s="1077">
        <f>Print_AAD!Q326</f>
        <v>518095.51000000007</v>
      </c>
      <c r="G32" s="1078">
        <f t="shared" si="4"/>
        <v>30693.849999999919</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6222776.1300000018</v>
      </c>
      <c r="D34" s="1081">
        <f>SUM(D27:D33)</f>
        <v>0</v>
      </c>
      <c r="E34" s="1082">
        <f t="shared" si="3"/>
        <v>6222776.1300000018</v>
      </c>
      <c r="F34" s="1081">
        <f>SUM(F27:F33)</f>
        <v>7214386.2599999923</v>
      </c>
      <c r="G34" s="1082">
        <f t="shared" si="4"/>
        <v>-991610.12999999058</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-4614986.96</v>
      </c>
      <c r="D36" s="1077"/>
      <c r="E36" s="1078">
        <f t="shared" si="3"/>
        <v>-4614986.96</v>
      </c>
      <c r="F36" s="1077">
        <f>-Print_AAD!AL555</f>
        <v>-5003329.8099999996</v>
      </c>
      <c r="G36" s="1078">
        <f t="shared" si="4"/>
        <v>388342.84999999963</v>
      </c>
      <c r="H36" s="1102" t="s">
        <v>3192</v>
      </c>
    </row>
    <row r="37" spans="2:8" ht="15" thickBot="1">
      <c r="B37" s="1075" t="s">
        <v>3180</v>
      </c>
      <c r="C37" s="1076">
        <f>-Print_AAD!AF578-Print_AAD!AF579-Print_AAD!AF580-Print_AAD!AF581-Print_AAD!AF583</f>
        <v>-121007.74000000002</v>
      </c>
      <c r="D37" s="1077"/>
      <c r="E37" s="1078">
        <f t="shared" si="3"/>
        <v>-121007.74000000002</v>
      </c>
      <c r="F37" s="1077">
        <f>-Print_AAD!AL578-Print_AAD!AL579-Print_AAD!AL580-Print_AAD!AL581-Print_AAD!AL583</f>
        <v>-90702.57</v>
      </c>
      <c r="G37" s="1078">
        <f t="shared" si="4"/>
        <v>-30305.170000000013</v>
      </c>
    </row>
    <row r="38" spans="2:8" ht="16.5" thickTop="1" thickBot="1">
      <c r="B38" s="1083" t="s">
        <v>3177</v>
      </c>
      <c r="C38" s="1084">
        <f t="shared" ref="C38:G38" si="5">SUM(C34:C37)</f>
        <v>1884331.4100000013</v>
      </c>
      <c r="D38" s="1085">
        <f t="shared" si="5"/>
        <v>0</v>
      </c>
      <c r="E38" s="1086">
        <f t="shared" si="5"/>
        <v>1884331.4100000013</v>
      </c>
      <c r="F38" s="1085">
        <f t="shared" si="5"/>
        <v>2583564.0299999933</v>
      </c>
      <c r="G38" s="1086">
        <f t="shared" si="5"/>
        <v>-699232.61999999091</v>
      </c>
    </row>
    <row r="40" spans="2:8" ht="21" hidden="1" thickBot="1">
      <c r="C40" s="1288" t="s">
        <v>3181</v>
      </c>
      <c r="D40" s="1289"/>
      <c r="E40" s="1289"/>
      <c r="F40" s="1289"/>
      <c r="G40" s="1290"/>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88" t="s">
        <v>3206</v>
      </c>
      <c r="D54" s="1289"/>
      <c r="E54" s="1289"/>
      <c r="F54" s="1289"/>
      <c r="G54" s="1290"/>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abSelected="1" zoomScale="60" zoomScaleNormal="60" workbookViewId="0">
      <pane xSplit="1" topLeftCell="K1" activePane="topRight" state="frozen"/>
      <selection activeCell="A478" sqref="A478"/>
      <selection pane="topRight" activeCell="Y534" sqref="Y534"/>
    </sheetView>
  </sheetViews>
  <sheetFormatPr baseColWidth="10" defaultRowHeight="14.25"/>
  <cols>
    <col min="1" max="1" width="39.375" customWidth="1"/>
    <col min="2" max="25" width="17.25" customWidth="1"/>
  </cols>
  <sheetData>
    <row r="1" spans="1:25" s="1248" customFormat="1" ht="23.25">
      <c r="C1" s="1248" t="s">
        <v>3425</v>
      </c>
      <c r="F1" s="1248" t="s">
        <v>3426</v>
      </c>
      <c r="I1" s="1248" t="s">
        <v>3427</v>
      </c>
      <c r="L1" s="1248" t="s">
        <v>3428</v>
      </c>
      <c r="O1" s="1248" t="s">
        <v>3429</v>
      </c>
      <c r="R1" s="1248" t="s">
        <v>3430</v>
      </c>
      <c r="U1" s="1248" t="s">
        <v>3435</v>
      </c>
      <c r="X1" s="1248" t="s">
        <v>3446</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5550053.3899999959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596.08735294114138</v>
      </c>
      <c r="Y19" s="658">
        <v>20266.969999998808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1675.7028735632107</v>
      </c>
      <c r="Y29" s="1140">
        <v>145786.14999999932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0.33758392979962432</v>
      </c>
      <c r="X33" s="281">
        <v>754.20377358490543</v>
      </c>
      <c r="Y33" s="658">
        <v>39972.799999999988</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-74.957735849056235</v>
      </c>
      <c r="Y35" s="1242">
        <v>-3972.7599999999802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236.51716981132071</v>
      </c>
      <c r="Y38" s="1242">
        <v>12535.409999999998</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505.32509433962338</v>
      </c>
      <c r="Y39" s="658">
        <v>26782.23000000004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7.4119317918746638E-2</v>
      </c>
      <c r="Y43" s="1149">
        <v>10805.570000000036</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4987.5800000000017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2322.3499999999985</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10061.259999999995</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0.25584700604275618</v>
      </c>
      <c r="Y56" s="1149">
        <v>37298.949999999983</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5298.0200000000041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4323.9799999999996</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1142.5599999999981</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483.34999999999945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551.54999999999927</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0.14792077299524067</v>
      </c>
      <c r="Y74" s="1149">
        <v>21564.800000000007</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0.47788709695674347</v>
      </c>
      <c r="Y76" s="1149">
        <v>69669.320000000022</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0.45310011606877754</v>
      </c>
      <c r="X84" s="307">
        <v>316.71698113207549</v>
      </c>
      <c r="Y84" s="658">
        <v>16786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52027.44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128144.26999999931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1865363.6399999992</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214.00083333333339</v>
      </c>
      <c r="Y120" s="658">
        <v>5136.0200000000013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263.58416666666625</v>
      </c>
      <c r="Y121" s="658">
        <v>6326.0199999999895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1303.7799999999988</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6801.5400000000009</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0.97020668129080079</v>
      </c>
      <c r="Y138" s="1149">
        <v>23374.850000000002</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1981.880000000001</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596.38999999999942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322.22999999999956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443.51999999999953</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0.42569372817022449</v>
      </c>
      <c r="Y156" s="1149">
        <v>10256.090000000004</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2.1967890622244477</v>
      </c>
      <c r="Y158" s="1149">
        <v>52926.47</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-21709.48000000084</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1341.7999999999884</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1266.1100000000006</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-107.44999999999709</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-0.20999184398562143</v>
      </c>
      <c r="Y211" s="1149">
        <v>-5059.2600000000066</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0.64581480243977152</v>
      </c>
      <c r="Y231" s="1149">
        <v>15559.390000000021</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-31461.320000001586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5764.1000000000058</v>
      </c>
      <c r="Z274" t="s">
        <v>3447</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8348.7700000000041</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7107.25</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19001.800000000017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4305.2699999999968</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0.57588994556264139</v>
      </c>
      <c r="Y286" s="1149">
        <v>64671.220000000008</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2627.9799999999996</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894.59000000000015</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0</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538.34999999999991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552.35000000000036</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0.31947735789847509</v>
      </c>
      <c r="Y305" s="1149">
        <v>35876.629999999997</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0.89536730346111648</v>
      </c>
      <c r="Y307" s="1149">
        <v>100547.85</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11750.029999999955</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3189.9699999999975</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6066.8700000000026</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1072.7999999999993</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0.53094469585151316</v>
      </c>
      <c r="Y344" s="1149">
        <v>33389.019999999997</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4636.6499999999996</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1715.6599999999999</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298.19999999999982</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6492.8500000000058</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0</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161.12000000000012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178.01999999999998</v>
      </c>
    </row>
    <row r="360" spans="1:25"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0.33678751697912085</v>
      </c>
      <c r="Y363" s="1149">
        <v>21179.240000000005</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0.86773221283063395</v>
      </c>
      <c r="Y365" s="1149">
        <v>54568.26</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8317.7999999999811</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6873.2900000000009</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13305.910000000003</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1781.2999999999993</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4058.9300000000003</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1240.3800000000001</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0.32300577118066348</v>
      </c>
      <c r="Y408" s="1149">
        <v>29820.710000000003</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1817.9600000000009</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298.19999999999982</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161.08999999999992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177.98999999999978</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9.6102327351730715E-2</v>
      </c>
      <c r="Y427" s="1149">
        <v>8872.409999999998</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0.41910809853239422</v>
      </c>
      <c r="Y429" s="1149">
        <v>38693.120000000003</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53629.410000000185</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2841.9000000000015</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796.2199999999998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0.29459373003220662</v>
      </c>
      <c r="Y466" s="1149">
        <v>14605.910000000002</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0</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0</v>
      </c>
      <c r="Y484" s="1149">
        <v>0</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0.29459373003220662</v>
      </c>
      <c r="Y486" s="1149">
        <v>14605.910000000002</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34973.930000000008</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13775969.239999995</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3.4194558059277236E-2</v>
      </c>
      <c r="X496" s="393"/>
      <c r="Y496" s="391">
        <v>471063.17999999708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680.77337662337652</v>
      </c>
      <c r="Y498" s="399">
        <v>52419.549999999988</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-41.317402597402342</v>
      </c>
      <c r="Y500" s="1291">
        <v>-3181.4399999999805</v>
      </c>
      <c r="Z500" t="s">
        <v>3448</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229.49909090909091</v>
      </c>
      <c r="Y503" s="399">
        <v>17671.43</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576.2162337662345</v>
      </c>
      <c r="Y504" s="1291">
        <v>44368.650000000052</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0.10634450351224732</v>
      </c>
      <c r="X508" s="1208"/>
      <c r="Y508" s="416">
        <v>50094.980000000083</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91">
        <v>39341.349999999984</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92">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91">
        <v>29211.570000000011</v>
      </c>
    </row>
    <row r="513" spans="1:25"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91">
        <v>9149.14</v>
      </c>
    </row>
    <row r="514" spans="1:25"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5"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5"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5"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19812.659999999996</v>
      </c>
    </row>
    <row r="518" spans="1:25"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50784.570000000022</v>
      </c>
    </row>
    <row r="519" spans="1:25"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9492.6699999999946</v>
      </c>
    </row>
    <row r="520" spans="1:25"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5"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5"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0.44932212702338847</v>
      </c>
      <c r="X522" s="1210"/>
      <c r="Y522" s="416">
        <v>211659.11</v>
      </c>
    </row>
    <row r="523" spans="1:25"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5"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5"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22562.140000000003</v>
      </c>
    </row>
    <row r="526" spans="1:25"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12467.460000000001</v>
      </c>
    </row>
    <row r="527" spans="1:25"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3229.9399999999973</v>
      </c>
    </row>
    <row r="528" spans="1:25"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91">
        <v>18156.589999999997</v>
      </c>
    </row>
    <row r="529" spans="1:25"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5"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9028.3800000000083</v>
      </c>
    </row>
    <row r="531" spans="1:25"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0</v>
      </c>
    </row>
    <row r="532" spans="1:25"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5"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1666.139999999999</v>
      </c>
    </row>
    <row r="534" spans="1:25"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91">
        <v>2907.1199999999985</v>
      </c>
    </row>
    <row r="535" spans="1:25"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5"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5"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1291">
        <v>1920.9299999999989</v>
      </c>
    </row>
    <row r="538" spans="1:25"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5"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5"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5"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0.20883385536522003</v>
      </c>
      <c r="X541" s="1206"/>
      <c r="Y541" s="416">
        <v>98373.94</v>
      </c>
    </row>
    <row r="542" spans="1:25"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5"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5"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5"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5"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5"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5"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91">
        <v>10525.760000000002</v>
      </c>
    </row>
    <row r="549" spans="1:25"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5"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1291">
        <v>3806.5800000000008</v>
      </c>
    </row>
    <row r="551" spans="1:25"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5"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5"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5"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5"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0.27191388637082775</v>
      </c>
      <c r="X555" s="1206"/>
      <c r="Y555" s="416">
        <v>128088.62</v>
      </c>
    </row>
    <row r="556" spans="1:25"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5"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1.0364143722716836</v>
      </c>
      <c r="X557" s="1206"/>
      <c r="Y557" s="416">
        <v>488216.65000000008</v>
      </c>
    </row>
    <row r="558" spans="1:25"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-10.780000000006112</v>
      </c>
    </row>
    <row r="559" spans="1:25"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5"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47.916513026052094</v>
      </c>
      <c r="X569" s="437">
        <v>0.77825537870650641</v>
      </c>
      <c r="Y569" s="399">
        <v>23910.339999999997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0.12554791482535391</v>
      </c>
      <c r="X570" s="1215"/>
      <c r="Y570" s="416">
        <v>59140.999999999993</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3.047882095880537E-3</v>
      </c>
      <c r="Y572" s="468">
        <v>41987.529999996994</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6.2686101061588239E-3</v>
      </c>
      <c r="Y577" s="752">
        <v>86356.179999997054</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3.047882095880537E-3</v>
      </c>
      <c r="Y578" s="468">
        <v>41987.529999996994</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8208.2000000000116</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1.6673476544432958E-3</v>
      </c>
      <c r="Y587" s="468">
        <v>22969.329999996982</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556" priority="852" stopIfTrue="1">
      <formula>"esterreur(reference)"</formula>
    </cfRule>
  </conditionalFormatting>
  <conditionalFormatting sqref="B18 D18:D26">
    <cfRule type="expression" dxfId="555" priority="850" stopIfTrue="1">
      <formula>"esterreur(reference)"</formula>
    </cfRule>
  </conditionalFormatting>
  <conditionalFormatting sqref="B184">
    <cfRule type="expression" dxfId="554" priority="819" stopIfTrue="1">
      <formula>"esterreur(reference)"</formula>
    </cfRule>
  </conditionalFormatting>
  <conditionalFormatting sqref="B319">
    <cfRule type="expression" dxfId="553" priority="848" stopIfTrue="1">
      <formula>"esterreur(reference)"</formula>
    </cfRule>
  </conditionalFormatting>
  <conditionalFormatting sqref="B328 B329:C329">
    <cfRule type="expression" dxfId="552" priority="818" stopIfTrue="1">
      <formula>"esterreur(reference)"</formula>
    </cfRule>
  </conditionalFormatting>
  <conditionalFormatting sqref="B373:B392">
    <cfRule type="expression" dxfId="551" priority="816" stopIfTrue="1">
      <formula>"esterreur(reference)"</formula>
    </cfRule>
  </conditionalFormatting>
  <conditionalFormatting sqref="B441">
    <cfRule type="expression" dxfId="550" priority="844" stopIfTrue="1">
      <formula>"esterreur(reference)"</formula>
    </cfRule>
  </conditionalFormatting>
  <conditionalFormatting sqref="B450 B451:C451">
    <cfRule type="expression" dxfId="549" priority="817" stopIfTrue="1">
      <formula>"esterreur(reference)"</formula>
    </cfRule>
  </conditionalFormatting>
  <conditionalFormatting sqref="B56:C56">
    <cfRule type="expression" dxfId="548" priority="840" stopIfTrue="1">
      <formula>"esterreur(reference)"</formula>
    </cfRule>
  </conditionalFormatting>
  <conditionalFormatting sqref="B74:C74">
    <cfRule type="expression" dxfId="547" priority="839" stopIfTrue="1">
      <formula>"esterreur(reference)"</formula>
    </cfRule>
  </conditionalFormatting>
  <conditionalFormatting sqref="B76:C76">
    <cfRule type="expression" dxfId="546" priority="838" stopIfTrue="1">
      <formula>"esterreur(reference)"</formula>
    </cfRule>
  </conditionalFormatting>
  <conditionalFormatting sqref="B87:C87">
    <cfRule type="expression" dxfId="545" priority="821" stopIfTrue="1">
      <formula>"esterreur(reference)"</formula>
    </cfRule>
  </conditionalFormatting>
  <conditionalFormatting sqref="B158:C160">
    <cfRule type="expression" dxfId="544" priority="837" stopIfTrue="1">
      <formula>"esterreur(reference)"</formula>
    </cfRule>
  </conditionalFormatting>
  <conditionalFormatting sqref="B166:C166">
    <cfRule type="expression" dxfId="543" priority="836" stopIfTrue="1">
      <formula>"esterreur(reference)"</formula>
    </cfRule>
  </conditionalFormatting>
  <conditionalFormatting sqref="B168:C170">
    <cfRule type="expression" dxfId="542" priority="822" stopIfTrue="1">
      <formula>"esterreur(reference)"</formula>
    </cfRule>
  </conditionalFormatting>
  <conditionalFormatting sqref="B231:C233">
    <cfRule type="expression" dxfId="541" priority="835" stopIfTrue="1">
      <formula>"esterreur(reference)"</formula>
    </cfRule>
  </conditionalFormatting>
  <conditionalFormatting sqref="B239:C239">
    <cfRule type="expression" dxfId="540" priority="834" stopIfTrue="1">
      <formula>"esterreur(reference)"</formula>
    </cfRule>
  </conditionalFormatting>
  <conditionalFormatting sqref="B241:C242">
    <cfRule type="expression" dxfId="539" priority="823" stopIfTrue="1">
      <formula>"esterreur(reference)"</formula>
    </cfRule>
  </conditionalFormatting>
  <conditionalFormatting sqref="B307:C307">
    <cfRule type="expression" dxfId="538" priority="833" stopIfTrue="1">
      <formula>"esterreur(reference)"</formula>
    </cfRule>
  </conditionalFormatting>
  <conditionalFormatting sqref="B309:C309">
    <cfRule type="expression" dxfId="537" priority="824" stopIfTrue="1">
      <formula>"esterreur(reference)"</formula>
    </cfRule>
  </conditionalFormatting>
  <conditionalFormatting sqref="B365:C365">
    <cfRule type="expression" dxfId="536" priority="832" stopIfTrue="1">
      <formula>"esterreur(reference)"</formula>
    </cfRule>
  </conditionalFormatting>
  <conditionalFormatting sqref="B367:C367">
    <cfRule type="expression" dxfId="535" priority="825" stopIfTrue="1">
      <formula>"esterreur(reference)"</formula>
    </cfRule>
  </conditionalFormatting>
  <conditionalFormatting sqref="B429:C429">
    <cfRule type="expression" dxfId="534" priority="831" stopIfTrue="1">
      <formula>"esterreur(reference)"</formula>
    </cfRule>
  </conditionalFormatting>
  <conditionalFormatting sqref="B431:C433">
    <cfRule type="expression" dxfId="533" priority="826" stopIfTrue="1">
      <formula>"esterreur(reference)"</formula>
    </cfRule>
  </conditionalFormatting>
  <conditionalFormatting sqref="B466:C466">
    <cfRule type="expression" dxfId="532" priority="830" stopIfTrue="1">
      <formula>"esterreur(reference)"</formula>
    </cfRule>
  </conditionalFormatting>
  <conditionalFormatting sqref="B484:C484">
    <cfRule type="expression" dxfId="531" priority="829" stopIfTrue="1">
      <formula>"esterreur(reference)"</formula>
    </cfRule>
  </conditionalFormatting>
  <conditionalFormatting sqref="B486:C486">
    <cfRule type="expression" dxfId="530" priority="828" stopIfTrue="1">
      <formula>"esterreur(reference)"</formula>
    </cfRule>
  </conditionalFormatting>
  <conditionalFormatting sqref="B488:C489">
    <cfRule type="expression" dxfId="529" priority="827" stopIfTrue="1">
      <formula>"esterreur(reference)"</formula>
    </cfRule>
  </conditionalFormatting>
  <conditionalFormatting sqref="B55:Y55 B57:Y73">
    <cfRule type="expression" dxfId="528" priority="609" stopIfTrue="1">
      <formula>"esterreur(reference)"</formula>
    </cfRule>
  </conditionalFormatting>
  <conditionalFormatting sqref="B182:V183">
    <cfRule type="expression" dxfId="527" priority="387" stopIfTrue="1">
      <formula>"esterreur(reference)"</formula>
    </cfRule>
  </conditionalFormatting>
  <conditionalFormatting sqref="B185:V197">
    <cfRule type="expression" dxfId="526" priority="353" stopIfTrue="1">
      <formula>"esterreur(reference)"</formula>
    </cfRule>
  </conditionalFormatting>
  <conditionalFormatting sqref="B437:V438">
    <cfRule type="expression" dxfId="525" priority="380" stopIfTrue="1">
      <formula>"esterreur(reference)"</formula>
    </cfRule>
  </conditionalFormatting>
  <conditionalFormatting sqref="B449:Y449 B452:Y465">
    <cfRule type="expression" dxfId="524" priority="602" stopIfTrue="1">
      <formula>"esterreur(reference)"</formula>
    </cfRule>
  </conditionalFormatting>
  <conditionalFormatting sqref="B467:V483">
    <cfRule type="expression" dxfId="523" priority="390" stopIfTrue="1">
      <formula>"esterreur(reference)"</formula>
    </cfRule>
  </conditionalFormatting>
  <conditionalFormatting sqref="B485:Y485 B487:Y487">
    <cfRule type="expression" dxfId="522" priority="615" stopIfTrue="1">
      <formula>"esterreur(reference)"</formula>
    </cfRule>
  </conditionalFormatting>
  <conditionalFormatting sqref="C7">
    <cfRule type="expression" dxfId="521" priority="863" stopIfTrue="1">
      <formula>"esterreur(reference)"</formula>
    </cfRule>
  </conditionalFormatting>
  <conditionalFormatting sqref="C323:D323">
    <cfRule type="expression" dxfId="520" priority="861" stopIfTrue="1">
      <formula>"esterreur(reference)"</formula>
    </cfRule>
  </conditionalFormatting>
  <conditionalFormatting sqref="C435:D435 B435:B436">
    <cfRule type="expression" dxfId="519" priority="854" stopIfTrue="1">
      <formula>"esterreur(reference)"</formula>
    </cfRule>
  </conditionalFormatting>
  <conditionalFormatting sqref="C439:D439 C441:D442">
    <cfRule type="expression" dxfId="518" priority="845" stopIfTrue="1">
      <formula>"esterreur(reference)"</formula>
    </cfRule>
  </conditionalFormatting>
  <conditionalFormatting sqref="C445:D445">
    <cfRule type="expression" dxfId="517" priority="846" stopIfTrue="1">
      <formula>"esterreur(reference)"</formula>
    </cfRule>
  </conditionalFormatting>
  <conditionalFormatting sqref="D7:D16">
    <cfRule type="expression" dxfId="516" priority="820" stopIfTrue="1">
      <formula>"esterreur(reference)"</formula>
    </cfRule>
  </conditionalFormatting>
  <conditionalFormatting sqref="D77:D84">
    <cfRule type="expression" dxfId="515" priority="853" stopIfTrue="1">
      <formula>"esterreur(reference)"</formula>
    </cfRule>
  </conditionalFormatting>
  <conditionalFormatting sqref="D159:D165">
    <cfRule type="expression" dxfId="514" priority="860" stopIfTrue="1">
      <formula>"esterreur(reference)"</formula>
    </cfRule>
  </conditionalFormatting>
  <conditionalFormatting sqref="D232:D238">
    <cfRule type="expression" dxfId="513" priority="847" stopIfTrue="1">
      <formula>"esterreur(reference)"</formula>
    </cfRule>
  </conditionalFormatting>
  <conditionalFormatting sqref="D274:D285">
    <cfRule type="expression" dxfId="512" priority="858" stopIfTrue="1">
      <formula>"esterreur(reference)"</formula>
    </cfRule>
  </conditionalFormatting>
  <conditionalFormatting sqref="D287:D304">
    <cfRule type="expression" dxfId="511" priority="859" stopIfTrue="1">
      <formula>"esterreur(reference)"</formula>
    </cfRule>
  </conditionalFormatting>
  <conditionalFormatting sqref="D326">
    <cfRule type="expression" dxfId="510" priority="841" stopIfTrue="1">
      <formula>"esterreur(reference)"</formula>
    </cfRule>
  </conditionalFormatting>
  <conditionalFormatting sqref="D332:D343">
    <cfRule type="expression" dxfId="509" priority="862" stopIfTrue="1">
      <formula>"esterreur(reference)"</formula>
    </cfRule>
  </conditionalFormatting>
  <conditionalFormatting sqref="D424:D426">
    <cfRule type="expression" dxfId="508"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507" priority="804" stopIfTrue="1">
      <formula>"esterreur(reference)"</formula>
    </cfRule>
  </conditionalFormatting>
  <conditionalFormatting sqref="E18 G18:G26">
    <cfRule type="expression" dxfId="506" priority="802" stopIfTrue="1">
      <formula>"esterreur(reference)"</formula>
    </cfRule>
  </conditionalFormatting>
  <conditionalFormatting sqref="E184">
    <cfRule type="expression" dxfId="505" priority="771" stopIfTrue="1">
      <formula>"esterreur(reference)"</formula>
    </cfRule>
  </conditionalFormatting>
  <conditionalFormatting sqref="E319">
    <cfRule type="expression" dxfId="504" priority="800" stopIfTrue="1">
      <formula>"esterreur(reference)"</formula>
    </cfRule>
  </conditionalFormatting>
  <conditionalFormatting sqref="E328 E329:F329">
    <cfRule type="expression" dxfId="503" priority="770" stopIfTrue="1">
      <formula>"esterreur(reference)"</formula>
    </cfRule>
  </conditionalFormatting>
  <conditionalFormatting sqref="E373:E392">
    <cfRule type="expression" dxfId="502" priority="768" stopIfTrue="1">
      <formula>"esterreur(reference)"</formula>
    </cfRule>
  </conditionalFormatting>
  <conditionalFormatting sqref="E441">
    <cfRule type="expression" dxfId="501" priority="796" stopIfTrue="1">
      <formula>"esterreur(reference)"</formula>
    </cfRule>
  </conditionalFormatting>
  <conditionalFormatting sqref="E450 E451:F451">
    <cfRule type="expression" dxfId="500" priority="769" stopIfTrue="1">
      <formula>"esterreur(reference)"</formula>
    </cfRule>
  </conditionalFormatting>
  <conditionalFormatting sqref="E56:F56">
    <cfRule type="expression" dxfId="499" priority="792" stopIfTrue="1">
      <formula>"esterreur(reference)"</formula>
    </cfRule>
  </conditionalFormatting>
  <conditionalFormatting sqref="E74:F74">
    <cfRule type="expression" dxfId="498" priority="791" stopIfTrue="1">
      <formula>"esterreur(reference)"</formula>
    </cfRule>
  </conditionalFormatting>
  <conditionalFormatting sqref="E76:F76">
    <cfRule type="expression" dxfId="497" priority="790" stopIfTrue="1">
      <formula>"esterreur(reference)"</formula>
    </cfRule>
  </conditionalFormatting>
  <conditionalFormatting sqref="E87:F87">
    <cfRule type="expression" dxfId="496" priority="773" stopIfTrue="1">
      <formula>"esterreur(reference)"</formula>
    </cfRule>
  </conditionalFormatting>
  <conditionalFormatting sqref="E158:F160">
    <cfRule type="expression" dxfId="495" priority="789" stopIfTrue="1">
      <formula>"esterreur(reference)"</formula>
    </cfRule>
  </conditionalFormatting>
  <conditionalFormatting sqref="E166:F166">
    <cfRule type="expression" dxfId="494" priority="788" stopIfTrue="1">
      <formula>"esterreur(reference)"</formula>
    </cfRule>
  </conditionalFormatting>
  <conditionalFormatting sqref="E168:F170">
    <cfRule type="expression" dxfId="493" priority="774" stopIfTrue="1">
      <formula>"esterreur(reference)"</formula>
    </cfRule>
  </conditionalFormatting>
  <conditionalFormatting sqref="E231:F233">
    <cfRule type="expression" dxfId="492" priority="787" stopIfTrue="1">
      <formula>"esterreur(reference)"</formula>
    </cfRule>
  </conditionalFormatting>
  <conditionalFormatting sqref="E239:F239">
    <cfRule type="expression" dxfId="491" priority="786" stopIfTrue="1">
      <formula>"esterreur(reference)"</formula>
    </cfRule>
  </conditionalFormatting>
  <conditionalFormatting sqref="E241:F242">
    <cfRule type="expression" dxfId="490" priority="775" stopIfTrue="1">
      <formula>"esterreur(reference)"</formula>
    </cfRule>
  </conditionalFormatting>
  <conditionalFormatting sqref="E307:F307">
    <cfRule type="expression" dxfId="489" priority="785" stopIfTrue="1">
      <formula>"esterreur(reference)"</formula>
    </cfRule>
  </conditionalFormatting>
  <conditionalFormatting sqref="E309:F309">
    <cfRule type="expression" dxfId="488" priority="776" stopIfTrue="1">
      <formula>"esterreur(reference)"</formula>
    </cfRule>
  </conditionalFormatting>
  <conditionalFormatting sqref="E365:F365">
    <cfRule type="expression" dxfId="487" priority="784" stopIfTrue="1">
      <formula>"esterreur(reference)"</formula>
    </cfRule>
  </conditionalFormatting>
  <conditionalFormatting sqref="E367:F367">
    <cfRule type="expression" dxfId="486" priority="777" stopIfTrue="1">
      <formula>"esterreur(reference)"</formula>
    </cfRule>
  </conditionalFormatting>
  <conditionalFormatting sqref="E429:F429">
    <cfRule type="expression" dxfId="485" priority="783" stopIfTrue="1">
      <formula>"esterreur(reference)"</formula>
    </cfRule>
  </conditionalFormatting>
  <conditionalFormatting sqref="E431:F433">
    <cfRule type="expression" dxfId="484" priority="778" stopIfTrue="1">
      <formula>"esterreur(reference)"</formula>
    </cfRule>
  </conditionalFormatting>
  <conditionalFormatting sqref="E466:F466">
    <cfRule type="expression" dxfId="483" priority="782" stopIfTrue="1">
      <formula>"esterreur(reference)"</formula>
    </cfRule>
  </conditionalFormatting>
  <conditionalFormatting sqref="E484:F484">
    <cfRule type="expression" dxfId="482" priority="781" stopIfTrue="1">
      <formula>"esterreur(reference)"</formula>
    </cfRule>
  </conditionalFormatting>
  <conditionalFormatting sqref="E486:F486">
    <cfRule type="expression" dxfId="481" priority="780" stopIfTrue="1">
      <formula>"esterreur(reference)"</formula>
    </cfRule>
  </conditionalFormatting>
  <conditionalFormatting sqref="E488:F489">
    <cfRule type="expression" dxfId="480" priority="779" stopIfTrue="1">
      <formula>"esterreur(reference)"</formula>
    </cfRule>
  </conditionalFormatting>
  <conditionalFormatting sqref="F7">
    <cfRule type="expression" dxfId="479" priority="815" stopIfTrue="1">
      <formula>"esterreur(reference)"</formula>
    </cfRule>
  </conditionalFormatting>
  <conditionalFormatting sqref="F323:G323">
    <cfRule type="expression" dxfId="478" priority="813" stopIfTrue="1">
      <formula>"esterreur(reference)"</formula>
    </cfRule>
  </conditionalFormatting>
  <conditionalFormatting sqref="F435:G435 E435:E436">
    <cfRule type="expression" dxfId="477" priority="806" stopIfTrue="1">
      <formula>"esterreur(reference)"</formula>
    </cfRule>
  </conditionalFormatting>
  <conditionalFormatting sqref="F439:G439 F441:G442">
    <cfRule type="expression" dxfId="476" priority="797" stopIfTrue="1">
      <formula>"esterreur(reference)"</formula>
    </cfRule>
  </conditionalFormatting>
  <conditionalFormatting sqref="F445:G445">
    <cfRule type="expression" dxfId="475" priority="798" stopIfTrue="1">
      <formula>"esterreur(reference)"</formula>
    </cfRule>
  </conditionalFormatting>
  <conditionalFormatting sqref="G7:G16">
    <cfRule type="expression" dxfId="474" priority="772" stopIfTrue="1">
      <formula>"esterreur(reference)"</formula>
    </cfRule>
  </conditionalFormatting>
  <conditionalFormatting sqref="G77:G84">
    <cfRule type="expression" dxfId="473" priority="805" stopIfTrue="1">
      <formula>"esterreur(reference)"</formula>
    </cfRule>
  </conditionalFormatting>
  <conditionalFormatting sqref="G159:G165">
    <cfRule type="expression" dxfId="472" priority="812" stopIfTrue="1">
      <formula>"esterreur(reference)"</formula>
    </cfRule>
  </conditionalFormatting>
  <conditionalFormatting sqref="G232:G238">
    <cfRule type="expression" dxfId="471" priority="799" stopIfTrue="1">
      <formula>"esterreur(reference)"</formula>
    </cfRule>
  </conditionalFormatting>
  <conditionalFormatting sqref="G274:G285">
    <cfRule type="expression" dxfId="470" priority="810" stopIfTrue="1">
      <formula>"esterreur(reference)"</formula>
    </cfRule>
  </conditionalFormatting>
  <conditionalFormatting sqref="G287:G304">
    <cfRule type="expression" dxfId="469" priority="811" stopIfTrue="1">
      <formula>"esterreur(reference)"</formula>
    </cfRule>
  </conditionalFormatting>
  <conditionalFormatting sqref="G326">
    <cfRule type="expression" dxfId="468" priority="793" stopIfTrue="1">
      <formula>"esterreur(reference)"</formula>
    </cfRule>
  </conditionalFormatting>
  <conditionalFormatting sqref="G332:G343">
    <cfRule type="expression" dxfId="467" priority="814" stopIfTrue="1">
      <formula>"esterreur(reference)"</formula>
    </cfRule>
  </conditionalFormatting>
  <conditionalFormatting sqref="G424:G426">
    <cfRule type="expression" dxfId="466"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465" priority="756" stopIfTrue="1">
      <formula>"esterreur(reference)"</formula>
    </cfRule>
  </conditionalFormatting>
  <conditionalFormatting sqref="H18 J18:J26">
    <cfRule type="expression" dxfId="464" priority="754" stopIfTrue="1">
      <formula>"esterreur(reference)"</formula>
    </cfRule>
  </conditionalFormatting>
  <conditionalFormatting sqref="H184">
    <cfRule type="expression" dxfId="463" priority="723" stopIfTrue="1">
      <formula>"esterreur(reference)"</formula>
    </cfRule>
  </conditionalFormatting>
  <conditionalFormatting sqref="H319">
    <cfRule type="expression" dxfId="462" priority="752" stopIfTrue="1">
      <formula>"esterreur(reference)"</formula>
    </cfRule>
  </conditionalFormatting>
  <conditionalFormatting sqref="H328 H329:I329">
    <cfRule type="expression" dxfId="461" priority="722" stopIfTrue="1">
      <formula>"esterreur(reference)"</formula>
    </cfRule>
  </conditionalFormatting>
  <conditionalFormatting sqref="H373:H392">
    <cfRule type="expression" dxfId="460" priority="720" stopIfTrue="1">
      <formula>"esterreur(reference)"</formula>
    </cfRule>
  </conditionalFormatting>
  <conditionalFormatting sqref="H441">
    <cfRule type="expression" dxfId="459" priority="748" stopIfTrue="1">
      <formula>"esterreur(reference)"</formula>
    </cfRule>
  </conditionalFormatting>
  <conditionalFormatting sqref="H450 H451:I451">
    <cfRule type="expression" dxfId="458" priority="721" stopIfTrue="1">
      <formula>"esterreur(reference)"</formula>
    </cfRule>
  </conditionalFormatting>
  <conditionalFormatting sqref="H56:I56">
    <cfRule type="expression" dxfId="457" priority="744" stopIfTrue="1">
      <formula>"esterreur(reference)"</formula>
    </cfRule>
  </conditionalFormatting>
  <conditionalFormatting sqref="H74:I74">
    <cfRule type="expression" dxfId="456" priority="743" stopIfTrue="1">
      <formula>"esterreur(reference)"</formula>
    </cfRule>
  </conditionalFormatting>
  <conditionalFormatting sqref="H76:I76">
    <cfRule type="expression" dxfId="455" priority="742" stopIfTrue="1">
      <formula>"esterreur(reference)"</formula>
    </cfRule>
  </conditionalFormatting>
  <conditionalFormatting sqref="H87:I87">
    <cfRule type="expression" dxfId="454" priority="725" stopIfTrue="1">
      <formula>"esterreur(reference)"</formula>
    </cfRule>
  </conditionalFormatting>
  <conditionalFormatting sqref="H158:I160">
    <cfRule type="expression" dxfId="453" priority="741" stopIfTrue="1">
      <formula>"esterreur(reference)"</formula>
    </cfRule>
  </conditionalFormatting>
  <conditionalFormatting sqref="H166:I166">
    <cfRule type="expression" dxfId="452" priority="740" stopIfTrue="1">
      <formula>"esterreur(reference)"</formula>
    </cfRule>
  </conditionalFormatting>
  <conditionalFormatting sqref="H168:I170">
    <cfRule type="expression" dxfId="451" priority="726" stopIfTrue="1">
      <formula>"esterreur(reference)"</formula>
    </cfRule>
  </conditionalFormatting>
  <conditionalFormatting sqref="H231:I233">
    <cfRule type="expression" dxfId="450" priority="739" stopIfTrue="1">
      <formula>"esterreur(reference)"</formula>
    </cfRule>
  </conditionalFormatting>
  <conditionalFormatting sqref="H239:I239">
    <cfRule type="expression" dxfId="449" priority="738" stopIfTrue="1">
      <formula>"esterreur(reference)"</formula>
    </cfRule>
  </conditionalFormatting>
  <conditionalFormatting sqref="H241:I242">
    <cfRule type="expression" dxfId="448" priority="727" stopIfTrue="1">
      <formula>"esterreur(reference)"</formula>
    </cfRule>
  </conditionalFormatting>
  <conditionalFormatting sqref="H307:I307">
    <cfRule type="expression" dxfId="447" priority="737" stopIfTrue="1">
      <formula>"esterreur(reference)"</formula>
    </cfRule>
  </conditionalFormatting>
  <conditionalFormatting sqref="H309:I309">
    <cfRule type="expression" dxfId="446" priority="728" stopIfTrue="1">
      <formula>"esterreur(reference)"</formula>
    </cfRule>
  </conditionalFormatting>
  <conditionalFormatting sqref="H365:I365">
    <cfRule type="expression" dxfId="445" priority="736" stopIfTrue="1">
      <formula>"esterreur(reference)"</formula>
    </cfRule>
  </conditionalFormatting>
  <conditionalFormatting sqref="H367:I367">
    <cfRule type="expression" dxfId="444" priority="729" stopIfTrue="1">
      <formula>"esterreur(reference)"</formula>
    </cfRule>
  </conditionalFormatting>
  <conditionalFormatting sqref="H429:I429">
    <cfRule type="expression" dxfId="443" priority="735" stopIfTrue="1">
      <formula>"esterreur(reference)"</formula>
    </cfRule>
  </conditionalFormatting>
  <conditionalFormatting sqref="H431:I433">
    <cfRule type="expression" dxfId="442" priority="730" stopIfTrue="1">
      <formula>"esterreur(reference)"</formula>
    </cfRule>
  </conditionalFormatting>
  <conditionalFormatting sqref="H466:I466">
    <cfRule type="expression" dxfId="441" priority="734" stopIfTrue="1">
      <formula>"esterreur(reference)"</formula>
    </cfRule>
  </conditionalFormatting>
  <conditionalFormatting sqref="H484:I484">
    <cfRule type="expression" dxfId="440" priority="733" stopIfTrue="1">
      <formula>"esterreur(reference)"</formula>
    </cfRule>
  </conditionalFormatting>
  <conditionalFormatting sqref="H486:I486">
    <cfRule type="expression" dxfId="439" priority="732" stopIfTrue="1">
      <formula>"esterreur(reference)"</formula>
    </cfRule>
  </conditionalFormatting>
  <conditionalFormatting sqref="H488:I489">
    <cfRule type="expression" dxfId="438" priority="731" stopIfTrue="1">
      <formula>"esterreur(reference)"</formula>
    </cfRule>
  </conditionalFormatting>
  <conditionalFormatting sqref="I7">
    <cfRule type="expression" dxfId="437" priority="767" stopIfTrue="1">
      <formula>"esterreur(reference)"</formula>
    </cfRule>
  </conditionalFormatting>
  <conditionalFormatting sqref="I323:J323">
    <cfRule type="expression" dxfId="436" priority="765" stopIfTrue="1">
      <formula>"esterreur(reference)"</formula>
    </cfRule>
  </conditionalFormatting>
  <conditionalFormatting sqref="I435:J435 H435:H436">
    <cfRule type="expression" dxfId="435" priority="758" stopIfTrue="1">
      <formula>"esterreur(reference)"</formula>
    </cfRule>
  </conditionalFormatting>
  <conditionalFormatting sqref="I439:J439 I441:J442">
    <cfRule type="expression" dxfId="434" priority="749" stopIfTrue="1">
      <formula>"esterreur(reference)"</formula>
    </cfRule>
  </conditionalFormatting>
  <conditionalFormatting sqref="I445:J445">
    <cfRule type="expression" dxfId="433" priority="750" stopIfTrue="1">
      <formula>"esterreur(reference)"</formula>
    </cfRule>
  </conditionalFormatting>
  <conditionalFormatting sqref="J7:J16">
    <cfRule type="expression" dxfId="432" priority="724" stopIfTrue="1">
      <formula>"esterreur(reference)"</formula>
    </cfRule>
  </conditionalFormatting>
  <conditionalFormatting sqref="J77:J84">
    <cfRule type="expression" dxfId="431" priority="757" stopIfTrue="1">
      <formula>"esterreur(reference)"</formula>
    </cfRule>
  </conditionalFormatting>
  <conditionalFormatting sqref="J159:J165">
    <cfRule type="expression" dxfId="430" priority="764" stopIfTrue="1">
      <formula>"esterreur(reference)"</formula>
    </cfRule>
  </conditionalFormatting>
  <conditionalFormatting sqref="J232:J238">
    <cfRule type="expression" dxfId="429" priority="751" stopIfTrue="1">
      <formula>"esterreur(reference)"</formula>
    </cfRule>
  </conditionalFormatting>
  <conditionalFormatting sqref="J274:J285">
    <cfRule type="expression" dxfId="428" priority="762" stopIfTrue="1">
      <formula>"esterreur(reference)"</formula>
    </cfRule>
  </conditionalFormatting>
  <conditionalFormatting sqref="J287:J304">
    <cfRule type="expression" dxfId="427" priority="763" stopIfTrue="1">
      <formula>"esterreur(reference)"</formula>
    </cfRule>
  </conditionalFormatting>
  <conditionalFormatting sqref="J326">
    <cfRule type="expression" dxfId="426" priority="745" stopIfTrue="1">
      <formula>"esterreur(reference)"</formula>
    </cfRule>
  </conditionalFormatting>
  <conditionalFormatting sqref="J332:J343">
    <cfRule type="expression" dxfId="425" priority="766" stopIfTrue="1">
      <formula>"esterreur(reference)"</formula>
    </cfRule>
  </conditionalFormatting>
  <conditionalFormatting sqref="J424:J426">
    <cfRule type="expression" dxfId="424"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423" priority="708" stopIfTrue="1">
      <formula>"esterreur(reference)"</formula>
    </cfRule>
  </conditionalFormatting>
  <conditionalFormatting sqref="K18 M18:M26">
    <cfRule type="expression" dxfId="422" priority="706" stopIfTrue="1">
      <formula>"esterreur(reference)"</formula>
    </cfRule>
  </conditionalFormatting>
  <conditionalFormatting sqref="K184">
    <cfRule type="expression" dxfId="421" priority="674" stopIfTrue="1">
      <formula>"esterreur(reference)"</formula>
    </cfRule>
  </conditionalFormatting>
  <conditionalFormatting sqref="K319">
    <cfRule type="expression" dxfId="420" priority="704" stopIfTrue="1">
      <formula>"esterreur(reference)"</formula>
    </cfRule>
  </conditionalFormatting>
  <conditionalFormatting sqref="K328 K329:L329">
    <cfRule type="expression" dxfId="419" priority="673" stopIfTrue="1">
      <formula>"esterreur(reference)"</formula>
    </cfRule>
  </conditionalFormatting>
  <conditionalFormatting sqref="K373:K392">
    <cfRule type="expression" dxfId="418" priority="703" stopIfTrue="1">
      <formula>"esterreur(reference)"</formula>
    </cfRule>
  </conditionalFormatting>
  <conditionalFormatting sqref="K441">
    <cfRule type="expression" dxfId="417" priority="699" stopIfTrue="1">
      <formula>"esterreur(reference)"</formula>
    </cfRule>
  </conditionalFormatting>
  <conditionalFormatting sqref="K450 K451:L451">
    <cfRule type="expression" dxfId="416" priority="672" stopIfTrue="1">
      <formula>"esterreur(reference)"</formula>
    </cfRule>
  </conditionalFormatting>
  <conditionalFormatting sqref="K56:L56">
    <cfRule type="expression" dxfId="415" priority="695" stopIfTrue="1">
      <formula>"esterreur(reference)"</formula>
    </cfRule>
  </conditionalFormatting>
  <conditionalFormatting sqref="K74:L74">
    <cfRule type="expression" dxfId="414" priority="694" stopIfTrue="1">
      <formula>"esterreur(reference)"</formula>
    </cfRule>
  </conditionalFormatting>
  <conditionalFormatting sqref="K76:L76">
    <cfRule type="expression" dxfId="413" priority="693" stopIfTrue="1">
      <formula>"esterreur(reference)"</formula>
    </cfRule>
  </conditionalFormatting>
  <conditionalFormatting sqref="K87:L87">
    <cfRule type="expression" dxfId="412" priority="676" stopIfTrue="1">
      <formula>"esterreur(reference)"</formula>
    </cfRule>
  </conditionalFormatting>
  <conditionalFormatting sqref="K158:L160">
    <cfRule type="expression" dxfId="411" priority="692" stopIfTrue="1">
      <formula>"esterreur(reference)"</formula>
    </cfRule>
  </conditionalFormatting>
  <conditionalFormatting sqref="K166:L166">
    <cfRule type="expression" dxfId="410" priority="691" stopIfTrue="1">
      <formula>"esterreur(reference)"</formula>
    </cfRule>
  </conditionalFormatting>
  <conditionalFormatting sqref="K168:L170">
    <cfRule type="expression" dxfId="409" priority="677" stopIfTrue="1">
      <formula>"esterreur(reference)"</formula>
    </cfRule>
  </conditionalFormatting>
  <conditionalFormatting sqref="K231:L233">
    <cfRule type="expression" dxfId="408" priority="690" stopIfTrue="1">
      <formula>"esterreur(reference)"</formula>
    </cfRule>
  </conditionalFormatting>
  <conditionalFormatting sqref="K239:L239">
    <cfRule type="expression" dxfId="407" priority="689" stopIfTrue="1">
      <formula>"esterreur(reference)"</formula>
    </cfRule>
  </conditionalFormatting>
  <conditionalFormatting sqref="K241:L242">
    <cfRule type="expression" dxfId="406" priority="678" stopIfTrue="1">
      <formula>"esterreur(reference)"</formula>
    </cfRule>
  </conditionalFormatting>
  <conditionalFormatting sqref="K307:L307">
    <cfRule type="expression" dxfId="405" priority="688" stopIfTrue="1">
      <formula>"esterreur(reference)"</formula>
    </cfRule>
  </conditionalFormatting>
  <conditionalFormatting sqref="K309:L309">
    <cfRule type="expression" dxfId="404" priority="679" stopIfTrue="1">
      <formula>"esterreur(reference)"</formula>
    </cfRule>
  </conditionalFormatting>
  <conditionalFormatting sqref="K365:L365">
    <cfRule type="expression" dxfId="403" priority="687" stopIfTrue="1">
      <formula>"esterreur(reference)"</formula>
    </cfRule>
  </conditionalFormatting>
  <conditionalFormatting sqref="K367:L367">
    <cfRule type="expression" dxfId="402" priority="680" stopIfTrue="1">
      <formula>"esterreur(reference)"</formula>
    </cfRule>
  </conditionalFormatting>
  <conditionalFormatting sqref="K429:L429">
    <cfRule type="expression" dxfId="401" priority="686" stopIfTrue="1">
      <formula>"esterreur(reference)"</formula>
    </cfRule>
  </conditionalFormatting>
  <conditionalFormatting sqref="K431:L433">
    <cfRule type="expression" dxfId="400" priority="681" stopIfTrue="1">
      <formula>"esterreur(reference)"</formula>
    </cfRule>
  </conditionalFormatting>
  <conditionalFormatting sqref="K466:L466">
    <cfRule type="expression" dxfId="399" priority="685" stopIfTrue="1">
      <formula>"esterreur(reference)"</formula>
    </cfRule>
  </conditionalFormatting>
  <conditionalFormatting sqref="K484:L484">
    <cfRule type="expression" dxfId="398" priority="684" stopIfTrue="1">
      <formula>"esterreur(reference)"</formula>
    </cfRule>
  </conditionalFormatting>
  <conditionalFormatting sqref="K486:L486">
    <cfRule type="expression" dxfId="397" priority="683" stopIfTrue="1">
      <formula>"esterreur(reference)"</formula>
    </cfRule>
  </conditionalFormatting>
  <conditionalFormatting sqref="K488:L489">
    <cfRule type="expression" dxfId="396" priority="682" stopIfTrue="1">
      <formula>"esterreur(reference)"</formula>
    </cfRule>
  </conditionalFormatting>
  <conditionalFormatting sqref="L7">
    <cfRule type="expression" dxfId="395" priority="719" stopIfTrue="1">
      <formula>"esterreur(reference)"</formula>
    </cfRule>
  </conditionalFormatting>
  <conditionalFormatting sqref="L323:M323">
    <cfRule type="expression" dxfId="394" priority="717" stopIfTrue="1">
      <formula>"esterreur(reference)"</formula>
    </cfRule>
  </conditionalFormatting>
  <conditionalFormatting sqref="L435:M435 K435:K436">
    <cfRule type="expression" dxfId="393" priority="710" stopIfTrue="1">
      <formula>"esterreur(reference)"</formula>
    </cfRule>
  </conditionalFormatting>
  <conditionalFormatting sqref="L439:M439 L441:M442">
    <cfRule type="expression" dxfId="392" priority="700" stopIfTrue="1">
      <formula>"esterreur(reference)"</formula>
    </cfRule>
  </conditionalFormatting>
  <conditionalFormatting sqref="L445:M445">
    <cfRule type="expression" dxfId="391" priority="701" stopIfTrue="1">
      <formula>"esterreur(reference)"</formula>
    </cfRule>
  </conditionalFormatting>
  <conditionalFormatting sqref="M7:M16">
    <cfRule type="expression" dxfId="390" priority="675" stopIfTrue="1">
      <formula>"esterreur(reference)"</formula>
    </cfRule>
  </conditionalFormatting>
  <conditionalFormatting sqref="M77:M84">
    <cfRule type="expression" dxfId="389" priority="709" stopIfTrue="1">
      <formula>"esterreur(reference)"</formula>
    </cfRule>
  </conditionalFormatting>
  <conditionalFormatting sqref="M159:M165">
    <cfRule type="expression" dxfId="388" priority="716" stopIfTrue="1">
      <formula>"esterreur(reference)"</formula>
    </cfRule>
  </conditionalFormatting>
  <conditionalFormatting sqref="M232:M238">
    <cfRule type="expression" dxfId="387" priority="702" stopIfTrue="1">
      <formula>"esterreur(reference)"</formula>
    </cfRule>
  </conditionalFormatting>
  <conditionalFormatting sqref="M274:M285">
    <cfRule type="expression" dxfId="386" priority="714" stopIfTrue="1">
      <formula>"esterreur(reference)"</formula>
    </cfRule>
  </conditionalFormatting>
  <conditionalFormatting sqref="M287:M304">
    <cfRule type="expression" dxfId="385" priority="715" stopIfTrue="1">
      <formula>"esterreur(reference)"</formula>
    </cfRule>
  </conditionalFormatting>
  <conditionalFormatting sqref="M326">
    <cfRule type="expression" dxfId="384" priority="696" stopIfTrue="1">
      <formula>"esterreur(reference)"</formula>
    </cfRule>
  </conditionalFormatting>
  <conditionalFormatting sqref="M332:M343">
    <cfRule type="expression" dxfId="383" priority="718" stopIfTrue="1">
      <formula>"esterreur(reference)"</formula>
    </cfRule>
  </conditionalFormatting>
  <conditionalFormatting sqref="M424:M426">
    <cfRule type="expression" dxfId="382"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381" priority="660" stopIfTrue="1">
      <formula>"esterreur(reference)"</formula>
    </cfRule>
  </conditionalFormatting>
  <conditionalFormatting sqref="N18 P18:P26">
    <cfRule type="expression" dxfId="380" priority="658" stopIfTrue="1">
      <formula>"esterreur(reference)"</formula>
    </cfRule>
  </conditionalFormatting>
  <conditionalFormatting sqref="N184">
    <cfRule type="expression" dxfId="379" priority="627" stopIfTrue="1">
      <formula>"esterreur(reference)"</formula>
    </cfRule>
  </conditionalFormatting>
  <conditionalFormatting sqref="N319">
    <cfRule type="expression" dxfId="378" priority="656" stopIfTrue="1">
      <formula>"esterreur(reference)"</formula>
    </cfRule>
  </conditionalFormatting>
  <conditionalFormatting sqref="N328 N329:O329">
    <cfRule type="expression" dxfId="377" priority="626" stopIfTrue="1">
      <formula>"esterreur(reference)"</formula>
    </cfRule>
  </conditionalFormatting>
  <conditionalFormatting sqref="N373:N392">
    <cfRule type="expression" dxfId="376" priority="624" stopIfTrue="1">
      <formula>"esterreur(reference)"</formula>
    </cfRule>
  </conditionalFormatting>
  <conditionalFormatting sqref="N441">
    <cfRule type="expression" dxfId="375" priority="652" stopIfTrue="1">
      <formula>"esterreur(reference)"</formula>
    </cfRule>
  </conditionalFormatting>
  <conditionalFormatting sqref="N450 N451:O451">
    <cfRule type="expression" dxfId="374" priority="625" stopIfTrue="1">
      <formula>"esterreur(reference)"</formula>
    </cfRule>
  </conditionalFormatting>
  <conditionalFormatting sqref="N56:O56">
    <cfRule type="expression" dxfId="373" priority="648" stopIfTrue="1">
      <formula>"esterreur(reference)"</formula>
    </cfRule>
  </conditionalFormatting>
  <conditionalFormatting sqref="N74:O74">
    <cfRule type="expression" dxfId="372" priority="647" stopIfTrue="1">
      <formula>"esterreur(reference)"</formula>
    </cfRule>
  </conditionalFormatting>
  <conditionalFormatting sqref="N76:O76">
    <cfRule type="expression" dxfId="371" priority="646" stopIfTrue="1">
      <formula>"esterreur(reference)"</formula>
    </cfRule>
  </conditionalFormatting>
  <conditionalFormatting sqref="N87:O87">
    <cfRule type="expression" dxfId="370" priority="629" stopIfTrue="1">
      <formula>"esterreur(reference)"</formula>
    </cfRule>
  </conditionalFormatting>
  <conditionalFormatting sqref="N158:O160">
    <cfRule type="expression" dxfId="369" priority="645" stopIfTrue="1">
      <formula>"esterreur(reference)"</formula>
    </cfRule>
  </conditionalFormatting>
  <conditionalFormatting sqref="N166:O166">
    <cfRule type="expression" dxfId="368" priority="644" stopIfTrue="1">
      <formula>"esterreur(reference)"</formula>
    </cfRule>
  </conditionalFormatting>
  <conditionalFormatting sqref="N168:O170">
    <cfRule type="expression" dxfId="367" priority="630" stopIfTrue="1">
      <formula>"esterreur(reference)"</formula>
    </cfRule>
  </conditionalFormatting>
  <conditionalFormatting sqref="N231:O233">
    <cfRule type="expression" dxfId="366" priority="643" stopIfTrue="1">
      <formula>"esterreur(reference)"</formula>
    </cfRule>
  </conditionalFormatting>
  <conditionalFormatting sqref="N239:O239">
    <cfRule type="expression" dxfId="365" priority="642" stopIfTrue="1">
      <formula>"esterreur(reference)"</formula>
    </cfRule>
  </conditionalFormatting>
  <conditionalFormatting sqref="N241:O242">
    <cfRule type="expression" dxfId="364" priority="631" stopIfTrue="1">
      <formula>"esterreur(reference)"</formula>
    </cfRule>
  </conditionalFormatting>
  <conditionalFormatting sqref="N307:O307">
    <cfRule type="expression" dxfId="363" priority="641" stopIfTrue="1">
      <formula>"esterreur(reference)"</formula>
    </cfRule>
  </conditionalFormatting>
  <conditionalFormatting sqref="N309:O309">
    <cfRule type="expression" dxfId="362" priority="632" stopIfTrue="1">
      <formula>"esterreur(reference)"</formula>
    </cfRule>
  </conditionalFormatting>
  <conditionalFormatting sqref="N365:O365">
    <cfRule type="expression" dxfId="361" priority="640" stopIfTrue="1">
      <formula>"esterreur(reference)"</formula>
    </cfRule>
  </conditionalFormatting>
  <conditionalFormatting sqref="N367:O367">
    <cfRule type="expression" dxfId="360" priority="633" stopIfTrue="1">
      <formula>"esterreur(reference)"</formula>
    </cfRule>
  </conditionalFormatting>
  <conditionalFormatting sqref="N429:O429">
    <cfRule type="expression" dxfId="359" priority="639" stopIfTrue="1">
      <formula>"esterreur(reference)"</formula>
    </cfRule>
  </conditionalFormatting>
  <conditionalFormatting sqref="N431:O433">
    <cfRule type="expression" dxfId="358" priority="634" stopIfTrue="1">
      <formula>"esterreur(reference)"</formula>
    </cfRule>
  </conditionalFormatting>
  <conditionalFormatting sqref="N466:O466">
    <cfRule type="expression" dxfId="357" priority="638" stopIfTrue="1">
      <formula>"esterreur(reference)"</formula>
    </cfRule>
  </conditionalFormatting>
  <conditionalFormatting sqref="N484:O484">
    <cfRule type="expression" dxfId="356" priority="637" stopIfTrue="1">
      <formula>"esterreur(reference)"</formula>
    </cfRule>
  </conditionalFormatting>
  <conditionalFormatting sqref="N486:O486">
    <cfRule type="expression" dxfId="355" priority="636" stopIfTrue="1">
      <formula>"esterreur(reference)"</formula>
    </cfRule>
  </conditionalFormatting>
  <conditionalFormatting sqref="N488:O489">
    <cfRule type="expression" dxfId="354" priority="635" stopIfTrue="1">
      <formula>"esterreur(reference)"</formula>
    </cfRule>
  </conditionalFormatting>
  <conditionalFormatting sqref="O7">
    <cfRule type="expression" dxfId="353" priority="671" stopIfTrue="1">
      <formula>"esterreur(reference)"</formula>
    </cfRule>
  </conditionalFormatting>
  <conditionalFormatting sqref="O323:P323">
    <cfRule type="expression" dxfId="352" priority="669" stopIfTrue="1">
      <formula>"esterreur(reference)"</formula>
    </cfRule>
  </conditionalFormatting>
  <conditionalFormatting sqref="O435:P435 N435:N436">
    <cfRule type="expression" dxfId="351" priority="662" stopIfTrue="1">
      <formula>"esterreur(reference)"</formula>
    </cfRule>
  </conditionalFormatting>
  <conditionalFormatting sqref="O439:P439 O441:P442">
    <cfRule type="expression" dxfId="350" priority="653" stopIfTrue="1">
      <formula>"esterreur(reference)"</formula>
    </cfRule>
  </conditionalFormatting>
  <conditionalFormatting sqref="O445:P445">
    <cfRule type="expression" dxfId="349" priority="654" stopIfTrue="1">
      <formula>"esterreur(reference)"</formula>
    </cfRule>
  </conditionalFormatting>
  <conditionalFormatting sqref="P7:P16">
    <cfRule type="expression" dxfId="348" priority="628" stopIfTrue="1">
      <formula>"esterreur(reference)"</formula>
    </cfRule>
  </conditionalFormatting>
  <conditionalFormatting sqref="P77:P84">
    <cfRule type="expression" dxfId="347" priority="661" stopIfTrue="1">
      <formula>"esterreur(reference)"</formula>
    </cfRule>
  </conditionalFormatting>
  <conditionalFormatting sqref="P159:P165">
    <cfRule type="expression" dxfId="346" priority="668" stopIfTrue="1">
      <formula>"esterreur(reference)"</formula>
    </cfRule>
  </conditionalFormatting>
  <conditionalFormatting sqref="P232:P238">
    <cfRule type="expression" dxfId="345" priority="655" stopIfTrue="1">
      <formula>"esterreur(reference)"</formula>
    </cfRule>
  </conditionalFormatting>
  <conditionalFormatting sqref="P274:P285">
    <cfRule type="expression" dxfId="344" priority="666" stopIfTrue="1">
      <formula>"esterreur(reference)"</formula>
    </cfRule>
  </conditionalFormatting>
  <conditionalFormatting sqref="P287:P304">
    <cfRule type="expression" dxfId="343" priority="667" stopIfTrue="1">
      <formula>"esterreur(reference)"</formula>
    </cfRule>
  </conditionalFormatting>
  <conditionalFormatting sqref="P326">
    <cfRule type="expression" dxfId="342" priority="649" stopIfTrue="1">
      <formula>"esterreur(reference)"</formula>
    </cfRule>
  </conditionalFormatting>
  <conditionalFormatting sqref="P332:P343">
    <cfRule type="expression" dxfId="341" priority="670" stopIfTrue="1">
      <formula>"esterreur(reference)"</formula>
    </cfRule>
  </conditionalFormatting>
  <conditionalFormatting sqref="P424:P426">
    <cfRule type="expression" dxfId="340" priority="665" stopIfTrue="1">
      <formula>"esterreur(reference)"</formula>
    </cfRule>
  </conditionalFormatting>
  <conditionalFormatting sqref="Q5 Q15:Q16 Q20:Q26 Q29 Q33:R38 Q39 Q40:R54 Q85:R85 R92:S92 Q92:Q93 R95:S97 S98 R101:S103 Q111 Q125:R135 Q138:R138 Q156:R156 R172:S172 Q172:Q173 R175:S181 Q198:R208 Q211:R211 Q229:R229 R245:S245 Q245:Q247 R247:S249 Q249:Q250 S250 R251:S252 Q252:Q253 S253 R254:S254 P256:Q256 R257:S258 Q258:Q263 S259 R260 R261:S269 Q265:Q266 Q268:Q270 Q271:R271 Q274:R276 Q277 Q278:R305 R313:S313 Q313:Q316 R315:S317 R319:S320 Q332:R363 S345:S362 R370:S370 Q370:Q371 R372:S372 R373:R381 R382:S384 R385:R386 R387:S391 Q408:R427 T5 T15:T16 T20:T26 T29 T33:U38 T39 T40:U54 T85:U85 U92:V92 T92:T93 U95:V97 V98 U101:V103 T111 T125:U135 T138:U138 T156:U156 U172:V172 T172:T173 U175:V181 T198:U208 T211:U211 T229:U229 U245:V245 T245:T247 U247:V249 T249:T250 V250 U251:V252 T252:T253 V253 U254:V254 S256:T256 U257:V258 T258:T263 V259 U260 U261:V269 T265:T266 T268:T270 T271:U271 T274:U276 T277 T278:U305 U313:V313 T313:T316 U315:V317 U319:V320 T332:U363 V345:V362 U370:V370 T370:T371 U372:V372 U373:U381 U382:V384 U385:U386 U387:V391 T408:U427 W5 W15:W16 W20:W26 W29 W33:X38 W39 W40:X54 W85:X85 X92:Y92 W92:W93 X95:Y97 Y98 X101:Y103 W111 W125:X135 W138:X138 W156:X156 X172:Y172 W172:W173 X175:Y181 W198:X208 W211:X211 W229:X229 X245:Y245 W245:W247 X247:Y249 W249:W250 Y250 X251:Y252 W252:W253 Y253 X254:Y254 V256:W256 X257:Y258 W258:W263 Y259 X260 X261:Y269 W265:W266 W268:W270 W271:X271 W274:X276 W277 W278:X305 X313:Y313 W313:W316 X315:Y317 X319:Y320 W332:X363 Y345:Y362 X370:Y370 W370:W371 X372:Y372 X373:X381 X382:Y384 X385:X386 X387:Y391 W408:X427 Y256 B27:Y28 B30:Y32 B86:Y86 B104:Y110 B112:Y124 B136:Y137 B139:Y155 B209:Y210 B212:Y228 B255:Y255 B272:Y273 B330:Y331 B393:Y407 B88:Y90 B100:Y100 B167:Y167 B240:Y240 B243:Y243 B308:Y308 B310:Y311 B366:Y366 B368:Y368 B430:Y430">
    <cfRule type="expression" dxfId="339" priority="612" stopIfTrue="1">
      <formula>"esterreur(reference)"</formula>
    </cfRule>
  </conditionalFormatting>
  <conditionalFormatting sqref="Q18 S18:S26">
    <cfRule type="expression" dxfId="338" priority="610" stopIfTrue="1">
      <formula>"esterreur(reference)"</formula>
    </cfRule>
  </conditionalFormatting>
  <conditionalFormatting sqref="Q184">
    <cfRule type="expression" dxfId="337" priority="579" stopIfTrue="1">
      <formula>"esterreur(reference)"</formula>
    </cfRule>
  </conditionalFormatting>
  <conditionalFormatting sqref="Q319">
    <cfRule type="expression" dxfId="336" priority="608" stopIfTrue="1">
      <formula>"esterreur(reference)"</formula>
    </cfRule>
  </conditionalFormatting>
  <conditionalFormatting sqref="Q328 Q329:R329">
    <cfRule type="expression" dxfId="335" priority="578" stopIfTrue="1">
      <formula>"esterreur(reference)"</formula>
    </cfRule>
  </conditionalFormatting>
  <conditionalFormatting sqref="Q373:Q392">
    <cfRule type="expression" dxfId="334" priority="576" stopIfTrue="1">
      <formula>"esterreur(reference)"</formula>
    </cfRule>
  </conditionalFormatting>
  <conditionalFormatting sqref="Q441">
    <cfRule type="expression" dxfId="333" priority="604" stopIfTrue="1">
      <formula>"esterreur(reference)"</formula>
    </cfRule>
  </conditionalFormatting>
  <conditionalFormatting sqref="Q450 Q451:R451">
    <cfRule type="expression" dxfId="332" priority="577" stopIfTrue="1">
      <formula>"esterreur(reference)"</formula>
    </cfRule>
  </conditionalFormatting>
  <conditionalFormatting sqref="Q56:R56">
    <cfRule type="expression" dxfId="331" priority="600" stopIfTrue="1">
      <formula>"esterreur(reference)"</formula>
    </cfRule>
  </conditionalFormatting>
  <conditionalFormatting sqref="Q74:R74">
    <cfRule type="expression" dxfId="330" priority="599" stopIfTrue="1">
      <formula>"esterreur(reference)"</formula>
    </cfRule>
  </conditionalFormatting>
  <conditionalFormatting sqref="Q76:R76">
    <cfRule type="expression" dxfId="329" priority="598" stopIfTrue="1">
      <formula>"esterreur(reference)"</formula>
    </cfRule>
  </conditionalFormatting>
  <conditionalFormatting sqref="Q87:R87">
    <cfRule type="expression" dxfId="328" priority="581" stopIfTrue="1">
      <formula>"esterreur(reference)"</formula>
    </cfRule>
  </conditionalFormatting>
  <conditionalFormatting sqref="Q158:R160">
    <cfRule type="expression" dxfId="327" priority="597" stopIfTrue="1">
      <formula>"esterreur(reference)"</formula>
    </cfRule>
  </conditionalFormatting>
  <conditionalFormatting sqref="Q166:R166">
    <cfRule type="expression" dxfId="326" priority="596" stopIfTrue="1">
      <formula>"esterreur(reference)"</formula>
    </cfRule>
  </conditionalFormatting>
  <conditionalFormatting sqref="Q168:R170">
    <cfRule type="expression" dxfId="325" priority="582" stopIfTrue="1">
      <formula>"esterreur(reference)"</formula>
    </cfRule>
  </conditionalFormatting>
  <conditionalFormatting sqref="Q231:R233">
    <cfRule type="expression" dxfId="324" priority="595" stopIfTrue="1">
      <formula>"esterreur(reference)"</formula>
    </cfRule>
  </conditionalFormatting>
  <conditionalFormatting sqref="Q239:R239">
    <cfRule type="expression" dxfId="323" priority="594" stopIfTrue="1">
      <formula>"esterreur(reference)"</formula>
    </cfRule>
  </conditionalFormatting>
  <conditionalFormatting sqref="Q241:R242">
    <cfRule type="expression" dxfId="322" priority="583" stopIfTrue="1">
      <formula>"esterreur(reference)"</formula>
    </cfRule>
  </conditionalFormatting>
  <conditionalFormatting sqref="Q307:R307">
    <cfRule type="expression" dxfId="321" priority="593" stopIfTrue="1">
      <formula>"esterreur(reference)"</formula>
    </cfRule>
  </conditionalFormatting>
  <conditionalFormatting sqref="Q309:R309">
    <cfRule type="expression" dxfId="320" priority="584" stopIfTrue="1">
      <formula>"esterreur(reference)"</formula>
    </cfRule>
  </conditionalFormatting>
  <conditionalFormatting sqref="Q365:R365">
    <cfRule type="expression" dxfId="319" priority="592" stopIfTrue="1">
      <formula>"esterreur(reference)"</formula>
    </cfRule>
  </conditionalFormatting>
  <conditionalFormatting sqref="Q367:R367">
    <cfRule type="expression" dxfId="318" priority="585" stopIfTrue="1">
      <formula>"esterreur(reference)"</formula>
    </cfRule>
  </conditionalFormatting>
  <conditionalFormatting sqref="Q429:R429">
    <cfRule type="expression" dxfId="317" priority="591" stopIfTrue="1">
      <formula>"esterreur(reference)"</formula>
    </cfRule>
  </conditionalFormatting>
  <conditionalFormatting sqref="Q431:R433">
    <cfRule type="expression" dxfId="316" priority="586" stopIfTrue="1">
      <formula>"esterreur(reference)"</formula>
    </cfRule>
  </conditionalFormatting>
  <conditionalFormatting sqref="Q466:R466">
    <cfRule type="expression" dxfId="315" priority="590" stopIfTrue="1">
      <formula>"esterreur(reference)"</formula>
    </cfRule>
  </conditionalFormatting>
  <conditionalFormatting sqref="Q484:R484">
    <cfRule type="expression" dxfId="314" priority="589" stopIfTrue="1">
      <formula>"esterreur(reference)"</formula>
    </cfRule>
  </conditionalFormatting>
  <conditionalFormatting sqref="Q486:R486">
    <cfRule type="expression" dxfId="313" priority="588" stopIfTrue="1">
      <formula>"esterreur(reference)"</formula>
    </cfRule>
  </conditionalFormatting>
  <conditionalFormatting sqref="Q488:R489">
    <cfRule type="expression" dxfId="312" priority="587" stopIfTrue="1">
      <formula>"esterreur(reference)"</formula>
    </cfRule>
  </conditionalFormatting>
  <conditionalFormatting sqref="R7">
    <cfRule type="expression" dxfId="311" priority="623" stopIfTrue="1">
      <formula>"esterreur(reference)"</formula>
    </cfRule>
  </conditionalFormatting>
  <conditionalFormatting sqref="R323:S323">
    <cfRule type="expression" dxfId="310" priority="621" stopIfTrue="1">
      <formula>"esterreur(reference)"</formula>
    </cfRule>
  </conditionalFormatting>
  <conditionalFormatting sqref="R435:S435 Q435:Q436">
    <cfRule type="expression" dxfId="309" priority="614" stopIfTrue="1">
      <formula>"esterreur(reference)"</formula>
    </cfRule>
  </conditionalFormatting>
  <conditionalFormatting sqref="R439:S439 R441:S442">
    <cfRule type="expression" dxfId="308" priority="605" stopIfTrue="1">
      <formula>"esterreur(reference)"</formula>
    </cfRule>
  </conditionalFormatting>
  <conditionalFormatting sqref="R445:S445">
    <cfRule type="expression" dxfId="307" priority="606" stopIfTrue="1">
      <formula>"esterreur(reference)"</formula>
    </cfRule>
  </conditionalFormatting>
  <conditionalFormatting sqref="S7:S16">
    <cfRule type="expression" dxfId="306" priority="580" stopIfTrue="1">
      <formula>"esterreur(reference)"</formula>
    </cfRule>
  </conditionalFormatting>
  <conditionalFormatting sqref="S77:S84">
    <cfRule type="expression" dxfId="305" priority="613" stopIfTrue="1">
      <formula>"esterreur(reference)"</formula>
    </cfRule>
  </conditionalFormatting>
  <conditionalFormatting sqref="S159:S165">
    <cfRule type="expression" dxfId="304" priority="620" stopIfTrue="1">
      <formula>"esterreur(reference)"</formula>
    </cfRule>
  </conditionalFormatting>
  <conditionalFormatting sqref="S232:S238">
    <cfRule type="expression" dxfId="303" priority="607" stopIfTrue="1">
      <formula>"esterreur(reference)"</formula>
    </cfRule>
  </conditionalFormatting>
  <conditionalFormatting sqref="S274:S285">
    <cfRule type="expression" dxfId="302" priority="618" stopIfTrue="1">
      <formula>"esterreur(reference)"</formula>
    </cfRule>
  </conditionalFormatting>
  <conditionalFormatting sqref="S287:S304">
    <cfRule type="expression" dxfId="301" priority="619" stopIfTrue="1">
      <formula>"esterreur(reference)"</formula>
    </cfRule>
  </conditionalFormatting>
  <conditionalFormatting sqref="S326">
    <cfRule type="expression" dxfId="300" priority="601" stopIfTrue="1">
      <formula>"esterreur(reference)"</formula>
    </cfRule>
  </conditionalFormatting>
  <conditionalFormatting sqref="S332:S343">
    <cfRule type="expression" dxfId="299" priority="622" stopIfTrue="1">
      <formula>"esterreur(reference)"</formula>
    </cfRule>
  </conditionalFormatting>
  <conditionalFormatting sqref="S424:S426">
    <cfRule type="expression" dxfId="298" priority="617" stopIfTrue="1">
      <formula>"esterreur(reference)"</formula>
    </cfRule>
  </conditionalFormatting>
  <conditionalFormatting sqref="T18 V18:V26">
    <cfRule type="expression" dxfId="130" priority="122" stopIfTrue="1">
      <formula>"esterreur(reference)"</formula>
    </cfRule>
  </conditionalFormatting>
  <conditionalFormatting sqref="T184">
    <cfRule type="expression" dxfId="129" priority="94" stopIfTrue="1">
      <formula>"esterreur(reference)"</formula>
    </cfRule>
  </conditionalFormatting>
  <conditionalFormatting sqref="T319">
    <cfRule type="expression" dxfId="128" priority="121" stopIfTrue="1">
      <formula>"esterreur(reference)"</formula>
    </cfRule>
  </conditionalFormatting>
  <conditionalFormatting sqref="T328 T329:U329">
    <cfRule type="expression" dxfId="127" priority="93" stopIfTrue="1">
      <formula>"esterreur(reference)"</formula>
    </cfRule>
  </conditionalFormatting>
  <conditionalFormatting sqref="T373:T392">
    <cfRule type="expression" dxfId="126" priority="91" stopIfTrue="1">
      <formula>"esterreur(reference)"</formula>
    </cfRule>
  </conditionalFormatting>
  <conditionalFormatting sqref="T441">
    <cfRule type="expression" dxfId="125" priority="117" stopIfTrue="1">
      <formula>"esterreur(reference)"</formula>
    </cfRule>
  </conditionalFormatting>
  <conditionalFormatting sqref="T450 T451:U451">
    <cfRule type="expression" dxfId="124" priority="92" stopIfTrue="1">
      <formula>"esterreur(reference)"</formula>
    </cfRule>
  </conditionalFormatting>
  <conditionalFormatting sqref="T56:U56">
    <cfRule type="expression" dxfId="123" priority="115" stopIfTrue="1">
      <formula>"esterreur(reference)"</formula>
    </cfRule>
  </conditionalFormatting>
  <conditionalFormatting sqref="T74:U74">
    <cfRule type="expression" dxfId="122" priority="114" stopIfTrue="1">
      <formula>"esterreur(reference)"</formula>
    </cfRule>
  </conditionalFormatting>
  <conditionalFormatting sqref="T76:U76">
    <cfRule type="expression" dxfId="121" priority="113" stopIfTrue="1">
      <formula>"esterreur(reference)"</formula>
    </cfRule>
  </conditionalFormatting>
  <conditionalFormatting sqref="T87:U87">
    <cfRule type="expression" dxfId="120" priority="96" stopIfTrue="1">
      <formula>"esterreur(reference)"</formula>
    </cfRule>
  </conditionalFormatting>
  <conditionalFormatting sqref="T158:U160">
    <cfRule type="expression" dxfId="119" priority="112" stopIfTrue="1">
      <formula>"esterreur(reference)"</formula>
    </cfRule>
  </conditionalFormatting>
  <conditionalFormatting sqref="T166:U166">
    <cfRule type="expression" dxfId="118" priority="111" stopIfTrue="1">
      <formula>"esterreur(reference)"</formula>
    </cfRule>
  </conditionalFormatting>
  <conditionalFormatting sqref="T168:U170">
    <cfRule type="expression" dxfId="117" priority="97" stopIfTrue="1">
      <formula>"esterreur(reference)"</formula>
    </cfRule>
  </conditionalFormatting>
  <conditionalFormatting sqref="T231:U233">
    <cfRule type="expression" dxfId="116" priority="110" stopIfTrue="1">
      <formula>"esterreur(reference)"</formula>
    </cfRule>
  </conditionalFormatting>
  <conditionalFormatting sqref="T239:U239">
    <cfRule type="expression" dxfId="115" priority="109" stopIfTrue="1">
      <formula>"esterreur(reference)"</formula>
    </cfRule>
  </conditionalFormatting>
  <conditionalFormatting sqref="T241:U242">
    <cfRule type="expression" dxfId="114" priority="98" stopIfTrue="1">
      <formula>"esterreur(reference)"</formula>
    </cfRule>
  </conditionalFormatting>
  <conditionalFormatting sqref="T307:U307">
    <cfRule type="expression" dxfId="113" priority="108" stopIfTrue="1">
      <formula>"esterreur(reference)"</formula>
    </cfRule>
  </conditionalFormatting>
  <conditionalFormatting sqref="T309:U309">
    <cfRule type="expression" dxfId="112" priority="99" stopIfTrue="1">
      <formula>"esterreur(reference)"</formula>
    </cfRule>
  </conditionalFormatting>
  <conditionalFormatting sqref="T365:U365">
    <cfRule type="expression" dxfId="111" priority="107" stopIfTrue="1">
      <formula>"esterreur(reference)"</formula>
    </cfRule>
  </conditionalFormatting>
  <conditionalFormatting sqref="T367:U367">
    <cfRule type="expression" dxfId="110" priority="100" stopIfTrue="1">
      <formula>"esterreur(reference)"</formula>
    </cfRule>
  </conditionalFormatting>
  <conditionalFormatting sqref="T429:U429">
    <cfRule type="expression" dxfId="109" priority="106" stopIfTrue="1">
      <formula>"esterreur(reference)"</formula>
    </cfRule>
  </conditionalFormatting>
  <conditionalFormatting sqref="T431:U433">
    <cfRule type="expression" dxfId="108" priority="101" stopIfTrue="1">
      <formula>"esterreur(reference)"</formula>
    </cfRule>
  </conditionalFormatting>
  <conditionalFormatting sqref="T466:U466">
    <cfRule type="expression" dxfId="107" priority="105" stopIfTrue="1">
      <formula>"esterreur(reference)"</formula>
    </cfRule>
  </conditionalFormatting>
  <conditionalFormatting sqref="T484:U484">
    <cfRule type="expression" dxfId="106" priority="104" stopIfTrue="1">
      <formula>"esterreur(reference)"</formula>
    </cfRule>
  </conditionalFormatting>
  <conditionalFormatting sqref="T486:U486">
    <cfRule type="expression" dxfId="105" priority="103" stopIfTrue="1">
      <formula>"esterreur(reference)"</formula>
    </cfRule>
  </conditionalFormatting>
  <conditionalFormatting sqref="T488:U489">
    <cfRule type="expression" dxfId="104" priority="102" stopIfTrue="1">
      <formula>"esterreur(reference)"</formula>
    </cfRule>
  </conditionalFormatting>
  <conditionalFormatting sqref="U7">
    <cfRule type="expression" dxfId="103" priority="131" stopIfTrue="1">
      <formula>"esterreur(reference)"</formula>
    </cfRule>
  </conditionalFormatting>
  <conditionalFormatting sqref="U323:V323">
    <cfRule type="expression" dxfId="102" priority="129" stopIfTrue="1">
      <formula>"esterreur(reference)"</formula>
    </cfRule>
  </conditionalFormatting>
  <conditionalFormatting sqref="U435:V435 T435:T436">
    <cfRule type="expression" dxfId="101" priority="124" stopIfTrue="1">
      <formula>"esterreur(reference)"</formula>
    </cfRule>
  </conditionalFormatting>
  <conditionalFormatting sqref="U439:V439 U441:V442">
    <cfRule type="expression" dxfId="100" priority="118" stopIfTrue="1">
      <formula>"esterreur(reference)"</formula>
    </cfRule>
  </conditionalFormatting>
  <conditionalFormatting sqref="U445:V445">
    <cfRule type="expression" dxfId="99" priority="119" stopIfTrue="1">
      <formula>"esterreur(reference)"</formula>
    </cfRule>
  </conditionalFormatting>
  <conditionalFormatting sqref="V7:V16">
    <cfRule type="expression" dxfId="98" priority="95" stopIfTrue="1">
      <formula>"esterreur(reference)"</formula>
    </cfRule>
  </conditionalFormatting>
  <conditionalFormatting sqref="V77:V84">
    <cfRule type="expression" dxfId="97" priority="123" stopIfTrue="1">
      <formula>"esterreur(reference)"</formula>
    </cfRule>
  </conditionalFormatting>
  <conditionalFormatting sqref="V159:V165">
    <cfRule type="expression" dxfId="96" priority="128" stopIfTrue="1">
      <formula>"esterreur(reference)"</formula>
    </cfRule>
  </conditionalFormatting>
  <conditionalFormatting sqref="V232:V238">
    <cfRule type="expression" dxfId="95" priority="120" stopIfTrue="1">
      <formula>"esterreur(reference)"</formula>
    </cfRule>
  </conditionalFormatting>
  <conditionalFormatting sqref="V274:V285">
    <cfRule type="expression" dxfId="94" priority="126" stopIfTrue="1">
      <formula>"esterreur(reference)"</formula>
    </cfRule>
  </conditionalFormatting>
  <conditionalFormatting sqref="V287:V304">
    <cfRule type="expression" dxfId="93" priority="127" stopIfTrue="1">
      <formula>"esterreur(reference)"</formula>
    </cfRule>
  </conditionalFormatting>
  <conditionalFormatting sqref="V326">
    <cfRule type="expression" dxfId="92" priority="116" stopIfTrue="1">
      <formula>"esterreur(reference)"</formula>
    </cfRule>
  </conditionalFormatting>
  <conditionalFormatting sqref="V332:V343">
    <cfRule type="expression" dxfId="91" priority="130" stopIfTrue="1">
      <formula>"esterreur(reference)"</formula>
    </cfRule>
  </conditionalFormatting>
  <conditionalFormatting sqref="V424:V426">
    <cfRule type="expression" dxfId="90" priority="125" stopIfTrue="1">
      <formula>"esterreur(reference)"</formula>
    </cfRule>
  </conditionalFormatting>
  <conditionalFormatting sqref="W182:Y183">
    <cfRule type="expression" dxfId="44" priority="44" stopIfTrue="1">
      <formula>"esterreur(reference)"</formula>
    </cfRule>
  </conditionalFormatting>
  <conditionalFormatting sqref="W185:Y197">
    <cfRule type="expression" dxfId="43" priority="42" stopIfTrue="1">
      <formula>"esterreur(reference)"</formula>
    </cfRule>
  </conditionalFormatting>
  <conditionalFormatting sqref="W437:Y438">
    <cfRule type="expression" dxfId="42" priority="43" stopIfTrue="1">
      <formula>"esterreur(reference)"</formula>
    </cfRule>
  </conditionalFormatting>
  <conditionalFormatting sqref="W467:Y483">
    <cfRule type="expression" dxfId="41" priority="4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2026-09-18T13:58:34Z</dcterms:modified>
</cp:coreProperties>
</file>