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wthdeltaltd\publishing\Educational Content\Practical-Finance-MOOC\000 -Introduction to Financial Accounting\"/>
    </mc:Choice>
  </mc:AlternateContent>
  <xr:revisionPtr revIDLastSave="0" documentId="13_ncr:40001_{835E63D1-950E-4795-88C3-A29AF1A529F3}" xr6:coauthVersionLast="47" xr6:coauthVersionMax="47" xr10:uidLastSave="{00000000-0000-0000-0000-000000000000}"/>
  <bookViews>
    <workbookView xWindow="28680" yWindow="-120" windowWidth="29040" windowHeight="15720"/>
  </bookViews>
  <sheets>
    <sheet name="Line Items" sheetId="1" r:id="rId1"/>
    <sheet name="E-Commerce (Model)" sheetId="2" r:id="rId2"/>
    <sheet name="Website (Model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C44" i="2"/>
  <c r="C45" i="2" s="1"/>
  <c r="C43" i="2"/>
  <c r="C46" i="2" s="1"/>
  <c r="C34" i="2"/>
  <c r="I49" i="2"/>
  <c r="I48" i="2"/>
  <c r="C54" i="2"/>
  <c r="C53" i="2"/>
  <c r="C15" i="2"/>
  <c r="D11" i="1"/>
  <c r="D7" i="1"/>
  <c r="D3" i="1"/>
  <c r="D2" i="1"/>
  <c r="C47" i="2" l="1"/>
  <c r="C48" i="2" s="1"/>
  <c r="C13" i="2"/>
  <c r="D4" i="1"/>
  <c r="D5" i="1" s="1"/>
  <c r="D6" i="1"/>
  <c r="D8" i="1" s="1"/>
  <c r="C32" i="2" l="1"/>
  <c r="D9" i="1"/>
  <c r="D10" i="1" s="1"/>
  <c r="D12" i="1"/>
  <c r="D13" i="1" s="1"/>
  <c r="D14" i="1" s="1"/>
  <c r="C29" i="2" l="1"/>
  <c r="C5" i="2" s="1"/>
  <c r="C31" i="2"/>
  <c r="C39" i="2" s="1"/>
  <c r="C9" i="2" s="1"/>
  <c r="C38" i="2" l="1"/>
  <c r="C8" i="2" s="1"/>
  <c r="C7" i="2" s="1"/>
  <c r="C6" i="2"/>
  <c r="C4" i="2" s="1"/>
  <c r="C11" i="2" l="1"/>
  <c r="C12" i="2"/>
  <c r="C10" i="2"/>
  <c r="C22" i="2" s="1"/>
  <c r="C14" i="2" l="1"/>
  <c r="C23" i="2" s="1"/>
  <c r="C16" i="2" l="1"/>
  <c r="C17" i="2" s="1"/>
  <c r="C24" i="2" s="1"/>
</calcChain>
</file>

<file path=xl/sharedStrings.xml><?xml version="1.0" encoding="utf-8"?>
<sst xmlns="http://schemas.openxmlformats.org/spreadsheetml/2006/main" count="183" uniqueCount="119">
  <si>
    <t>Statement</t>
  </si>
  <si>
    <t>Order</t>
  </si>
  <si>
    <t>Term</t>
  </si>
  <si>
    <t>Definition</t>
  </si>
  <si>
    <t>Calculation</t>
  </si>
  <si>
    <t>Income</t>
  </si>
  <si>
    <t>Revenue</t>
  </si>
  <si>
    <t>Selling Price * Volume</t>
  </si>
  <si>
    <t>The total $ amount of sales, for a given period of time.</t>
  </si>
  <si>
    <t>Cost of Goods Sold</t>
  </si>
  <si>
    <t>(Opening Inventory + Purchases) - Closing Inventory</t>
  </si>
  <si>
    <t>Gross Profit</t>
  </si>
  <si>
    <t>Revenue - Cost of Goods Sold</t>
  </si>
  <si>
    <t>The total $ amount of costs, which are associated with the purchase of inventory, over a given period of time.</t>
  </si>
  <si>
    <t>Gross Margin</t>
  </si>
  <si>
    <t>Example Fiscal Year 2022</t>
  </si>
  <si>
    <t>Selling, General &amp; Admin</t>
  </si>
  <si>
    <t>Research &amp; Development</t>
  </si>
  <si>
    <t>Operating Expense</t>
  </si>
  <si>
    <t>Operating Income</t>
  </si>
  <si>
    <t>Operaing Margin</t>
  </si>
  <si>
    <t>(Gross Profit / Revenue)*100</t>
  </si>
  <si>
    <t>The Percentage % of Revenue left after covering the COGS.</t>
  </si>
  <si>
    <t>Selling(Sales Expense + Marketing + Advertising + Travel Expense) + General(Rent, Utilities, Office Equipment, Supplies, Insurance) + Administrative(Payrolls, Legal Council, Consulting Fees)</t>
  </si>
  <si>
    <t>The total $ amount of costs, which are associated with business expenses.</t>
  </si>
  <si>
    <t>Total Research &amp; Development Expenses</t>
  </si>
  <si>
    <t>The total $ amount of costs, which are associated with research and development.</t>
  </si>
  <si>
    <t>Selling, General &amp; Admin + Research &amp; Development</t>
  </si>
  <si>
    <t>The total $ amount of costs, which are associated with business operations.</t>
  </si>
  <si>
    <t>Gross Profit  - Operating Expense</t>
  </si>
  <si>
    <t>The total $ amount of profit, left after covering the COGS.</t>
  </si>
  <si>
    <t>The total $ amount of profit, left after covering the COGS and OPEX.</t>
  </si>
  <si>
    <t>(Operating Income / Revenue)*100</t>
  </si>
  <si>
    <t>The Percentage % of Revenue left after covering the COGS and OPEX.</t>
  </si>
  <si>
    <t>Interest Expense</t>
  </si>
  <si>
    <t>Taxation</t>
  </si>
  <si>
    <t>Net Income</t>
  </si>
  <si>
    <t>Net Margin</t>
  </si>
  <si>
    <t>Interest Payed on Debts</t>
  </si>
  <si>
    <t>Corprate Tax</t>
  </si>
  <si>
    <t>Operating Income - (Interest Expense + Taxation)</t>
  </si>
  <si>
    <t>(Net Income / Revenue)*100</t>
  </si>
  <si>
    <t>The Percentage % of Revenue left after covering the COGS and OPEX, Interest and Tax.</t>
  </si>
  <si>
    <t>The total $ amount of costs, with servicing debts loans made to the business.</t>
  </si>
  <si>
    <t>The total $ amount of costs, which are associated with taxation on corprate income.</t>
  </si>
  <si>
    <t>The total $ amount of profit, left after covering the COGS and OPEX, Interest and Tax. This is the real measure of Profitability.</t>
  </si>
  <si>
    <t>Balance</t>
  </si>
  <si>
    <t>Cash &amp; Cash Equivalents</t>
  </si>
  <si>
    <t>Marketable Securities</t>
  </si>
  <si>
    <t>Accounts Receivable</t>
  </si>
  <si>
    <t>Inventories</t>
  </si>
  <si>
    <t>Total Current Assets</t>
  </si>
  <si>
    <t>Property, Plant &amp; Equipment</t>
  </si>
  <si>
    <t>Intangible Assets</t>
  </si>
  <si>
    <t>Other Assets</t>
  </si>
  <si>
    <t>Investments</t>
  </si>
  <si>
    <t>Total Assets</t>
  </si>
  <si>
    <t>Accounts Payable</t>
  </si>
  <si>
    <t>Interest Payable</t>
  </si>
  <si>
    <t>Total Current Liabilities</t>
  </si>
  <si>
    <t>Current Debts Payable</t>
  </si>
  <si>
    <t>Long Term Debts Payable</t>
  </si>
  <si>
    <t>Total Liabilities</t>
  </si>
  <si>
    <t>Common Stock</t>
  </si>
  <si>
    <t>Retained Earnings</t>
  </si>
  <si>
    <t>Total Liabilities &amp; Stockholders Equity</t>
  </si>
  <si>
    <t>Fiscal Year End</t>
  </si>
  <si>
    <t>Consumer: Online Retail: Beauty Products: www.AcrylicNails.com</t>
  </si>
  <si>
    <t>COGS</t>
  </si>
  <si>
    <t>Acrylic Products</t>
  </si>
  <si>
    <t>Paint &amp; Varnish</t>
  </si>
  <si>
    <t>Interest</t>
  </si>
  <si>
    <t>Tax</t>
  </si>
  <si>
    <t>Net Profit</t>
  </si>
  <si>
    <t>Operating Profit</t>
  </si>
  <si>
    <t>Operating Margin</t>
  </si>
  <si>
    <t>Sales Growth</t>
  </si>
  <si>
    <t>Earnings Growth</t>
  </si>
  <si>
    <t>REVENUE</t>
  </si>
  <si>
    <t>OPEX</t>
  </si>
  <si>
    <t>NET PROFIT</t>
  </si>
  <si>
    <t>ASSUMPTIONS</t>
  </si>
  <si>
    <t>Arcylic Nails: Selling Price</t>
  </si>
  <si>
    <t>Arcylic Nails: Volume</t>
  </si>
  <si>
    <t>Nail Varnish: Selling Price</t>
  </si>
  <si>
    <t>Nail Varnish: Volume</t>
  </si>
  <si>
    <t>Traffic Conversion</t>
  </si>
  <si>
    <t>Number of Customers</t>
  </si>
  <si>
    <t>Marketing &amp; Advertisments</t>
  </si>
  <si>
    <t>Other Operating Expenses</t>
  </si>
  <si>
    <t>Salaries</t>
  </si>
  <si>
    <t>Software</t>
  </si>
  <si>
    <t>Ad Budget</t>
  </si>
  <si>
    <t>Office Rent</t>
  </si>
  <si>
    <t>Servers &amp; Web Services</t>
  </si>
  <si>
    <t>CPM</t>
  </si>
  <si>
    <t>CPC</t>
  </si>
  <si>
    <t>Sales Conversion</t>
  </si>
  <si>
    <t>Taxation Rate</t>
  </si>
  <si>
    <t>Loan Value</t>
  </si>
  <si>
    <t>Interest Rate</t>
  </si>
  <si>
    <t>Controlled</t>
  </si>
  <si>
    <t>x</t>
  </si>
  <si>
    <t>Sources</t>
  </si>
  <si>
    <t>https://www.amazon.co.uk/gp/bestsellers/beauty/22830220031/ref=pd_zg_hrsr_beauty</t>
  </si>
  <si>
    <t>https://www.amazon.co.uk/Best-Sellers-Beauty-Gel-Nail-Polish/zgbs/beauty/5521657031/ref=zg_bs_nav_beauty_3_2909180031</t>
  </si>
  <si>
    <t>Arcylic Nails: Opening Inventory</t>
  </si>
  <si>
    <t>Arcylic Nails: Purchases</t>
  </si>
  <si>
    <t>Arcylic Nails: Closing Inventory</t>
  </si>
  <si>
    <t>Nail Varnish: Opening Inventory</t>
  </si>
  <si>
    <t>Nail Varnish: Purchases</t>
  </si>
  <si>
    <t>Nail Varnish: Closing Inventory</t>
  </si>
  <si>
    <t>https://www.alibaba.com/product-detail/24pcs-Pink-Nude-White-French-Fake_1600484101946.html?spm=a2700.galleryofferlist.normal_offer.d_title.fbe61b8enVtCLi</t>
  </si>
  <si>
    <t>https://www.alibaba.com/product-detail/MEETNAIL-2023-base-coat-top-coat_1600303232970.html?spm=a2700.galleryofferlist.normal_offer.d_title.4d0d5af8tqXLqB&amp;s=p</t>
  </si>
  <si>
    <t>https://adcostly.com/facebook-ads-cost/beauty</t>
  </si>
  <si>
    <t>https://www.shopify.com/uk/pricing</t>
  </si>
  <si>
    <t>Traffic per 1000 Impressions</t>
  </si>
  <si>
    <t>Clicks</t>
  </si>
  <si>
    <t>1,000s of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</si>
</sst>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-[$$-409]* #,##0.00_ ;_-[$$-409]* \-#,##0.00\ ;_-[$$-409]* &quot;-&quot;??_ ;_-@_ "/>
    <numFmt numFmtId="165" formatCode="0.0%"/>
    <numFmt numFmtId="170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7">
    <xf numFmtId="0" fontId="0" fillId="0" borderId="0" xfId="0"/>
    <xf numFmtId="164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4" fillId="0" borderId="9" xfId="0" applyFont="1" applyBorder="1"/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3" fillId="5" borderId="11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4" fillId="0" borderId="15" xfId="0" applyFont="1" applyBorder="1"/>
    <xf numFmtId="0" fontId="4" fillId="2" borderId="16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9" xfId="0" applyNumberFormat="1" applyFont="1" applyBorder="1"/>
    <xf numFmtId="164" fontId="4" fillId="0" borderId="15" xfId="0" applyNumberFormat="1" applyFont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0" borderId="0" xfId="0" applyNumberFormat="1" applyFill="1" applyBorder="1"/>
    <xf numFmtId="164" fontId="0" fillId="0" borderId="5" xfId="0" applyNumberFormat="1" applyFill="1" applyBorder="1"/>
    <xf numFmtId="164" fontId="0" fillId="0" borderId="0" xfId="0" applyNumberFormat="1" applyBorder="1"/>
    <xf numFmtId="164" fontId="0" fillId="0" borderId="5" xfId="0" applyNumberFormat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9" fontId="0" fillId="0" borderId="0" xfId="2" applyFont="1" applyBorder="1"/>
    <xf numFmtId="9" fontId="0" fillId="0" borderId="5" xfId="2" applyFont="1" applyBorder="1"/>
    <xf numFmtId="9" fontId="0" fillId="0" borderId="7" xfId="2" applyFont="1" applyBorder="1"/>
    <xf numFmtId="9" fontId="0" fillId="0" borderId="8" xfId="2" applyFont="1" applyBorder="1"/>
    <xf numFmtId="49" fontId="0" fillId="0" borderId="0" xfId="0" applyNumberFormat="1"/>
    <xf numFmtId="49" fontId="2" fillId="0" borderId="4" xfId="0" applyNumberFormat="1" applyFont="1" applyBorder="1" applyAlignment="1">
      <alignment horizontal="center" vertical="center"/>
    </xf>
    <xf numFmtId="49" fontId="0" fillId="2" borderId="4" xfId="0" applyNumberFormat="1" applyFill="1" applyBorder="1"/>
    <xf numFmtId="49" fontId="6" fillId="0" borderId="4" xfId="0" applyNumberFormat="1" applyFont="1" applyBorder="1" applyAlignment="1">
      <alignment horizontal="right" vertical="top"/>
    </xf>
    <xf numFmtId="49" fontId="5" fillId="3" borderId="4" xfId="0" applyNumberFormat="1" applyFont="1" applyFill="1" applyBorder="1" applyAlignment="1">
      <alignment horizontal="left"/>
    </xf>
    <xf numFmtId="49" fontId="5" fillId="3" borderId="4" xfId="0" applyNumberFormat="1" applyFont="1" applyFill="1" applyBorder="1"/>
    <xf numFmtId="49" fontId="0" fillId="0" borderId="4" xfId="0" applyNumberFormat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49" fontId="0" fillId="4" borderId="4" xfId="0" applyNumberFormat="1" applyFill="1" applyBorder="1" applyAlignment="1">
      <alignment horizontal="left"/>
    </xf>
    <xf numFmtId="49" fontId="0" fillId="0" borderId="4" xfId="0" applyNumberFormat="1" applyBorder="1"/>
    <xf numFmtId="49" fontId="5" fillId="0" borderId="4" xfId="2" applyNumberFormat="1" applyFont="1" applyBorder="1" applyAlignment="1">
      <alignment horizontal="right"/>
    </xf>
    <xf numFmtId="49" fontId="5" fillId="0" borderId="6" xfId="2" applyNumberFormat="1" applyFont="1" applyBorder="1" applyAlignment="1">
      <alignment horizontal="right"/>
    </xf>
    <xf numFmtId="49" fontId="4" fillId="0" borderId="14" xfId="0" applyNumberFormat="1" applyFont="1" applyBorder="1" applyAlignment="1"/>
    <xf numFmtId="49" fontId="4" fillId="0" borderId="14" xfId="0" applyNumberFormat="1" applyFont="1" applyBorder="1"/>
    <xf numFmtId="49" fontId="4" fillId="0" borderId="14" xfId="2" applyNumberFormat="1" applyFont="1" applyBorder="1"/>
    <xf numFmtId="49" fontId="4" fillId="0" borderId="18" xfId="2" applyNumberFormat="1" applyFont="1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  <xf numFmtId="49" fontId="0" fillId="0" borderId="0" xfId="2" applyNumberFormat="1" applyFont="1" applyAlignment="1">
      <alignment horizontal="right"/>
    </xf>
    <xf numFmtId="49" fontId="0" fillId="0" borderId="0" xfId="0" applyNumberFormat="1" applyFill="1" applyAlignment="1">
      <alignment horizontal="right"/>
    </xf>
    <xf numFmtId="49" fontId="0" fillId="9" borderId="0" xfId="0" applyNumberFormat="1" applyFill="1" applyAlignment="1">
      <alignment horizontal="right"/>
    </xf>
    <xf numFmtId="49" fontId="7" fillId="8" borderId="0" xfId="0" applyNumberFormat="1" applyFont="1" applyFill="1" applyAlignment="1">
      <alignment horizontal="right"/>
    </xf>
    <xf numFmtId="49" fontId="0" fillId="7" borderId="0" xfId="0" applyNumberFormat="1" applyFill="1" applyAlignment="1">
      <alignment horizontal="right"/>
    </xf>
    <xf numFmtId="49" fontId="7" fillId="8" borderId="0" xfId="2" applyNumberFormat="1" applyFont="1" applyFill="1" applyAlignment="1">
      <alignment horizontal="right"/>
    </xf>
    <xf numFmtId="49" fontId="0" fillId="7" borderId="0" xfId="2" applyNumberFormat="1" applyFont="1" applyFill="1" applyAlignment="1">
      <alignment horizontal="right"/>
    </xf>
    <xf numFmtId="49" fontId="0" fillId="0" borderId="0" xfId="0" applyNumberFormat="1" applyAlignment="1">
      <alignment horizontal="center" vertical="center"/>
    </xf>
    <xf numFmtId="49" fontId="0" fillId="0" borderId="0" xfId="2" applyNumberFormat="1" applyFont="1"/>
    <xf numFmtId="49" fontId="9" fillId="0" borderId="0" xfId="3" applyNumberFormat="1"/>
    <xf numFmtId="49" fontId="9" fillId="0" borderId="0" xfId="3" applyNumberFormat="1" applyAlignment="1">
      <alignment horizontal="left"/>
    </xf>
    <xf numFmtId="164" fontId="4" fillId="0" borderId="9" xfId="0" applyNumberFormat="1" applyFont="1" applyBorder="1" applyAlignment="1">
      <alignment horizontal="right"/>
    </xf>
    <xf numFmtId="164" fontId="4" fillId="0" borderId="15" xfId="0" applyNumberFormat="1" applyFont="1" applyBorder="1" applyAlignment="1">
      <alignment horizontal="right"/>
    </xf>
    <xf numFmtId="170" fontId="4" fillId="0" borderId="9" xfId="1" applyNumberFormat="1" applyFont="1" applyBorder="1" applyAlignment="1">
      <alignment horizontal="right"/>
    </xf>
    <xf numFmtId="170" fontId="4" fillId="0" borderId="15" xfId="1" applyNumberFormat="1" applyFont="1" applyBorder="1" applyAlignment="1">
      <alignment horizontal="right"/>
    </xf>
    <xf numFmtId="165" fontId="4" fillId="0" borderId="9" xfId="2" applyNumberFormat="1" applyFont="1" applyBorder="1" applyAlignment="1">
      <alignment horizontal="right"/>
    </xf>
    <xf numFmtId="165" fontId="4" fillId="0" borderId="15" xfId="2" applyNumberFormat="1" applyFont="1" applyBorder="1" applyAlignment="1">
      <alignment horizontal="right"/>
    </xf>
    <xf numFmtId="165" fontId="4" fillId="0" borderId="9" xfId="2" applyNumberFormat="1" applyFont="1" applyBorder="1"/>
    <xf numFmtId="165" fontId="4" fillId="0" borderId="15" xfId="2" applyNumberFormat="1" applyFont="1" applyBorder="1"/>
    <xf numFmtId="165" fontId="4" fillId="0" borderId="19" xfId="2" applyNumberFormat="1" applyFont="1" applyBorder="1"/>
    <xf numFmtId="165" fontId="4" fillId="0" borderId="20" xfId="2" applyNumberFormat="1" applyFont="1" applyBorder="1"/>
    <xf numFmtId="170" fontId="4" fillId="0" borderId="9" xfId="0" applyNumberFormat="1" applyFont="1" applyBorder="1"/>
    <xf numFmtId="164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.uk/gp/bestsellers/beauty/22830220031/ref=pd_zg_hrsr_beauty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baba.com/product-detail/MEETNAIL-2023-base-coat-top-coat_1600303232970.html?spm=a2700.galleryofferlist.normal_offer.d_title.4d0d5af8tqXLqB&amp;s=p" TargetMode="External"/><Relationship Id="rId1" Type="http://schemas.openxmlformats.org/officeDocument/2006/relationships/hyperlink" Target="https://www.alibaba.com/product-detail/24pcs-Pink-Nude-White-French-Fake_1600484101946.html?spm=a2700.galleryofferlist.normal_offer.d_title.fbe61b8enVtCLi" TargetMode="External"/><Relationship Id="rId6" Type="http://schemas.openxmlformats.org/officeDocument/2006/relationships/hyperlink" Target="https://www.shopify.com/uk/pricing" TargetMode="External"/><Relationship Id="rId5" Type="http://schemas.openxmlformats.org/officeDocument/2006/relationships/hyperlink" Target="https://adcostly.com/facebook-ads-cost/beauty" TargetMode="External"/><Relationship Id="rId4" Type="http://schemas.openxmlformats.org/officeDocument/2006/relationships/hyperlink" Target="https://www.amazon.co.uk/Best-Sellers-Beauty-Gel-Nail-Polish/zgbs/beauty/5521657031/ref=zg_bs_nav_beauty_3_2909180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E15" sqref="E15"/>
    </sheetView>
  </sheetViews>
  <sheetFormatPr defaultRowHeight="14.4" x14ac:dyDescent="0.3"/>
  <cols>
    <col min="1" max="1" width="15.6640625" customWidth="1"/>
    <col min="2" max="2" width="9.21875" customWidth="1"/>
    <col min="3" max="3" width="35.5546875" style="4" customWidth="1"/>
    <col min="4" max="4" width="24.44140625" style="1" customWidth="1"/>
    <col min="5" max="5" width="47.21875" customWidth="1"/>
    <col min="6" max="6" width="109.21875" customWidth="1"/>
  </cols>
  <sheetData>
    <row r="1" spans="1:6" x14ac:dyDescent="0.3">
      <c r="A1" t="s">
        <v>0</v>
      </c>
      <c r="B1" t="s">
        <v>1</v>
      </c>
      <c r="C1" s="5" t="s">
        <v>2</v>
      </c>
      <c r="D1" s="1" t="s">
        <v>15</v>
      </c>
      <c r="E1" t="s">
        <v>4</v>
      </c>
      <c r="F1" t="s">
        <v>3</v>
      </c>
    </row>
    <row r="2" spans="1:6" x14ac:dyDescent="0.3">
      <c r="A2" t="s">
        <v>5</v>
      </c>
      <c r="B2">
        <v>1</v>
      </c>
      <c r="C2" s="4" t="s">
        <v>6</v>
      </c>
      <c r="D2" s="1">
        <f>40*56753</f>
        <v>2270120</v>
      </c>
      <c r="E2" t="s">
        <v>7</v>
      </c>
      <c r="F2" t="s">
        <v>8</v>
      </c>
    </row>
    <row r="3" spans="1:6" x14ac:dyDescent="0.3">
      <c r="A3" t="s">
        <v>5</v>
      </c>
      <c r="B3">
        <v>2</v>
      </c>
      <c r="C3" s="4" t="s">
        <v>9</v>
      </c>
      <c r="D3" s="1">
        <f>(1000000+450000)-5700</f>
        <v>1444300</v>
      </c>
      <c r="E3" t="s">
        <v>10</v>
      </c>
      <c r="F3" t="s">
        <v>13</v>
      </c>
    </row>
    <row r="4" spans="1:6" x14ac:dyDescent="0.3">
      <c r="A4" t="s">
        <v>5</v>
      </c>
      <c r="B4">
        <v>3</v>
      </c>
      <c r="C4" s="4" t="s">
        <v>11</v>
      </c>
      <c r="D4" s="1">
        <f>D2-D3</f>
        <v>825820</v>
      </c>
      <c r="E4" t="s">
        <v>12</v>
      </c>
      <c r="F4" t="s">
        <v>30</v>
      </c>
    </row>
    <row r="5" spans="1:6" x14ac:dyDescent="0.3">
      <c r="A5" t="s">
        <v>5</v>
      </c>
      <c r="B5">
        <v>4</v>
      </c>
      <c r="C5" s="4" t="s">
        <v>14</v>
      </c>
      <c r="D5" s="3">
        <f>D4/D2</f>
        <v>0.36377812626645289</v>
      </c>
      <c r="E5" t="s">
        <v>21</v>
      </c>
      <c r="F5" t="s">
        <v>22</v>
      </c>
    </row>
    <row r="6" spans="1:6" x14ac:dyDescent="0.3">
      <c r="A6" t="s">
        <v>5</v>
      </c>
      <c r="B6">
        <v>5</v>
      </c>
      <c r="C6" s="4" t="s">
        <v>16</v>
      </c>
      <c r="D6" s="1">
        <f>0.15*D2</f>
        <v>340518</v>
      </c>
      <c r="E6" t="s">
        <v>23</v>
      </c>
      <c r="F6" t="s">
        <v>24</v>
      </c>
    </row>
    <row r="7" spans="1:6" x14ac:dyDescent="0.3">
      <c r="A7" t="s">
        <v>5</v>
      </c>
      <c r="B7">
        <v>6</v>
      </c>
      <c r="C7" s="4" t="s">
        <v>17</v>
      </c>
      <c r="D7" s="1">
        <f>120000</f>
        <v>120000</v>
      </c>
      <c r="E7" t="s">
        <v>25</v>
      </c>
      <c r="F7" t="s">
        <v>26</v>
      </c>
    </row>
    <row r="8" spans="1:6" x14ac:dyDescent="0.3">
      <c r="A8" t="s">
        <v>5</v>
      </c>
      <c r="B8">
        <v>7</v>
      </c>
      <c r="C8" s="4" t="s">
        <v>18</v>
      </c>
      <c r="D8" s="1">
        <f>D7+D6</f>
        <v>460518</v>
      </c>
      <c r="E8" t="s">
        <v>27</v>
      </c>
      <c r="F8" t="s">
        <v>28</v>
      </c>
    </row>
    <row r="9" spans="1:6" x14ac:dyDescent="0.3">
      <c r="A9" t="s">
        <v>5</v>
      </c>
      <c r="B9">
        <v>8</v>
      </c>
      <c r="C9" s="4" t="s">
        <v>19</v>
      </c>
      <c r="D9" s="1">
        <f>D4-D8</f>
        <v>365302</v>
      </c>
      <c r="E9" t="s">
        <v>29</v>
      </c>
      <c r="F9" t="s">
        <v>31</v>
      </c>
    </row>
    <row r="10" spans="1:6" x14ac:dyDescent="0.3">
      <c r="A10" t="s">
        <v>5</v>
      </c>
      <c r="B10">
        <v>9</v>
      </c>
      <c r="C10" s="4" t="s">
        <v>20</v>
      </c>
      <c r="D10" s="3">
        <f>D9/D2</f>
        <v>0.1609174845382623</v>
      </c>
      <c r="E10" t="s">
        <v>32</v>
      </c>
      <c r="F10" t="s">
        <v>33</v>
      </c>
    </row>
    <row r="11" spans="1:6" x14ac:dyDescent="0.3">
      <c r="A11" t="s">
        <v>5</v>
      </c>
      <c r="B11">
        <v>10</v>
      </c>
      <c r="C11" s="4" t="s">
        <v>34</v>
      </c>
      <c r="D11" s="1">
        <f>3000*12</f>
        <v>36000</v>
      </c>
      <c r="E11" t="s">
        <v>38</v>
      </c>
      <c r="F11" t="s">
        <v>43</v>
      </c>
    </row>
    <row r="12" spans="1:6" x14ac:dyDescent="0.3">
      <c r="A12" t="s">
        <v>5</v>
      </c>
      <c r="B12">
        <v>11</v>
      </c>
      <c r="C12" s="4" t="s">
        <v>35</v>
      </c>
      <c r="D12" s="1">
        <f>(D9-D11)*0.2</f>
        <v>65860.400000000009</v>
      </c>
      <c r="E12" t="s">
        <v>39</v>
      </c>
      <c r="F12" t="s">
        <v>44</v>
      </c>
    </row>
    <row r="13" spans="1:6" x14ac:dyDescent="0.3">
      <c r="A13" t="s">
        <v>5</v>
      </c>
      <c r="B13">
        <v>12</v>
      </c>
      <c r="C13" s="4" t="s">
        <v>36</v>
      </c>
      <c r="D13" s="1">
        <f>D9-(D11+D12)</f>
        <v>263441.59999999998</v>
      </c>
      <c r="E13" t="s">
        <v>40</v>
      </c>
      <c r="F13" t="s">
        <v>45</v>
      </c>
    </row>
    <row r="14" spans="1:6" x14ac:dyDescent="0.3">
      <c r="A14" t="s">
        <v>5</v>
      </c>
      <c r="B14">
        <v>13</v>
      </c>
      <c r="C14" s="4" t="s">
        <v>37</v>
      </c>
      <c r="D14" s="3">
        <f>D13/D2</f>
        <v>0.11604743361584409</v>
      </c>
      <c r="E14" t="s">
        <v>41</v>
      </c>
      <c r="F14" t="s">
        <v>42</v>
      </c>
    </row>
    <row r="15" spans="1:6" x14ac:dyDescent="0.3">
      <c r="D15" s="3"/>
    </row>
    <row r="16" spans="1:6" x14ac:dyDescent="0.3">
      <c r="A16" t="s">
        <v>46</v>
      </c>
      <c r="B16">
        <v>1</v>
      </c>
      <c r="C16" s="4" t="s">
        <v>47</v>
      </c>
    </row>
    <row r="17" spans="1:3" x14ac:dyDescent="0.3">
      <c r="A17" t="s">
        <v>46</v>
      </c>
      <c r="B17">
        <v>2</v>
      </c>
      <c r="C17" s="4" t="s">
        <v>48</v>
      </c>
    </row>
    <row r="18" spans="1:3" x14ac:dyDescent="0.3">
      <c r="A18" t="s">
        <v>46</v>
      </c>
      <c r="B18">
        <v>3</v>
      </c>
      <c r="C18" s="4" t="s">
        <v>49</v>
      </c>
    </row>
    <row r="19" spans="1:3" x14ac:dyDescent="0.3">
      <c r="A19" t="s">
        <v>46</v>
      </c>
      <c r="B19">
        <v>4</v>
      </c>
      <c r="C19" s="4" t="s">
        <v>50</v>
      </c>
    </row>
    <row r="20" spans="1:3" x14ac:dyDescent="0.3">
      <c r="A20" t="s">
        <v>46</v>
      </c>
      <c r="B20">
        <v>5</v>
      </c>
      <c r="C20" s="4" t="s">
        <v>51</v>
      </c>
    </row>
    <row r="21" spans="1:3" x14ac:dyDescent="0.3">
      <c r="A21" t="s">
        <v>46</v>
      </c>
      <c r="B21">
        <v>6</v>
      </c>
      <c r="C21" s="4" t="s">
        <v>55</v>
      </c>
    </row>
    <row r="22" spans="1:3" x14ac:dyDescent="0.3">
      <c r="A22" t="s">
        <v>46</v>
      </c>
      <c r="B22">
        <v>7</v>
      </c>
      <c r="C22" s="4" t="s">
        <v>52</v>
      </c>
    </row>
    <row r="23" spans="1:3" x14ac:dyDescent="0.3">
      <c r="A23" t="s">
        <v>46</v>
      </c>
      <c r="B23">
        <v>8</v>
      </c>
      <c r="C23" s="4" t="s">
        <v>53</v>
      </c>
    </row>
    <row r="24" spans="1:3" x14ac:dyDescent="0.3">
      <c r="A24" t="s">
        <v>46</v>
      </c>
      <c r="B24">
        <v>9</v>
      </c>
      <c r="C24" s="4" t="s">
        <v>54</v>
      </c>
    </row>
    <row r="25" spans="1:3" x14ac:dyDescent="0.3">
      <c r="A25" t="s">
        <v>46</v>
      </c>
      <c r="B25">
        <v>10</v>
      </c>
      <c r="C25" s="4" t="s">
        <v>56</v>
      </c>
    </row>
    <row r="27" spans="1:3" x14ac:dyDescent="0.3">
      <c r="A27" t="s">
        <v>46</v>
      </c>
      <c r="B27">
        <v>11</v>
      </c>
      <c r="C27" s="4" t="s">
        <v>60</v>
      </c>
    </row>
    <row r="28" spans="1:3" x14ac:dyDescent="0.3">
      <c r="A28" t="s">
        <v>46</v>
      </c>
      <c r="B28">
        <v>12</v>
      </c>
      <c r="C28" s="4" t="s">
        <v>57</v>
      </c>
    </row>
    <row r="29" spans="1:3" x14ac:dyDescent="0.3">
      <c r="A29" t="s">
        <v>46</v>
      </c>
      <c r="B29">
        <v>13</v>
      </c>
      <c r="C29" s="4" t="s">
        <v>58</v>
      </c>
    </row>
    <row r="30" spans="1:3" x14ac:dyDescent="0.3">
      <c r="A30" t="s">
        <v>46</v>
      </c>
      <c r="B30">
        <v>14</v>
      </c>
      <c r="C30" s="4" t="s">
        <v>59</v>
      </c>
    </row>
    <row r="32" spans="1:3" x14ac:dyDescent="0.3">
      <c r="A32" t="s">
        <v>46</v>
      </c>
      <c r="B32">
        <v>15</v>
      </c>
      <c r="C32" s="4" t="s">
        <v>61</v>
      </c>
    </row>
    <row r="33" spans="1:3" x14ac:dyDescent="0.3">
      <c r="A33" t="s">
        <v>46</v>
      </c>
      <c r="B33">
        <v>16</v>
      </c>
      <c r="C33" s="4" t="s">
        <v>62</v>
      </c>
    </row>
    <row r="35" spans="1:3" x14ac:dyDescent="0.3">
      <c r="A35" t="s">
        <v>46</v>
      </c>
      <c r="B35">
        <v>17</v>
      </c>
      <c r="C35" s="4" t="s">
        <v>63</v>
      </c>
    </row>
    <row r="36" spans="1:3" x14ac:dyDescent="0.3">
      <c r="A36" t="s">
        <v>46</v>
      </c>
      <c r="B36">
        <v>18</v>
      </c>
      <c r="C36" s="4" t="s">
        <v>64</v>
      </c>
    </row>
    <row r="37" spans="1:3" x14ac:dyDescent="0.3">
      <c r="A37" t="s">
        <v>46</v>
      </c>
      <c r="B37">
        <v>19</v>
      </c>
      <c r="C37" s="4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I58"/>
  <sheetViews>
    <sheetView topLeftCell="A19" workbookViewId="0">
      <selection activeCell="E5" sqref="E5"/>
    </sheetView>
  </sheetViews>
  <sheetFormatPr defaultRowHeight="14.4" x14ac:dyDescent="0.3"/>
  <cols>
    <col min="1" max="1" width="11.109375" style="62" customWidth="1"/>
    <col min="2" max="2" width="30.77734375" style="46" customWidth="1"/>
    <col min="3" max="6" width="16.109375" customWidth="1"/>
    <col min="7" max="7" width="8.88671875" style="46"/>
    <col min="9" max="9" width="10.109375" bestFit="1" customWidth="1"/>
  </cols>
  <sheetData>
    <row r="1" spans="1:7" ht="15" thickBot="1" x14ac:dyDescent="0.35"/>
    <row r="2" spans="1:7" x14ac:dyDescent="0.3">
      <c r="B2" s="15" t="s">
        <v>67</v>
      </c>
      <c r="C2" s="16"/>
      <c r="D2" s="16"/>
      <c r="E2" s="16"/>
      <c r="F2" s="17"/>
    </row>
    <row r="3" spans="1:7" s="6" customFormat="1" x14ac:dyDescent="0.3">
      <c r="A3" s="63"/>
      <c r="B3" s="47" t="s">
        <v>66</v>
      </c>
      <c r="C3" s="13">
        <v>2023</v>
      </c>
      <c r="D3" s="13">
        <v>2024</v>
      </c>
      <c r="E3" s="13">
        <v>2025</v>
      </c>
      <c r="F3" s="14">
        <v>2026</v>
      </c>
      <c r="G3" s="71"/>
    </row>
    <row r="4" spans="1:7" s="1" customFormat="1" x14ac:dyDescent="0.3">
      <c r="A4" s="62"/>
      <c r="B4" s="48" t="s">
        <v>6</v>
      </c>
      <c r="C4" s="38">
        <f>C5+C6</f>
        <v>48076.923076923071</v>
      </c>
      <c r="D4" s="38"/>
      <c r="E4" s="38"/>
      <c r="F4" s="39"/>
      <c r="G4" s="46"/>
    </row>
    <row r="5" spans="1:7" s="1" customFormat="1" x14ac:dyDescent="0.3">
      <c r="A5" s="62"/>
      <c r="B5" s="49" t="s">
        <v>69</v>
      </c>
      <c r="C5" s="36">
        <f>C28*C29</f>
        <v>37774.725274725271</v>
      </c>
      <c r="D5" s="36"/>
      <c r="E5" s="36"/>
      <c r="F5" s="37"/>
      <c r="G5" s="46"/>
    </row>
    <row r="6" spans="1:7" s="1" customFormat="1" x14ac:dyDescent="0.3">
      <c r="A6" s="62"/>
      <c r="B6" s="49" t="s">
        <v>70</v>
      </c>
      <c r="C6" s="36">
        <f>C30*C31</f>
        <v>10302.197802197799</v>
      </c>
      <c r="D6" s="36"/>
      <c r="E6" s="36"/>
      <c r="F6" s="37"/>
      <c r="G6" s="46"/>
    </row>
    <row r="7" spans="1:7" s="1" customFormat="1" x14ac:dyDescent="0.3">
      <c r="A7" s="62"/>
      <c r="B7" s="50" t="s">
        <v>68</v>
      </c>
      <c r="C7" s="40">
        <f>C8+C9</f>
        <v>4474.5879120879117</v>
      </c>
      <c r="D7" s="40"/>
      <c r="E7" s="40"/>
      <c r="F7" s="41"/>
      <c r="G7" s="46"/>
    </row>
    <row r="8" spans="1:7" s="1" customFormat="1" x14ac:dyDescent="0.3">
      <c r="A8" s="62"/>
      <c r="B8" s="49" t="s">
        <v>69</v>
      </c>
      <c r="C8" s="36">
        <f>(C34+C36)-C38</f>
        <v>2682.0054945054944</v>
      </c>
      <c r="D8" s="36"/>
      <c r="E8" s="36"/>
      <c r="F8" s="37"/>
      <c r="G8" s="46"/>
    </row>
    <row r="9" spans="1:7" s="1" customFormat="1" x14ac:dyDescent="0.3">
      <c r="A9" s="62"/>
      <c r="B9" s="49" t="s">
        <v>70</v>
      </c>
      <c r="C9" s="36">
        <f>(C35+C37)-C39</f>
        <v>1792.5824175824173</v>
      </c>
      <c r="D9" s="36"/>
      <c r="E9" s="36"/>
      <c r="F9" s="37"/>
      <c r="G9" s="46"/>
    </row>
    <row r="10" spans="1:7" s="1" customFormat="1" x14ac:dyDescent="0.3">
      <c r="A10" s="62"/>
      <c r="B10" s="48" t="s">
        <v>11</v>
      </c>
      <c r="C10" s="38">
        <f>C4-C7</f>
        <v>43602.33516483516</v>
      </c>
      <c r="D10" s="38"/>
      <c r="E10" s="38"/>
      <c r="F10" s="39"/>
      <c r="G10" s="46"/>
    </row>
    <row r="11" spans="1:7" s="1" customFormat="1" x14ac:dyDescent="0.3">
      <c r="A11" s="62"/>
      <c r="B11" s="49" t="s">
        <v>69</v>
      </c>
      <c r="C11" s="36">
        <f>C5-C8</f>
        <v>35092.719780219777</v>
      </c>
      <c r="D11" s="36"/>
      <c r="E11" s="36"/>
      <c r="F11" s="37"/>
      <c r="G11" s="46"/>
    </row>
    <row r="12" spans="1:7" s="1" customFormat="1" x14ac:dyDescent="0.3">
      <c r="A12" s="62"/>
      <c r="B12" s="49" t="s">
        <v>70</v>
      </c>
      <c r="C12" s="36">
        <f>C6-C9</f>
        <v>8509.6153846153829</v>
      </c>
      <c r="D12" s="36"/>
      <c r="E12" s="36"/>
      <c r="F12" s="37"/>
      <c r="G12" s="46"/>
    </row>
    <row r="13" spans="1:7" s="1" customFormat="1" x14ac:dyDescent="0.3">
      <c r="A13" s="62"/>
      <c r="B13" s="51" t="s">
        <v>18</v>
      </c>
      <c r="C13" s="40">
        <f>C42+(C51+C52+C53+C54)</f>
        <v>6128</v>
      </c>
      <c r="D13" s="40"/>
      <c r="E13" s="40"/>
      <c r="F13" s="41"/>
      <c r="G13" s="46"/>
    </row>
    <row r="14" spans="1:7" s="1" customFormat="1" x14ac:dyDescent="0.3">
      <c r="A14" s="62"/>
      <c r="B14" s="48" t="s">
        <v>74</v>
      </c>
      <c r="C14" s="38">
        <f>C10-C13</f>
        <v>37474.33516483516</v>
      </c>
      <c r="D14" s="38"/>
      <c r="E14" s="38"/>
      <c r="F14" s="39"/>
      <c r="G14" s="46"/>
    </row>
    <row r="15" spans="1:7" s="1" customFormat="1" x14ac:dyDescent="0.3">
      <c r="A15" s="62"/>
      <c r="B15" s="52" t="s">
        <v>71</v>
      </c>
      <c r="C15" s="36">
        <f>C56*C57</f>
        <v>2250</v>
      </c>
      <c r="D15" s="36"/>
      <c r="E15" s="36"/>
      <c r="F15" s="37"/>
      <c r="G15" s="46"/>
    </row>
    <row r="16" spans="1:7" s="1" customFormat="1" x14ac:dyDescent="0.3">
      <c r="A16" s="62"/>
      <c r="B16" s="53" t="s">
        <v>72</v>
      </c>
      <c r="C16" s="34">
        <f>C14*C58</f>
        <v>7494.8670329670322</v>
      </c>
      <c r="D16" s="34"/>
      <c r="E16" s="34"/>
      <c r="F16" s="35"/>
      <c r="G16" s="46"/>
    </row>
    <row r="17" spans="1:7" s="1" customFormat="1" x14ac:dyDescent="0.3">
      <c r="A17" s="62"/>
      <c r="B17" s="54" t="s">
        <v>73</v>
      </c>
      <c r="C17" s="32">
        <f>(C14)-(C15+C16)</f>
        <v>27729.468131868129</v>
      </c>
      <c r="D17" s="32"/>
      <c r="E17" s="32"/>
      <c r="F17" s="33"/>
      <c r="G17" s="46"/>
    </row>
    <row r="18" spans="1:7" x14ac:dyDescent="0.3">
      <c r="B18" s="55"/>
      <c r="C18" s="7"/>
      <c r="D18" s="7"/>
      <c r="E18" s="7"/>
      <c r="F18" s="8"/>
    </row>
    <row r="19" spans="1:7" s="2" customFormat="1" x14ac:dyDescent="0.3">
      <c r="A19" s="64"/>
      <c r="B19" s="56" t="s">
        <v>76</v>
      </c>
      <c r="C19" s="42"/>
      <c r="D19" s="42"/>
      <c r="E19" s="42"/>
      <c r="F19" s="43"/>
      <c r="G19" s="72"/>
    </row>
    <row r="20" spans="1:7" s="2" customFormat="1" x14ac:dyDescent="0.3">
      <c r="A20" s="64"/>
      <c r="B20" s="56" t="s">
        <v>77</v>
      </c>
      <c r="C20" s="42"/>
      <c r="D20" s="42"/>
      <c r="E20" s="42"/>
      <c r="F20" s="43"/>
      <c r="G20" s="72"/>
    </row>
    <row r="21" spans="1:7" x14ac:dyDescent="0.3">
      <c r="B21" s="55"/>
      <c r="C21" s="7"/>
      <c r="D21" s="7"/>
      <c r="E21" s="7"/>
      <c r="F21" s="8"/>
    </row>
    <row r="22" spans="1:7" s="2" customFormat="1" x14ac:dyDescent="0.3">
      <c r="A22" s="64"/>
      <c r="B22" s="56" t="s">
        <v>14</v>
      </c>
      <c r="C22" s="42">
        <f>C10/C4</f>
        <v>0.90692857142857142</v>
      </c>
      <c r="D22" s="42"/>
      <c r="E22" s="42"/>
      <c r="F22" s="43"/>
      <c r="G22" s="72"/>
    </row>
    <row r="23" spans="1:7" s="2" customFormat="1" x14ac:dyDescent="0.3">
      <c r="A23" s="64"/>
      <c r="B23" s="56" t="s">
        <v>75</v>
      </c>
      <c r="C23" s="42">
        <f>C14/C4</f>
        <v>0.77946617142857144</v>
      </c>
      <c r="D23" s="42"/>
      <c r="E23" s="42"/>
      <c r="F23" s="43"/>
      <c r="G23" s="72"/>
    </row>
    <row r="24" spans="1:7" s="2" customFormat="1" ht="15" thickBot="1" x14ac:dyDescent="0.35">
      <c r="A24" s="64"/>
      <c r="B24" s="57" t="s">
        <v>37</v>
      </c>
      <c r="C24" s="44">
        <f>C17/C4</f>
        <v>0.57677293714285716</v>
      </c>
      <c r="D24" s="44"/>
      <c r="E24" s="44"/>
      <c r="F24" s="45"/>
      <c r="G24" s="72"/>
    </row>
    <row r="25" spans="1:7" ht="15" thickBot="1" x14ac:dyDescent="0.35"/>
    <row r="26" spans="1:7" x14ac:dyDescent="0.3">
      <c r="A26" s="65"/>
      <c r="B26" s="18" t="s">
        <v>81</v>
      </c>
      <c r="C26" s="19"/>
      <c r="D26" s="19"/>
      <c r="E26" s="19"/>
      <c r="F26" s="20"/>
    </row>
    <row r="27" spans="1:7" x14ac:dyDescent="0.3">
      <c r="A27" s="66"/>
      <c r="B27" s="21" t="s">
        <v>78</v>
      </c>
      <c r="C27" s="10"/>
      <c r="D27" s="10"/>
      <c r="E27" s="10"/>
      <c r="F27" s="22"/>
      <c r="G27" s="46" t="s">
        <v>103</v>
      </c>
    </row>
    <row r="28" spans="1:7" s="1" customFormat="1" x14ac:dyDescent="0.3">
      <c r="A28" s="67" t="s">
        <v>101</v>
      </c>
      <c r="B28" s="58" t="s">
        <v>82</v>
      </c>
      <c r="C28" s="28">
        <v>10</v>
      </c>
      <c r="D28" s="28"/>
      <c r="E28" s="28"/>
      <c r="F28" s="29"/>
      <c r="G28" s="73" t="s">
        <v>104</v>
      </c>
    </row>
    <row r="29" spans="1:7" x14ac:dyDescent="0.3">
      <c r="A29" s="68" t="s">
        <v>102</v>
      </c>
      <c r="B29" s="58" t="s">
        <v>83</v>
      </c>
      <c r="C29" s="85">
        <f>C32*1.1</f>
        <v>3777.4725274725274</v>
      </c>
      <c r="D29" s="9"/>
      <c r="E29" s="9"/>
      <c r="F29" s="23"/>
    </row>
    <row r="30" spans="1:7" s="1" customFormat="1" x14ac:dyDescent="0.3">
      <c r="A30" s="67" t="s">
        <v>101</v>
      </c>
      <c r="B30" s="58" t="s">
        <v>84</v>
      </c>
      <c r="C30" s="30">
        <v>10</v>
      </c>
      <c r="D30" s="30"/>
      <c r="E30" s="30"/>
      <c r="F30" s="31"/>
      <c r="G30" s="73" t="s">
        <v>105</v>
      </c>
    </row>
    <row r="31" spans="1:7" x14ac:dyDescent="0.3">
      <c r="A31" s="68" t="s">
        <v>102</v>
      </c>
      <c r="B31" s="58" t="s">
        <v>85</v>
      </c>
      <c r="C31" s="85">
        <f>C32*0.3</f>
        <v>1030.21978021978</v>
      </c>
      <c r="D31" s="9"/>
      <c r="E31" s="9"/>
      <c r="F31" s="23"/>
    </row>
    <row r="32" spans="1:7" x14ac:dyDescent="0.3">
      <c r="A32" s="68" t="s">
        <v>102</v>
      </c>
      <c r="B32" s="58" t="s">
        <v>87</v>
      </c>
      <c r="C32" s="85">
        <f>C47*C49</f>
        <v>3434.0659340659336</v>
      </c>
      <c r="D32" s="9"/>
      <c r="E32" s="9"/>
      <c r="F32" s="23"/>
    </row>
    <row r="33" spans="1:9" x14ac:dyDescent="0.3">
      <c r="A33" s="66"/>
      <c r="B33" s="21" t="s">
        <v>68</v>
      </c>
      <c r="C33" s="10"/>
      <c r="D33" s="10"/>
      <c r="E33" s="10"/>
      <c r="F33" s="22"/>
    </row>
    <row r="34" spans="1:9" s="1" customFormat="1" x14ac:dyDescent="0.3">
      <c r="A34" s="67" t="s">
        <v>101</v>
      </c>
      <c r="B34" s="59" t="s">
        <v>106</v>
      </c>
      <c r="C34" s="28">
        <f>(0.71)*4000</f>
        <v>2840</v>
      </c>
      <c r="D34" s="28"/>
      <c r="E34" s="28"/>
      <c r="F34" s="29"/>
      <c r="G34" s="46"/>
    </row>
    <row r="35" spans="1:9" s="1" customFormat="1" x14ac:dyDescent="0.3">
      <c r="A35" s="67" t="s">
        <v>101</v>
      </c>
      <c r="B35" s="59" t="s">
        <v>109</v>
      </c>
      <c r="C35" s="28">
        <f>(1.74)*1500</f>
        <v>2610</v>
      </c>
      <c r="D35" s="28"/>
      <c r="E35" s="28"/>
      <c r="F35" s="29"/>
      <c r="G35" s="46"/>
    </row>
    <row r="36" spans="1:9" s="1" customFormat="1" x14ac:dyDescent="0.3">
      <c r="A36" s="67" t="s">
        <v>101</v>
      </c>
      <c r="B36" s="59" t="s">
        <v>107</v>
      </c>
      <c r="C36" s="28">
        <v>0</v>
      </c>
      <c r="D36" s="28"/>
      <c r="E36" s="28"/>
      <c r="F36" s="29"/>
      <c r="G36" s="73" t="s">
        <v>112</v>
      </c>
    </row>
    <row r="37" spans="1:9" s="1" customFormat="1" x14ac:dyDescent="0.3">
      <c r="A37" s="67" t="s">
        <v>101</v>
      </c>
      <c r="B37" s="59" t="s">
        <v>110</v>
      </c>
      <c r="C37" s="28">
        <v>0</v>
      </c>
      <c r="D37" s="28"/>
      <c r="E37" s="28"/>
      <c r="F37" s="29"/>
      <c r="G37" s="73" t="s">
        <v>113</v>
      </c>
    </row>
    <row r="38" spans="1:9" s="1" customFormat="1" x14ac:dyDescent="0.3">
      <c r="A38" s="67" t="s">
        <v>101</v>
      </c>
      <c r="B38" s="59" t="s">
        <v>108</v>
      </c>
      <c r="C38" s="28">
        <f>(0.71)*(4000-C29)</f>
        <v>157.99450549450552</v>
      </c>
      <c r="D38" s="28"/>
      <c r="E38" s="28"/>
      <c r="F38" s="29"/>
      <c r="G38" s="46"/>
    </row>
    <row r="39" spans="1:9" s="1" customFormat="1" x14ac:dyDescent="0.3">
      <c r="A39" s="67" t="s">
        <v>101</v>
      </c>
      <c r="B39" s="59" t="s">
        <v>111</v>
      </c>
      <c r="C39" s="28">
        <f>(1.74)*(1500-C31)</f>
        <v>817.41758241758282</v>
      </c>
      <c r="D39" s="28"/>
      <c r="E39" s="28"/>
      <c r="F39" s="29"/>
      <c r="G39" s="46"/>
    </row>
    <row r="40" spans="1:9" x14ac:dyDescent="0.3">
      <c r="A40" s="66"/>
      <c r="B40" s="21" t="s">
        <v>79</v>
      </c>
      <c r="C40" s="10"/>
      <c r="D40" s="10"/>
      <c r="E40" s="10"/>
      <c r="F40" s="22"/>
    </row>
    <row r="41" spans="1:9" x14ac:dyDescent="0.3">
      <c r="A41" s="66"/>
      <c r="B41" s="24" t="s">
        <v>88</v>
      </c>
      <c r="C41" s="12"/>
      <c r="D41" s="12"/>
      <c r="E41" s="12"/>
      <c r="F41" s="25"/>
      <c r="G41" s="73" t="s">
        <v>114</v>
      </c>
    </row>
    <row r="42" spans="1:9" s="1" customFormat="1" x14ac:dyDescent="0.3">
      <c r="A42" s="67" t="s">
        <v>101</v>
      </c>
      <c r="B42" s="59" t="s">
        <v>92</v>
      </c>
      <c r="C42" s="75">
        <v>5000</v>
      </c>
      <c r="D42" s="75"/>
      <c r="E42" s="75"/>
      <c r="F42" s="76"/>
      <c r="G42" s="46"/>
    </row>
    <row r="43" spans="1:9" s="1" customFormat="1" x14ac:dyDescent="0.3">
      <c r="A43" s="68" t="s">
        <v>102</v>
      </c>
      <c r="B43" s="59" t="s">
        <v>95</v>
      </c>
      <c r="C43" s="75">
        <f>11.84*1.3</f>
        <v>15.391999999999999</v>
      </c>
      <c r="D43" s="75"/>
      <c r="E43" s="75"/>
      <c r="F43" s="76"/>
      <c r="G43" s="46"/>
    </row>
    <row r="44" spans="1:9" s="1" customFormat="1" x14ac:dyDescent="0.3">
      <c r="A44" s="68" t="s">
        <v>102</v>
      </c>
      <c r="B44" s="59" t="s">
        <v>96</v>
      </c>
      <c r="C44" s="75">
        <f>0.84*1.04</f>
        <v>0.87360000000000004</v>
      </c>
      <c r="D44" s="75"/>
      <c r="E44" s="75"/>
      <c r="F44" s="76"/>
      <c r="G44" s="46"/>
    </row>
    <row r="45" spans="1:9" s="1" customFormat="1" x14ac:dyDescent="0.3">
      <c r="A45" s="68" t="s">
        <v>102</v>
      </c>
      <c r="B45" s="59" t="s">
        <v>116</v>
      </c>
      <c r="C45" s="77">
        <f>C43/C44</f>
        <v>17.619047619047617</v>
      </c>
      <c r="D45" s="77"/>
      <c r="E45" s="77"/>
      <c r="F45" s="78"/>
      <c r="G45" s="46"/>
    </row>
    <row r="46" spans="1:9" x14ac:dyDescent="0.3">
      <c r="A46" s="68" t="s">
        <v>102</v>
      </c>
      <c r="B46" s="59" t="s">
        <v>118</v>
      </c>
      <c r="C46" s="77">
        <f>(C42/C43)</f>
        <v>324.84407484407484</v>
      </c>
      <c r="D46" s="77"/>
      <c r="E46" s="77"/>
      <c r="F46" s="78"/>
    </row>
    <row r="47" spans="1:9" x14ac:dyDescent="0.3">
      <c r="A47" s="68" t="s">
        <v>102</v>
      </c>
      <c r="B47" s="59" t="s">
        <v>117</v>
      </c>
      <c r="C47" s="77">
        <f>C45*C46</f>
        <v>5723.4432234432225</v>
      </c>
      <c r="D47" s="77"/>
      <c r="E47" s="77"/>
      <c r="F47" s="78"/>
    </row>
    <row r="48" spans="1:9" s="2" customFormat="1" x14ac:dyDescent="0.3">
      <c r="A48" s="68" t="s">
        <v>102</v>
      </c>
      <c r="B48" s="60" t="s">
        <v>86</v>
      </c>
      <c r="C48" s="79">
        <f>C47/(C46*1000)</f>
        <v>1.7619047619047618E-2</v>
      </c>
      <c r="D48" s="79"/>
      <c r="E48" s="79"/>
      <c r="F48" s="80"/>
      <c r="G48" s="72"/>
      <c r="I48" s="86">
        <f>8.5/200</f>
        <v>4.2500000000000003E-2</v>
      </c>
    </row>
    <row r="49" spans="1:9" s="2" customFormat="1" x14ac:dyDescent="0.3">
      <c r="A49" s="68" t="s">
        <v>102</v>
      </c>
      <c r="B49" s="60" t="s">
        <v>97</v>
      </c>
      <c r="C49" s="79">
        <v>0.6</v>
      </c>
      <c r="D49" s="79"/>
      <c r="E49" s="79"/>
      <c r="F49" s="80"/>
      <c r="G49" s="72"/>
      <c r="I49" s="86">
        <f>6.5/1000</f>
        <v>6.4999999999999997E-3</v>
      </c>
    </row>
    <row r="50" spans="1:9" x14ac:dyDescent="0.3">
      <c r="B50" s="24" t="s">
        <v>89</v>
      </c>
      <c r="C50" s="12"/>
      <c r="D50" s="12"/>
      <c r="E50" s="12"/>
      <c r="F50" s="25"/>
    </row>
    <row r="51" spans="1:9" s="1" customFormat="1" x14ac:dyDescent="0.3">
      <c r="A51" s="67" t="s">
        <v>101</v>
      </c>
      <c r="B51" s="59" t="s">
        <v>90</v>
      </c>
      <c r="C51" s="28">
        <v>0</v>
      </c>
      <c r="D51" s="28"/>
      <c r="E51" s="28"/>
      <c r="F51" s="29"/>
      <c r="G51" s="46"/>
    </row>
    <row r="52" spans="1:9" s="1" customFormat="1" x14ac:dyDescent="0.3">
      <c r="A52" s="67" t="s">
        <v>101</v>
      </c>
      <c r="B52" s="59" t="s">
        <v>93</v>
      </c>
      <c r="C52" s="28">
        <v>0</v>
      </c>
      <c r="D52" s="28"/>
      <c r="E52" s="28"/>
      <c r="F52" s="29"/>
      <c r="G52" s="46"/>
    </row>
    <row r="53" spans="1:9" s="1" customFormat="1" x14ac:dyDescent="0.3">
      <c r="A53" s="67" t="s">
        <v>101</v>
      </c>
      <c r="B53" s="59" t="s">
        <v>94</v>
      </c>
      <c r="C53" s="28">
        <f>(3*29)+(9*49)</f>
        <v>528</v>
      </c>
      <c r="D53" s="28"/>
      <c r="E53" s="28"/>
      <c r="F53" s="29"/>
      <c r="G53" s="74" t="s">
        <v>115</v>
      </c>
    </row>
    <row r="54" spans="1:9" s="1" customFormat="1" x14ac:dyDescent="0.3">
      <c r="A54" s="67" t="s">
        <v>101</v>
      </c>
      <c r="B54" s="59" t="s">
        <v>91</v>
      </c>
      <c r="C54" s="28">
        <f>50*12</f>
        <v>600</v>
      </c>
      <c r="D54" s="28"/>
      <c r="E54" s="28"/>
      <c r="F54" s="29"/>
      <c r="G54" s="46"/>
    </row>
    <row r="55" spans="1:9" x14ac:dyDescent="0.3">
      <c r="A55" s="66"/>
      <c r="B55" s="26" t="s">
        <v>80</v>
      </c>
      <c r="C55" s="11"/>
      <c r="D55" s="11"/>
      <c r="E55" s="11"/>
      <c r="F55" s="27"/>
    </row>
    <row r="56" spans="1:9" s="1" customFormat="1" x14ac:dyDescent="0.3">
      <c r="A56" s="67" t="s">
        <v>101</v>
      </c>
      <c r="B56" s="59" t="s">
        <v>99</v>
      </c>
      <c r="C56" s="30">
        <v>15000</v>
      </c>
      <c r="D56" s="30"/>
      <c r="E56" s="30"/>
      <c r="F56" s="31"/>
      <c r="G56" s="46"/>
    </row>
    <row r="57" spans="1:9" s="2" customFormat="1" x14ac:dyDescent="0.3">
      <c r="A57" s="69" t="s">
        <v>101</v>
      </c>
      <c r="B57" s="60" t="s">
        <v>100</v>
      </c>
      <c r="C57" s="81">
        <v>0.15</v>
      </c>
      <c r="D57" s="81"/>
      <c r="E57" s="81"/>
      <c r="F57" s="82"/>
      <c r="G57" s="72"/>
    </row>
    <row r="58" spans="1:9" s="2" customFormat="1" ht="15" thickBot="1" x14ac:dyDescent="0.35">
      <c r="A58" s="70" t="s">
        <v>102</v>
      </c>
      <c r="B58" s="61" t="s">
        <v>98</v>
      </c>
      <c r="C58" s="83">
        <v>0.2</v>
      </c>
      <c r="D58" s="83"/>
      <c r="E58" s="83"/>
      <c r="F58" s="84"/>
      <c r="G58" s="72"/>
    </row>
  </sheetData>
  <mergeCells count="8">
    <mergeCell ref="B40:F40"/>
    <mergeCell ref="B55:F55"/>
    <mergeCell ref="B26:F26"/>
    <mergeCell ref="B41:F41"/>
    <mergeCell ref="B50:F50"/>
    <mergeCell ref="B2:F2"/>
    <mergeCell ref="B27:F27"/>
    <mergeCell ref="B33:F33"/>
  </mergeCells>
  <hyperlinks>
    <hyperlink ref="G36" r:id="rId1"/>
    <hyperlink ref="G37" r:id="rId2"/>
    <hyperlink ref="G28" r:id="rId3"/>
    <hyperlink ref="G30" r:id="rId4"/>
    <hyperlink ref="G41" r:id="rId5"/>
    <hyperlink ref="G53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 Items</vt:lpstr>
      <vt:lpstr>E-Commerce (Model)</vt:lpstr>
      <vt:lpstr>Website (Model)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Morris</dc:creator>
  <cp:lastModifiedBy>Noah Morris</cp:lastModifiedBy>
  <dcterms:created xsi:type="dcterms:W3CDTF">2023-02-27T15:52:10Z</dcterms:created>
  <dcterms:modified xsi:type="dcterms:W3CDTF">2023-02-28T18:41:02Z</dcterms:modified>
</cp:coreProperties>
</file>