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E:\aneli\Documents\AHT\SERVICIOS\"/>
    </mc:Choice>
  </mc:AlternateContent>
  <xr:revisionPtr revIDLastSave="0" documentId="13_ncr:1_{F37C03B1-7581-48F7-8D3B-8CA60BABAA18}" xr6:coauthVersionLast="36" xr6:coauthVersionMax="36" xr10:uidLastSave="{00000000-0000-0000-0000-000000000000}"/>
  <bookViews>
    <workbookView xWindow="0" yWindow="0" windowWidth="15345" windowHeight="4920" firstSheet="1" activeTab="4" xr2:uid="{00000000-000D-0000-FFFF-FFFF00000000}"/>
  </bookViews>
  <sheets>
    <sheet name="GRADILLA" sheetId="1" r:id="rId1"/>
    <sheet name="qPCR OUTPUT" sheetId="2" r:id="rId2"/>
    <sheet name="__OpenSolverCache__" sheetId="3" state="hidden" r:id="rId3"/>
    <sheet name="__OpenSolver__" sheetId="4" state="hidden" r:id="rId4"/>
    <sheet name="PACIENTES" sheetId="6" r:id="rId5"/>
    <sheet name="Sheet1" sheetId="7" r:id="rId6"/>
    <sheet name="GRAPHS" sheetId="5" r:id="rId7"/>
  </sheets>
  <definedNames>
    <definedName name="solver_adj" localSheetId="4" hidden="1">PACIENTES!$G$3</definedName>
    <definedName name="solver_cvg" localSheetId="4" hidden="1">0.0001</definedName>
    <definedName name="solver_drv" localSheetId="4" hidden="1">2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PACIENTES!$AF$3</definedName>
    <definedName name="solver_pre" localSheetId="4" hidden="1">0.000001</definedName>
    <definedName name="solver_rbv" localSheetId="4" hidden="1">2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0</definedName>
    <definedName name="solver_ver" localSheetId="4" hidden="1">3</definedName>
  </definedNames>
  <calcPr calcId="179021"/>
</workbook>
</file>

<file path=xl/calcChain.xml><?xml version="1.0" encoding="utf-8"?>
<calcChain xmlns="http://schemas.openxmlformats.org/spreadsheetml/2006/main">
  <c r="R4" i="6" l="1"/>
  <c r="P4" i="6"/>
  <c r="O4" i="6"/>
  <c r="N4" i="6"/>
  <c r="L4" i="6"/>
  <c r="L3" i="6"/>
  <c r="H3" i="6"/>
  <c r="AD43" i="7" l="1"/>
  <c r="AC43" i="7"/>
  <c r="AB43" i="7"/>
  <c r="AA43" i="7"/>
  <c r="I28" i="7"/>
  <c r="C1" i="5"/>
  <c r="AH18" i="7"/>
  <c r="B9" i="5"/>
  <c r="B8" i="5"/>
  <c r="B2" i="5"/>
  <c r="AH42" i="7" l="1"/>
  <c r="B4" i="5" s="1"/>
  <c r="AG42" i="7"/>
  <c r="I42" i="7"/>
  <c r="G42" i="7"/>
  <c r="F42" i="7"/>
  <c r="L42" i="7" s="1"/>
  <c r="E42" i="7"/>
  <c r="AH41" i="7"/>
  <c r="AG41" i="7"/>
  <c r="I41" i="7"/>
  <c r="G41" i="7"/>
  <c r="F41" i="7"/>
  <c r="E41" i="7"/>
  <c r="AH40" i="7"/>
  <c r="AG40" i="7"/>
  <c r="I40" i="7"/>
  <c r="G40" i="7"/>
  <c r="F40" i="7"/>
  <c r="E40" i="7"/>
  <c r="AH39" i="7"/>
  <c r="AG39" i="7"/>
  <c r="I39" i="7"/>
  <c r="G39" i="7"/>
  <c r="F39" i="7"/>
  <c r="E39" i="7"/>
  <c r="AH38" i="7"/>
  <c r="AG38" i="7"/>
  <c r="I38" i="7"/>
  <c r="G38" i="7"/>
  <c r="F38" i="7"/>
  <c r="L38" i="7" s="1"/>
  <c r="E38" i="7"/>
  <c r="AH37" i="7"/>
  <c r="AG37" i="7"/>
  <c r="I37" i="7"/>
  <c r="G37" i="7"/>
  <c r="F37" i="7"/>
  <c r="L37" i="7" s="1"/>
  <c r="E37" i="7"/>
  <c r="AH36" i="7"/>
  <c r="AG36" i="7"/>
  <c r="I36" i="7"/>
  <c r="G36" i="7"/>
  <c r="F36" i="7"/>
  <c r="L36" i="7" s="1"/>
  <c r="E36" i="7"/>
  <c r="AH35" i="7"/>
  <c r="AG35" i="7"/>
  <c r="I35" i="7"/>
  <c r="G35" i="7"/>
  <c r="F35" i="7"/>
  <c r="E35" i="7"/>
  <c r="AH34" i="7"/>
  <c r="AG34" i="7"/>
  <c r="I34" i="7"/>
  <c r="G34" i="7"/>
  <c r="F34" i="7"/>
  <c r="L34" i="7" s="1"/>
  <c r="E34" i="7"/>
  <c r="AH33" i="7"/>
  <c r="AG33" i="7"/>
  <c r="I33" i="7"/>
  <c r="G33" i="7"/>
  <c r="F33" i="7"/>
  <c r="L33" i="7" s="1"/>
  <c r="E33" i="7"/>
  <c r="AH32" i="7"/>
  <c r="AG32" i="7"/>
  <c r="I32" i="7"/>
  <c r="G32" i="7"/>
  <c r="F32" i="7"/>
  <c r="E32" i="7"/>
  <c r="AH31" i="7"/>
  <c r="AG31" i="7"/>
  <c r="I31" i="7"/>
  <c r="G31" i="7"/>
  <c r="F31" i="7"/>
  <c r="L31" i="7" s="1"/>
  <c r="E31" i="7"/>
  <c r="AH30" i="7"/>
  <c r="AG30" i="7"/>
  <c r="I30" i="7"/>
  <c r="G30" i="7"/>
  <c r="F30" i="7"/>
  <c r="L30" i="7" s="1"/>
  <c r="E30" i="7"/>
  <c r="AH29" i="7"/>
  <c r="AG29" i="7"/>
  <c r="I29" i="7"/>
  <c r="G29" i="7"/>
  <c r="F29" i="7"/>
  <c r="L29" i="7" s="1"/>
  <c r="E29" i="7"/>
  <c r="AH28" i="7"/>
  <c r="AG28" i="7"/>
  <c r="G28" i="7"/>
  <c r="F28" i="7"/>
  <c r="L28" i="7" s="1"/>
  <c r="E28" i="7"/>
  <c r="AH27" i="7"/>
  <c r="AG27" i="7"/>
  <c r="I27" i="7"/>
  <c r="G27" i="7"/>
  <c r="F27" i="7"/>
  <c r="L27" i="7" s="1"/>
  <c r="E27" i="7"/>
  <c r="AH26" i="7"/>
  <c r="AG26" i="7"/>
  <c r="I26" i="7"/>
  <c r="G26" i="7"/>
  <c r="F26" i="7"/>
  <c r="L26" i="7" s="1"/>
  <c r="E26" i="7"/>
  <c r="AH25" i="7"/>
  <c r="AG25" i="7"/>
  <c r="I25" i="7"/>
  <c r="G25" i="7"/>
  <c r="F25" i="7"/>
  <c r="L25" i="7" s="1"/>
  <c r="E25" i="7"/>
  <c r="AH24" i="7"/>
  <c r="AG24" i="7"/>
  <c r="I24" i="7"/>
  <c r="G24" i="7"/>
  <c r="F24" i="7"/>
  <c r="L24" i="7" s="1"/>
  <c r="E24" i="7"/>
  <c r="AH23" i="7"/>
  <c r="AG23" i="7"/>
  <c r="I23" i="7"/>
  <c r="G23" i="7"/>
  <c r="F23" i="7"/>
  <c r="L23" i="7" s="1"/>
  <c r="E23" i="7"/>
  <c r="AH22" i="7"/>
  <c r="AG22" i="7"/>
  <c r="I22" i="7"/>
  <c r="G22" i="7"/>
  <c r="F22" i="7"/>
  <c r="L22" i="7" s="1"/>
  <c r="E22" i="7"/>
  <c r="AH21" i="7"/>
  <c r="AG21" i="7"/>
  <c r="I21" i="7"/>
  <c r="G21" i="7"/>
  <c r="F21" i="7"/>
  <c r="L21" i="7" s="1"/>
  <c r="E21" i="7"/>
  <c r="AH20" i="7"/>
  <c r="AG20" i="7"/>
  <c r="I20" i="7"/>
  <c r="G20" i="7"/>
  <c r="F20" i="7"/>
  <c r="L20" i="7" s="1"/>
  <c r="E20" i="7"/>
  <c r="AH19" i="7"/>
  <c r="AG19" i="7"/>
  <c r="I19" i="7"/>
  <c r="G19" i="7"/>
  <c r="F19" i="7"/>
  <c r="L19" i="7" s="1"/>
  <c r="E19" i="7"/>
  <c r="AG18" i="7"/>
  <c r="I18" i="7"/>
  <c r="G18" i="7"/>
  <c r="F18" i="7"/>
  <c r="L18" i="7" s="1"/>
  <c r="E18" i="7"/>
  <c r="AH17" i="7"/>
  <c r="AG17" i="7"/>
  <c r="I17" i="7"/>
  <c r="G17" i="7"/>
  <c r="F17" i="7"/>
  <c r="L17" i="7" s="1"/>
  <c r="E17" i="7"/>
  <c r="AH16" i="7"/>
  <c r="AG16" i="7"/>
  <c r="I16" i="7"/>
  <c r="G16" i="7"/>
  <c r="F16" i="7"/>
  <c r="L16" i="7" s="1"/>
  <c r="E16" i="7"/>
  <c r="AH15" i="7"/>
  <c r="AG15" i="7"/>
  <c r="I15" i="7"/>
  <c r="G15" i="7"/>
  <c r="F15" i="7"/>
  <c r="L15" i="7" s="1"/>
  <c r="E15" i="7"/>
  <c r="AH14" i="7"/>
  <c r="AG14" i="7"/>
  <c r="I14" i="7"/>
  <c r="G14" i="7"/>
  <c r="F14" i="7"/>
  <c r="L14" i="7" s="1"/>
  <c r="E14" i="7"/>
  <c r="AH13" i="7"/>
  <c r="AG13" i="7"/>
  <c r="I13" i="7"/>
  <c r="G13" i="7"/>
  <c r="F13" i="7"/>
  <c r="L13" i="7" s="1"/>
  <c r="E13" i="7"/>
  <c r="AH12" i="7"/>
  <c r="AG12" i="7"/>
  <c r="I12" i="7"/>
  <c r="G12" i="7"/>
  <c r="F12" i="7"/>
  <c r="L12" i="7" s="1"/>
  <c r="E12" i="7"/>
  <c r="AH11" i="7"/>
  <c r="AG11" i="7"/>
  <c r="I11" i="7"/>
  <c r="G11" i="7"/>
  <c r="F11" i="7"/>
  <c r="L11" i="7" s="1"/>
  <c r="E11" i="7"/>
  <c r="AH10" i="7"/>
  <c r="AG10" i="7"/>
  <c r="I10" i="7"/>
  <c r="G10" i="7"/>
  <c r="F10" i="7"/>
  <c r="L10" i="7" s="1"/>
  <c r="E10" i="7"/>
  <c r="AH9" i="7"/>
  <c r="AG9" i="7"/>
  <c r="I9" i="7"/>
  <c r="G9" i="7"/>
  <c r="F9" i="7"/>
  <c r="L9" i="7" s="1"/>
  <c r="E9" i="7"/>
  <c r="AH8" i="7"/>
  <c r="AG8" i="7"/>
  <c r="I8" i="7"/>
  <c r="G8" i="7"/>
  <c r="F8" i="7"/>
  <c r="L8" i="7" s="1"/>
  <c r="E8" i="7"/>
  <c r="AH7" i="7"/>
  <c r="AG7" i="7"/>
  <c r="I7" i="7"/>
  <c r="G7" i="7"/>
  <c r="F7" i="7"/>
  <c r="L7" i="7" s="1"/>
  <c r="E7" i="7"/>
  <c r="AH6" i="7"/>
  <c r="AG6" i="7"/>
  <c r="I6" i="7"/>
  <c r="G6" i="7"/>
  <c r="F6" i="7"/>
  <c r="L6" i="7" s="1"/>
  <c r="E6" i="7"/>
  <c r="AH5" i="7"/>
  <c r="AG5" i="7"/>
  <c r="I5" i="7"/>
  <c r="G5" i="7"/>
  <c r="F5" i="7"/>
  <c r="L5" i="7" s="1"/>
  <c r="E5" i="7"/>
  <c r="AH4" i="7"/>
  <c r="AG4" i="7"/>
  <c r="I4" i="7"/>
  <c r="G4" i="7"/>
  <c r="F4" i="7"/>
  <c r="L4" i="7" s="1"/>
  <c r="E4" i="7"/>
  <c r="AH3" i="7"/>
  <c r="AG3" i="7"/>
  <c r="I3" i="7"/>
  <c r="G3" i="7"/>
  <c r="F3" i="7"/>
  <c r="L3" i="7" s="1"/>
  <c r="E3" i="7"/>
  <c r="L2" i="7"/>
  <c r="I2" i="7"/>
  <c r="J2" i="7" s="1"/>
  <c r="G2" i="7"/>
  <c r="E2" i="7"/>
  <c r="K34" i="7" l="1"/>
  <c r="H13" i="7"/>
  <c r="J22" i="7"/>
  <c r="H36" i="7"/>
  <c r="H40" i="7"/>
  <c r="J41" i="7"/>
  <c r="H10" i="7"/>
  <c r="H17" i="7"/>
  <c r="J32" i="7"/>
  <c r="H9" i="7"/>
  <c r="H5" i="7"/>
  <c r="J19" i="7"/>
  <c r="J23" i="7"/>
  <c r="J38" i="7"/>
  <c r="J42" i="7"/>
  <c r="H8" i="7"/>
  <c r="J14" i="7"/>
  <c r="H22" i="7"/>
  <c r="J29" i="7"/>
  <c r="J5" i="7"/>
  <c r="H7" i="7"/>
  <c r="J9" i="7"/>
  <c r="J17" i="7"/>
  <c r="H28" i="7"/>
  <c r="L32" i="7"/>
  <c r="J33" i="7"/>
  <c r="H37" i="7"/>
  <c r="J7" i="7"/>
  <c r="H16" i="7"/>
  <c r="J28" i="7"/>
  <c r="L40" i="7"/>
  <c r="J4" i="7"/>
  <c r="L35" i="7"/>
  <c r="L39" i="7"/>
  <c r="L41" i="7"/>
  <c r="J37" i="7"/>
  <c r="J8" i="7"/>
  <c r="H21" i="7"/>
  <c r="H26" i="7"/>
  <c r="K4" i="7"/>
  <c r="M4" i="7" s="1"/>
  <c r="N4" i="7" s="1"/>
  <c r="H15" i="7"/>
  <c r="J26" i="7"/>
  <c r="J36" i="7"/>
  <c r="K6" i="7"/>
  <c r="M6" i="7" s="1"/>
  <c r="N6" i="7" s="1"/>
  <c r="P6" i="7" s="1"/>
  <c r="R6" i="7" s="1"/>
  <c r="H18" i="7"/>
  <c r="J18" i="7"/>
  <c r="H32" i="7"/>
  <c r="H38" i="7"/>
  <c r="J39" i="7"/>
  <c r="J6" i="7"/>
  <c r="K3" i="7"/>
  <c r="M3" i="7" s="1"/>
  <c r="N3" i="7" s="1"/>
  <c r="J20" i="7"/>
  <c r="J34" i="7"/>
  <c r="H3" i="7"/>
  <c r="H12" i="7"/>
  <c r="J16" i="7"/>
  <c r="H30" i="7"/>
  <c r="J31" i="7"/>
  <c r="H4" i="7"/>
  <c r="H14" i="7"/>
  <c r="H23" i="7"/>
  <c r="J24" i="7"/>
  <c r="J30" i="7"/>
  <c r="H41" i="7"/>
  <c r="H42" i="7"/>
  <c r="J3" i="7"/>
  <c r="J13" i="7"/>
  <c r="J40" i="7"/>
  <c r="M34" i="7"/>
  <c r="N34" i="7" s="1"/>
  <c r="P34" i="7" s="1"/>
  <c r="R34" i="7" s="1"/>
  <c r="H2" i="7"/>
  <c r="H19" i="7"/>
  <c r="H20" i="7"/>
  <c r="J21" i="7"/>
  <c r="J27" i="7"/>
  <c r="K31" i="7"/>
  <c r="M31" i="7" s="1"/>
  <c r="N31" i="7" s="1"/>
  <c r="O31" i="7" s="1"/>
  <c r="Q31" i="7" s="1"/>
  <c r="H33" i="7"/>
  <c r="H34" i="7"/>
  <c r="H6" i="7"/>
  <c r="K12" i="7"/>
  <c r="M12" i="7" s="1"/>
  <c r="N12" i="7" s="1"/>
  <c r="K25" i="7"/>
  <c r="M25" i="7" s="1"/>
  <c r="N25" i="7" s="1"/>
  <c r="K11" i="7"/>
  <c r="M11" i="7" s="1"/>
  <c r="N11" i="7" s="1"/>
  <c r="H11" i="7"/>
  <c r="K14" i="7"/>
  <c r="M14" i="7" s="1"/>
  <c r="N14" i="7" s="1"/>
  <c r="K40" i="7"/>
  <c r="K36" i="7"/>
  <c r="M36" i="7" s="1"/>
  <c r="N36" i="7" s="1"/>
  <c r="K28" i="7"/>
  <c r="M28" i="7" s="1"/>
  <c r="N28" i="7" s="1"/>
  <c r="K38" i="7"/>
  <c r="M38" i="7" s="1"/>
  <c r="N38" i="7" s="1"/>
  <c r="K30" i="7"/>
  <c r="M30" i="7" s="1"/>
  <c r="N30" i="7" s="1"/>
  <c r="K32" i="7"/>
  <c r="K19" i="7"/>
  <c r="M19" i="7" s="1"/>
  <c r="N19" i="7" s="1"/>
  <c r="K24" i="7"/>
  <c r="M24" i="7" s="1"/>
  <c r="N24" i="7" s="1"/>
  <c r="K2" i="7"/>
  <c r="M2" i="7" s="1"/>
  <c r="N2" i="7" s="1"/>
  <c r="K42" i="7"/>
  <c r="M42" i="7" s="1"/>
  <c r="N42" i="7" s="1"/>
  <c r="K18" i="7"/>
  <c r="M18" i="7" s="1"/>
  <c r="N18" i="7" s="1"/>
  <c r="K10" i="7"/>
  <c r="M10" i="7" s="1"/>
  <c r="N10" i="7" s="1"/>
  <c r="K15" i="7"/>
  <c r="M15" i="7" s="1"/>
  <c r="N15" i="7" s="1"/>
  <c r="K26" i="7"/>
  <c r="M26" i="7" s="1"/>
  <c r="N26" i="7" s="1"/>
  <c r="K23" i="7"/>
  <c r="M23" i="7" s="1"/>
  <c r="N23" i="7" s="1"/>
  <c r="K8" i="7"/>
  <c r="M8" i="7" s="1"/>
  <c r="N8" i="7" s="1"/>
  <c r="K21" i="7"/>
  <c r="M21" i="7" s="1"/>
  <c r="N21" i="7" s="1"/>
  <c r="K5" i="7"/>
  <c r="M5" i="7" s="1"/>
  <c r="N5" i="7" s="1"/>
  <c r="K20" i="7"/>
  <c r="M20" i="7" s="1"/>
  <c r="N20" i="7" s="1"/>
  <c r="J10" i="7"/>
  <c r="H25" i="7"/>
  <c r="K29" i="7"/>
  <c r="M29" i="7" s="1"/>
  <c r="N29" i="7" s="1"/>
  <c r="J15" i="7"/>
  <c r="K22" i="7"/>
  <c r="M22" i="7" s="1"/>
  <c r="N22" i="7" s="1"/>
  <c r="J11" i="7"/>
  <c r="H29" i="7"/>
  <c r="K9" i="7"/>
  <c r="M9" i="7" s="1"/>
  <c r="N9" i="7" s="1"/>
  <c r="K13" i="7"/>
  <c r="M13" i="7" s="1"/>
  <c r="N13" i="7" s="1"/>
  <c r="K17" i="7"/>
  <c r="M17" i="7" s="1"/>
  <c r="N17" i="7" s="1"/>
  <c r="K27" i="7"/>
  <c r="M27" i="7" s="1"/>
  <c r="N27" i="7" s="1"/>
  <c r="K16" i="7"/>
  <c r="M16" i="7" s="1"/>
  <c r="N16" i="7" s="1"/>
  <c r="K7" i="7"/>
  <c r="M7" i="7" s="1"/>
  <c r="N7" i="7" s="1"/>
  <c r="J12" i="7"/>
  <c r="H31" i="7"/>
  <c r="K35" i="7"/>
  <c r="H35" i="7"/>
  <c r="K37" i="7"/>
  <c r="M37" i="7" s="1"/>
  <c r="N37" i="7" s="1"/>
  <c r="J35" i="7"/>
  <c r="K39" i="7"/>
  <c r="H39" i="7"/>
  <c r="H24" i="7"/>
  <c r="J25" i="7"/>
  <c r="H27" i="7"/>
  <c r="K33" i="7"/>
  <c r="M33" i="7" s="1"/>
  <c r="N33" i="7" s="1"/>
  <c r="K41" i="7"/>
  <c r="M5" i="6"/>
  <c r="N5" i="6" s="1"/>
  <c r="O5" i="6" s="1"/>
  <c r="M4" i="6"/>
  <c r="L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" i="6"/>
  <c r="AD4" i="6"/>
  <c r="M41" i="7" l="1"/>
  <c r="N41" i="7" s="1"/>
  <c r="P41" i="7" s="1"/>
  <c r="R41" i="7" s="1"/>
  <c r="M40" i="7"/>
  <c r="N40" i="7" s="1"/>
  <c r="O40" i="7" s="1"/>
  <c r="Q40" i="7" s="1"/>
  <c r="M35" i="7"/>
  <c r="N35" i="7" s="1"/>
  <c r="P35" i="7" s="1"/>
  <c r="R35" i="7" s="1"/>
  <c r="M32" i="7"/>
  <c r="N32" i="7" s="1"/>
  <c r="P32" i="7" s="1"/>
  <c r="R32" i="7" s="1"/>
  <c r="P31" i="7"/>
  <c r="R31" i="7" s="1"/>
  <c r="S31" i="7" s="1"/>
  <c r="M39" i="7"/>
  <c r="N39" i="7" s="1"/>
  <c r="P39" i="7" s="1"/>
  <c r="R39" i="7" s="1"/>
  <c r="O6" i="7"/>
  <c r="Q6" i="7" s="1"/>
  <c r="S6" i="7" s="1"/>
  <c r="O34" i="7"/>
  <c r="Q34" i="7" s="1"/>
  <c r="S34" i="7" s="1"/>
  <c r="P3" i="7"/>
  <c r="R3" i="7" s="1"/>
  <c r="O3" i="7"/>
  <c r="Q3" i="7" s="1"/>
  <c r="P42" i="7"/>
  <c r="R42" i="7" s="1"/>
  <c r="O42" i="7"/>
  <c r="Q42" i="7" s="1"/>
  <c r="P17" i="7"/>
  <c r="R17" i="7" s="1"/>
  <c r="O17" i="7"/>
  <c r="Q17" i="7" s="1"/>
  <c r="P24" i="7"/>
  <c r="R24" i="7" s="1"/>
  <c r="O24" i="7"/>
  <c r="Q24" i="7" s="1"/>
  <c r="P14" i="7"/>
  <c r="R14" i="7" s="1"/>
  <c r="O14" i="7"/>
  <c r="Q14" i="7" s="1"/>
  <c r="P33" i="7"/>
  <c r="R33" i="7" s="1"/>
  <c r="O33" i="7"/>
  <c r="Q33" i="7" s="1"/>
  <c r="P13" i="7"/>
  <c r="R13" i="7" s="1"/>
  <c r="O13" i="7"/>
  <c r="Q13" i="7" s="1"/>
  <c r="P10" i="7"/>
  <c r="R10" i="7" s="1"/>
  <c r="O10" i="7"/>
  <c r="Q10" i="7" s="1"/>
  <c r="P19" i="7"/>
  <c r="R19" i="7" s="1"/>
  <c r="O19" i="7"/>
  <c r="Q19" i="7" s="1"/>
  <c r="P25" i="7"/>
  <c r="R25" i="7" s="1"/>
  <c r="O25" i="7"/>
  <c r="Q25" i="7" s="1"/>
  <c r="P5" i="7"/>
  <c r="R5" i="7" s="1"/>
  <c r="O5" i="7"/>
  <c r="Q5" i="7" s="1"/>
  <c r="P37" i="7"/>
  <c r="R37" i="7" s="1"/>
  <c r="O37" i="7"/>
  <c r="Q37" i="7" s="1"/>
  <c r="P15" i="7"/>
  <c r="R15" i="7" s="1"/>
  <c r="O15" i="7"/>
  <c r="Q15" i="7" s="1"/>
  <c r="P9" i="7"/>
  <c r="R9" i="7" s="1"/>
  <c r="O9" i="7"/>
  <c r="Q9" i="7" s="1"/>
  <c r="P20" i="7"/>
  <c r="R20" i="7" s="1"/>
  <c r="O20" i="7"/>
  <c r="Q20" i="7" s="1"/>
  <c r="P18" i="7"/>
  <c r="R18" i="7" s="1"/>
  <c r="O18" i="7"/>
  <c r="Q18" i="7" s="1"/>
  <c r="O11" i="7"/>
  <c r="Q11" i="7" s="1"/>
  <c r="P11" i="7"/>
  <c r="R11" i="7" s="1"/>
  <c r="O12" i="7"/>
  <c r="Q12" i="7" s="1"/>
  <c r="P12" i="7"/>
  <c r="R12" i="7" s="1"/>
  <c r="P2" i="7"/>
  <c r="R2" i="7" s="1"/>
  <c r="O2" i="7"/>
  <c r="Q2" i="7" s="1"/>
  <c r="P7" i="7"/>
  <c r="R7" i="7" s="1"/>
  <c r="O7" i="7"/>
  <c r="Q7" i="7" s="1"/>
  <c r="P22" i="7"/>
  <c r="R22" i="7" s="1"/>
  <c r="O22" i="7"/>
  <c r="Q22" i="7" s="1"/>
  <c r="P8" i="7"/>
  <c r="R8" i="7" s="1"/>
  <c r="O8" i="7"/>
  <c r="Q8" i="7" s="1"/>
  <c r="P38" i="7"/>
  <c r="R38" i="7" s="1"/>
  <c r="O38" i="7"/>
  <c r="Q38" i="7" s="1"/>
  <c r="P30" i="7"/>
  <c r="R30" i="7" s="1"/>
  <c r="O30" i="7"/>
  <c r="Q30" i="7" s="1"/>
  <c r="O16" i="7"/>
  <c r="Q16" i="7" s="1"/>
  <c r="P16" i="7"/>
  <c r="R16" i="7" s="1"/>
  <c r="P23" i="7"/>
  <c r="R23" i="7" s="1"/>
  <c r="O23" i="7"/>
  <c r="Q23" i="7" s="1"/>
  <c r="P28" i="7"/>
  <c r="R28" i="7" s="1"/>
  <c r="O28" i="7"/>
  <c r="Q28" i="7" s="1"/>
  <c r="P21" i="7"/>
  <c r="R21" i="7" s="1"/>
  <c r="O21" i="7"/>
  <c r="Q21" i="7" s="1"/>
  <c r="P27" i="7"/>
  <c r="R27" i="7" s="1"/>
  <c r="O27" i="7"/>
  <c r="Q27" i="7" s="1"/>
  <c r="P29" i="7"/>
  <c r="R29" i="7" s="1"/>
  <c r="O29" i="7"/>
  <c r="Q29" i="7" s="1"/>
  <c r="P26" i="7"/>
  <c r="R26" i="7" s="1"/>
  <c r="O26" i="7"/>
  <c r="Q26" i="7" s="1"/>
  <c r="P36" i="7"/>
  <c r="R36" i="7" s="1"/>
  <c r="O36" i="7"/>
  <c r="Q36" i="7" s="1"/>
  <c r="P4" i="7"/>
  <c r="R4" i="7" s="1"/>
  <c r="O4" i="7"/>
  <c r="Q4" i="7" s="1"/>
  <c r="Q5" i="6"/>
  <c r="S5" i="6" s="1"/>
  <c r="P5" i="6"/>
  <c r="R5" i="6" s="1"/>
  <c r="AE53" i="6"/>
  <c r="AE54" i="6"/>
  <c r="AE55" i="6"/>
  <c r="AE52" i="6"/>
  <c r="AD53" i="6"/>
  <c r="AD52" i="6"/>
  <c r="AD54" i="6"/>
  <c r="AD55" i="6"/>
  <c r="F3" i="6"/>
  <c r="J55" i="6"/>
  <c r="H55" i="6"/>
  <c r="I55" i="6" s="1"/>
  <c r="M55" i="6"/>
  <c r="M54" i="6"/>
  <c r="J54" i="6"/>
  <c r="K54" i="6" s="1"/>
  <c r="H54" i="6"/>
  <c r="G54" i="6"/>
  <c r="F54" i="6"/>
  <c r="L54" i="6" s="1"/>
  <c r="L53" i="6"/>
  <c r="J53" i="6"/>
  <c r="H53" i="6"/>
  <c r="I53" i="6" s="1"/>
  <c r="G53" i="6"/>
  <c r="M53" i="6" s="1"/>
  <c r="F53" i="6"/>
  <c r="J52" i="6"/>
  <c r="H52" i="6"/>
  <c r="G52" i="6"/>
  <c r="M52" i="6" s="1"/>
  <c r="F52" i="6"/>
  <c r="L52" i="6" s="1"/>
  <c r="AE49" i="6"/>
  <c r="J49" i="6"/>
  <c r="H49" i="6"/>
  <c r="G49" i="6"/>
  <c r="F49" i="6"/>
  <c r="AE48" i="6"/>
  <c r="J48" i="6"/>
  <c r="K48" i="6" s="1"/>
  <c r="H48" i="6"/>
  <c r="I48" i="6" s="1"/>
  <c r="G48" i="6"/>
  <c r="F48" i="6"/>
  <c r="AE47" i="6"/>
  <c r="J47" i="6"/>
  <c r="H47" i="6"/>
  <c r="G47" i="6"/>
  <c r="F47" i="6"/>
  <c r="AE46" i="6"/>
  <c r="J46" i="6"/>
  <c r="H46" i="6"/>
  <c r="G46" i="6"/>
  <c r="F46" i="6"/>
  <c r="AE45" i="6"/>
  <c r="J45" i="6"/>
  <c r="K45" i="6" s="1"/>
  <c r="H45" i="6"/>
  <c r="G45" i="6"/>
  <c r="F45" i="6"/>
  <c r="AE44" i="6"/>
  <c r="J44" i="6"/>
  <c r="K44" i="6" s="1"/>
  <c r="H44" i="6"/>
  <c r="I44" i="6" s="1"/>
  <c r="G44" i="6"/>
  <c r="F44" i="6"/>
  <c r="AE43" i="6"/>
  <c r="J43" i="6"/>
  <c r="H43" i="6"/>
  <c r="G43" i="6"/>
  <c r="F43" i="6"/>
  <c r="AE42" i="6"/>
  <c r="J42" i="6"/>
  <c r="H42" i="6"/>
  <c r="G42" i="6"/>
  <c r="F42" i="6"/>
  <c r="AE41" i="6"/>
  <c r="J41" i="6"/>
  <c r="H41" i="6"/>
  <c r="G41" i="6"/>
  <c r="F41" i="6"/>
  <c r="AE40" i="6"/>
  <c r="J40" i="6"/>
  <c r="K40" i="6" s="1"/>
  <c r="H40" i="6"/>
  <c r="G40" i="6"/>
  <c r="F40" i="6"/>
  <c r="AE39" i="6"/>
  <c r="J39" i="6"/>
  <c r="H39" i="6"/>
  <c r="G39" i="6"/>
  <c r="F39" i="6"/>
  <c r="AE38" i="6"/>
  <c r="J38" i="6"/>
  <c r="H38" i="6"/>
  <c r="G38" i="6"/>
  <c r="F38" i="6"/>
  <c r="AE37" i="6"/>
  <c r="J37" i="6"/>
  <c r="K37" i="6" s="1"/>
  <c r="H37" i="6"/>
  <c r="G37" i="6"/>
  <c r="F37" i="6"/>
  <c r="AE36" i="6"/>
  <c r="J36" i="6"/>
  <c r="K36" i="6" s="1"/>
  <c r="H36" i="6"/>
  <c r="I36" i="6" s="1"/>
  <c r="G36" i="6"/>
  <c r="F36" i="6"/>
  <c r="AE35" i="6"/>
  <c r="J35" i="6"/>
  <c r="H35" i="6"/>
  <c r="G35" i="6"/>
  <c r="F35" i="6"/>
  <c r="AE34" i="6"/>
  <c r="J34" i="6"/>
  <c r="H34" i="6"/>
  <c r="I34" i="6" s="1"/>
  <c r="G34" i="6"/>
  <c r="AE33" i="6"/>
  <c r="M33" i="6"/>
  <c r="J33" i="6"/>
  <c r="K33" i="6" s="1"/>
  <c r="H33" i="6"/>
  <c r="I33" i="6" s="1"/>
  <c r="G33" i="6"/>
  <c r="F33" i="6"/>
  <c r="AE32" i="6"/>
  <c r="J32" i="6"/>
  <c r="K32" i="6" s="1"/>
  <c r="H32" i="6"/>
  <c r="I32" i="6" s="1"/>
  <c r="G32" i="6"/>
  <c r="F32" i="6"/>
  <c r="AE31" i="6"/>
  <c r="J31" i="6"/>
  <c r="K31" i="6" s="1"/>
  <c r="H31" i="6"/>
  <c r="I31" i="6" s="1"/>
  <c r="G31" i="6"/>
  <c r="F31" i="6"/>
  <c r="AE30" i="6"/>
  <c r="J30" i="6"/>
  <c r="K30" i="6" s="1"/>
  <c r="H30" i="6"/>
  <c r="G30" i="6"/>
  <c r="F30" i="6"/>
  <c r="AE29" i="6"/>
  <c r="J29" i="6"/>
  <c r="K29" i="6" s="1"/>
  <c r="H29" i="6"/>
  <c r="I29" i="6" s="1"/>
  <c r="G29" i="6"/>
  <c r="F29" i="6"/>
  <c r="AE28" i="6"/>
  <c r="J28" i="6"/>
  <c r="H28" i="6"/>
  <c r="G28" i="6"/>
  <c r="F28" i="6"/>
  <c r="AE27" i="6"/>
  <c r="J27" i="6"/>
  <c r="H27" i="6"/>
  <c r="G27" i="6"/>
  <c r="F27" i="6"/>
  <c r="I27" i="6" s="1"/>
  <c r="AE26" i="6"/>
  <c r="J26" i="6"/>
  <c r="H26" i="6"/>
  <c r="I26" i="6" s="1"/>
  <c r="G26" i="6"/>
  <c r="M26" i="6" s="1"/>
  <c r="F26" i="6"/>
  <c r="AE25" i="6"/>
  <c r="J25" i="6"/>
  <c r="H25" i="6"/>
  <c r="G25" i="6"/>
  <c r="F25" i="6"/>
  <c r="AE24" i="6"/>
  <c r="J24" i="6"/>
  <c r="K24" i="6" s="1"/>
  <c r="H24" i="6"/>
  <c r="I24" i="6" s="1"/>
  <c r="G24" i="6"/>
  <c r="F24" i="6"/>
  <c r="AE23" i="6"/>
  <c r="J23" i="6"/>
  <c r="K23" i="6" s="1"/>
  <c r="H23" i="6"/>
  <c r="I23" i="6" s="1"/>
  <c r="G23" i="6"/>
  <c r="F23" i="6"/>
  <c r="AE22" i="6"/>
  <c r="J22" i="6"/>
  <c r="H22" i="6"/>
  <c r="I22" i="6" s="1"/>
  <c r="G22" i="6"/>
  <c r="F22" i="6"/>
  <c r="AE21" i="6"/>
  <c r="J21" i="6"/>
  <c r="H21" i="6"/>
  <c r="G21" i="6"/>
  <c r="M21" i="6" s="1"/>
  <c r="F21" i="6"/>
  <c r="AE20" i="6"/>
  <c r="J20" i="6"/>
  <c r="H20" i="6"/>
  <c r="G20" i="6"/>
  <c r="M20" i="6" s="1"/>
  <c r="F20" i="6"/>
  <c r="I20" i="6" s="1"/>
  <c r="AE19" i="6"/>
  <c r="J19" i="6"/>
  <c r="K19" i="6" s="1"/>
  <c r="H19" i="6"/>
  <c r="G19" i="6"/>
  <c r="F19" i="6"/>
  <c r="AE18" i="6"/>
  <c r="J18" i="6"/>
  <c r="H18" i="6"/>
  <c r="G18" i="6"/>
  <c r="F18" i="6"/>
  <c r="AE17" i="6"/>
  <c r="J17" i="6"/>
  <c r="K17" i="6" s="1"/>
  <c r="H17" i="6"/>
  <c r="I17" i="6" s="1"/>
  <c r="AE16" i="6"/>
  <c r="J16" i="6"/>
  <c r="K16" i="6" s="1"/>
  <c r="H16" i="6"/>
  <c r="I16" i="6" s="1"/>
  <c r="G16" i="6"/>
  <c r="F16" i="6"/>
  <c r="AE15" i="6"/>
  <c r="J15" i="6"/>
  <c r="H15" i="6"/>
  <c r="G15" i="6"/>
  <c r="F15" i="6"/>
  <c r="AE14" i="6"/>
  <c r="J14" i="6"/>
  <c r="K14" i="6" s="1"/>
  <c r="H14" i="6"/>
  <c r="G14" i="6"/>
  <c r="M14" i="6" s="1"/>
  <c r="F14" i="6"/>
  <c r="I14" i="6" s="1"/>
  <c r="AE13" i="6"/>
  <c r="J13" i="6"/>
  <c r="H13" i="6"/>
  <c r="I13" i="6" s="1"/>
  <c r="G13" i="6"/>
  <c r="M13" i="6" s="1"/>
  <c r="AE12" i="6"/>
  <c r="J12" i="6"/>
  <c r="H12" i="6"/>
  <c r="I12" i="6" s="1"/>
  <c r="G12" i="6"/>
  <c r="F12" i="6"/>
  <c r="AE11" i="6"/>
  <c r="J11" i="6"/>
  <c r="K11" i="6" s="1"/>
  <c r="H11" i="6"/>
  <c r="I11" i="6" s="1"/>
  <c r="M11" i="6"/>
  <c r="AE10" i="6"/>
  <c r="J10" i="6"/>
  <c r="H10" i="6"/>
  <c r="G10" i="6"/>
  <c r="F10" i="6"/>
  <c r="AE9" i="6"/>
  <c r="J9" i="6"/>
  <c r="K9" i="6" s="1"/>
  <c r="H9" i="6"/>
  <c r="I9" i="6" s="1"/>
  <c r="G9" i="6"/>
  <c r="M9" i="6" s="1"/>
  <c r="F9" i="6"/>
  <c r="AE8" i="6"/>
  <c r="J8" i="6"/>
  <c r="K8" i="6" s="1"/>
  <c r="H8" i="6"/>
  <c r="I8" i="6" s="1"/>
  <c r="G8" i="6"/>
  <c r="AE7" i="6"/>
  <c r="J7" i="6"/>
  <c r="K7" i="6" s="1"/>
  <c r="H7" i="6"/>
  <c r="I7" i="6" s="1"/>
  <c r="G7" i="6"/>
  <c r="M7" i="6" s="1"/>
  <c r="F7" i="6"/>
  <c r="AE6" i="6"/>
  <c r="M6" i="6"/>
  <c r="J6" i="6"/>
  <c r="K6" i="6" s="1"/>
  <c r="H6" i="6"/>
  <c r="F6" i="6"/>
  <c r="AE5" i="6"/>
  <c r="J5" i="6"/>
  <c r="K5" i="6" s="1"/>
  <c r="H5" i="6"/>
  <c r="G5" i="6"/>
  <c r="F5" i="6"/>
  <c r="AE4" i="6"/>
  <c r="J4" i="6"/>
  <c r="K4" i="6" s="1"/>
  <c r="H4" i="6"/>
  <c r="G4" i="6"/>
  <c r="F4" i="6"/>
  <c r="M3" i="6"/>
  <c r="J3" i="6"/>
  <c r="K3" i="6" s="1"/>
  <c r="M31" i="6"/>
  <c r="A3" i="6" a="1"/>
  <c r="A969" i="6" s="1"/>
  <c r="A10" i="4"/>
  <c r="A9" i="4"/>
  <c r="A8" i="4"/>
  <c r="A7" i="4"/>
  <c r="A6" i="4"/>
  <c r="A5" i="4"/>
  <c r="A4" i="4"/>
  <c r="A3" i="4"/>
  <c r="A2" i="4"/>
  <c r="A1" i="4"/>
  <c r="O32" i="7" l="1"/>
  <c r="Q32" i="7" s="1"/>
  <c r="T32" i="7" s="1"/>
  <c r="T31" i="7"/>
  <c r="AJ31" i="7" s="1"/>
  <c r="AK31" i="7" s="1"/>
  <c r="O35" i="7"/>
  <c r="Q35" i="7" s="1"/>
  <c r="S35" i="7" s="1"/>
  <c r="O41" i="7"/>
  <c r="Q41" i="7" s="1"/>
  <c r="T41" i="7" s="1"/>
  <c r="P40" i="7"/>
  <c r="R40" i="7" s="1"/>
  <c r="T40" i="7" s="1"/>
  <c r="T34" i="7"/>
  <c r="X34" i="7" s="1"/>
  <c r="O39" i="7"/>
  <c r="Q39" i="7" s="1"/>
  <c r="T39" i="7" s="1"/>
  <c r="T6" i="7"/>
  <c r="AJ6" i="7" s="1"/>
  <c r="AK6" i="7" s="1"/>
  <c r="S3" i="7"/>
  <c r="T3" i="7"/>
  <c r="T18" i="7"/>
  <c r="S18" i="7"/>
  <c r="W6" i="7"/>
  <c r="U6" i="7"/>
  <c r="W34" i="7"/>
  <c r="U34" i="7"/>
  <c r="T16" i="7"/>
  <c r="S16" i="7"/>
  <c r="W31" i="7"/>
  <c r="U31" i="7"/>
  <c r="T22" i="7"/>
  <c r="S22" i="7"/>
  <c r="T20" i="7"/>
  <c r="S20" i="7"/>
  <c r="S15" i="7"/>
  <c r="T15" i="7"/>
  <c r="T25" i="7"/>
  <c r="S25" i="7"/>
  <c r="T13" i="7"/>
  <c r="S13" i="7"/>
  <c r="T17" i="7"/>
  <c r="S17" i="7"/>
  <c r="T36" i="7"/>
  <c r="S36" i="7"/>
  <c r="S24" i="7"/>
  <c r="T24" i="7"/>
  <c r="T28" i="7"/>
  <c r="S28" i="7"/>
  <c r="T26" i="7"/>
  <c r="S26" i="7"/>
  <c r="T21" i="7"/>
  <c r="S21" i="7"/>
  <c r="T38" i="7"/>
  <c r="S38" i="7"/>
  <c r="S7" i="7"/>
  <c r="T7" i="7"/>
  <c r="S9" i="7"/>
  <c r="T9" i="7"/>
  <c r="T37" i="7"/>
  <c r="S37" i="7"/>
  <c r="T33" i="7"/>
  <c r="S33" i="7"/>
  <c r="S27" i="7"/>
  <c r="T27" i="7"/>
  <c r="V34" i="7"/>
  <c r="T12" i="7"/>
  <c r="S12" i="7"/>
  <c r="T30" i="7"/>
  <c r="S30" i="7"/>
  <c r="T11" i="7"/>
  <c r="S11" i="7"/>
  <c r="S4" i="7"/>
  <c r="T4" i="7"/>
  <c r="T29" i="7"/>
  <c r="S29" i="7"/>
  <c r="T2" i="7"/>
  <c r="S2" i="7"/>
  <c r="T5" i="7"/>
  <c r="S5" i="7"/>
  <c r="S19" i="7"/>
  <c r="T19" i="7"/>
  <c r="S14" i="7"/>
  <c r="T14" i="7"/>
  <c r="T42" i="7"/>
  <c r="S42" i="7"/>
  <c r="S8" i="7"/>
  <c r="T8" i="7"/>
  <c r="S10" i="7"/>
  <c r="T10" i="7"/>
  <c r="V31" i="7"/>
  <c r="T23" i="7"/>
  <c r="S23" i="7"/>
  <c r="M10" i="6"/>
  <c r="M15" i="6"/>
  <c r="N15" i="6" s="1"/>
  <c r="O15" i="6" s="1"/>
  <c r="I19" i="6"/>
  <c r="I21" i="6"/>
  <c r="I35" i="6"/>
  <c r="I47" i="6"/>
  <c r="K53" i="6"/>
  <c r="L55" i="6"/>
  <c r="N55" i="6" s="1"/>
  <c r="O55" i="6" s="1"/>
  <c r="Q55" i="6" s="1"/>
  <c r="S55" i="6" s="1"/>
  <c r="I10" i="6"/>
  <c r="K35" i="6"/>
  <c r="K39" i="6"/>
  <c r="K43" i="6"/>
  <c r="K47" i="6"/>
  <c r="K20" i="6"/>
  <c r="M18" i="6"/>
  <c r="K25" i="6"/>
  <c r="K26" i="6"/>
  <c r="K27" i="6"/>
  <c r="K34" i="6"/>
  <c r="K38" i="6"/>
  <c r="K42" i="6"/>
  <c r="M45" i="6"/>
  <c r="K46" i="6"/>
  <c r="K55" i="6"/>
  <c r="I30" i="6"/>
  <c r="I41" i="6"/>
  <c r="K52" i="6"/>
  <c r="M12" i="6"/>
  <c r="N12" i="6" s="1"/>
  <c r="O12" i="6" s="1"/>
  <c r="M17" i="6"/>
  <c r="M22" i="6"/>
  <c r="K41" i="6"/>
  <c r="K49" i="6"/>
  <c r="L31" i="6"/>
  <c r="N31" i="6" s="1"/>
  <c r="O31" i="6" s="1"/>
  <c r="Q31" i="6" s="1"/>
  <c r="S31" i="6" s="1"/>
  <c r="N54" i="6"/>
  <c r="O54" i="6" s="1"/>
  <c r="Q54" i="6" s="1"/>
  <c r="S54" i="6" s="1"/>
  <c r="N52" i="6"/>
  <c r="O52" i="6" s="1"/>
  <c r="P52" i="6" s="1"/>
  <c r="R52" i="6" s="1"/>
  <c r="N53" i="6"/>
  <c r="O53" i="6" s="1"/>
  <c r="Q53" i="6" s="1"/>
  <c r="S53" i="6" s="1"/>
  <c r="L35" i="6"/>
  <c r="L8" i="6"/>
  <c r="L19" i="6"/>
  <c r="L12" i="6"/>
  <c r="L15" i="6"/>
  <c r="L10" i="6"/>
  <c r="I3" i="6"/>
  <c r="L9" i="6"/>
  <c r="N9" i="6" s="1"/>
  <c r="L16" i="6"/>
  <c r="A8" i="6"/>
  <c r="A18" i="6"/>
  <c r="A27" i="6"/>
  <c r="A36" i="6"/>
  <c r="A46" i="6"/>
  <c r="A58" i="6"/>
  <c r="A68" i="6"/>
  <c r="A78" i="6"/>
  <c r="A90" i="6"/>
  <c r="A100" i="6"/>
  <c r="A110" i="6"/>
  <c r="A122" i="6"/>
  <c r="A132" i="6"/>
  <c r="A142" i="6"/>
  <c r="A154" i="6"/>
  <c r="A164" i="6"/>
  <c r="A174" i="6"/>
  <c r="A186" i="6"/>
  <c r="A197" i="6"/>
  <c r="A211" i="6"/>
  <c r="A224" i="6"/>
  <c r="A236" i="6"/>
  <c r="A250" i="6"/>
  <c r="A261" i="6"/>
  <c r="A275" i="6"/>
  <c r="A288" i="6"/>
  <c r="A300" i="6"/>
  <c r="A314" i="6"/>
  <c r="A325" i="6"/>
  <c r="A339" i="6"/>
  <c r="A352" i="6"/>
  <c r="A364" i="6"/>
  <c r="A378" i="6"/>
  <c r="A389" i="6"/>
  <c r="A403" i="6"/>
  <c r="A416" i="6"/>
  <c r="A428" i="6"/>
  <c r="A442" i="6"/>
  <c r="A453" i="6"/>
  <c r="A469" i="6"/>
  <c r="A495" i="6"/>
  <c r="A521" i="6"/>
  <c r="A542" i="6"/>
  <c r="A568" i="6"/>
  <c r="A595" i="6"/>
  <c r="A615" i="6"/>
  <c r="A641" i="6"/>
  <c r="A671" i="6"/>
  <c r="A695" i="6"/>
  <c r="A728" i="6"/>
  <c r="A773" i="6"/>
  <c r="A811" i="6"/>
  <c r="A856" i="6"/>
  <c r="A902" i="6"/>
  <c r="A952" i="6"/>
  <c r="M28" i="6"/>
  <c r="K28" i="6"/>
  <c r="A10" i="6"/>
  <c r="A19" i="6"/>
  <c r="A28" i="6"/>
  <c r="A37" i="6"/>
  <c r="A48" i="6"/>
  <c r="A59" i="6"/>
  <c r="A69" i="6"/>
  <c r="A80" i="6"/>
  <c r="A91" i="6"/>
  <c r="A101" i="6"/>
  <c r="A112" i="6"/>
  <c r="A123" i="6"/>
  <c r="A133" i="6"/>
  <c r="A144" i="6"/>
  <c r="A155" i="6"/>
  <c r="A165" i="6"/>
  <c r="A176" i="6"/>
  <c r="A187" i="6"/>
  <c r="A200" i="6"/>
  <c r="A212" i="6"/>
  <c r="A226" i="6"/>
  <c r="A237" i="6"/>
  <c r="A251" i="6"/>
  <c r="A264" i="6"/>
  <c r="A276" i="6"/>
  <c r="A290" i="6"/>
  <c r="A301" i="6"/>
  <c r="A315" i="6"/>
  <c r="A328" i="6"/>
  <c r="A340" i="6"/>
  <c r="A354" i="6"/>
  <c r="A365" i="6"/>
  <c r="A379" i="6"/>
  <c r="A392" i="6"/>
  <c r="A404" i="6"/>
  <c r="A418" i="6"/>
  <c r="A429" i="6"/>
  <c r="A443" i="6"/>
  <c r="A456" i="6"/>
  <c r="A476" i="6"/>
  <c r="A496" i="6"/>
  <c r="A523" i="6"/>
  <c r="A549" i="6"/>
  <c r="A569" i="6"/>
  <c r="A596" i="6"/>
  <c r="A622" i="6"/>
  <c r="A643" i="6"/>
  <c r="A672" i="6"/>
  <c r="A703" i="6"/>
  <c r="A731" i="6"/>
  <c r="A776" i="6"/>
  <c r="A821" i="6"/>
  <c r="A859" i="6"/>
  <c r="A905" i="6"/>
  <c r="A966" i="6"/>
  <c r="A3" i="6"/>
  <c r="A11" i="6"/>
  <c r="A20" i="6"/>
  <c r="A29" i="6"/>
  <c r="A38" i="6"/>
  <c r="A50" i="6"/>
  <c r="A60" i="6"/>
  <c r="A70" i="6"/>
  <c r="A82" i="6"/>
  <c r="A92" i="6"/>
  <c r="A102" i="6"/>
  <c r="A114" i="6"/>
  <c r="A124" i="6"/>
  <c r="A134" i="6"/>
  <c r="A146" i="6"/>
  <c r="A156" i="6"/>
  <c r="A166" i="6"/>
  <c r="A178" i="6"/>
  <c r="A188" i="6"/>
  <c r="A202" i="6"/>
  <c r="A213" i="6"/>
  <c r="A227" i="6"/>
  <c r="A240" i="6"/>
  <c r="A252" i="6"/>
  <c r="A266" i="6"/>
  <c r="A277" i="6"/>
  <c r="A291" i="6"/>
  <c r="A304" i="6"/>
  <c r="A316" i="6"/>
  <c r="A330" i="6"/>
  <c r="A341" i="6"/>
  <c r="A355" i="6"/>
  <c r="A368" i="6"/>
  <c r="A380" i="6"/>
  <c r="A394" i="6"/>
  <c r="A405" i="6"/>
  <c r="A419" i="6"/>
  <c r="A432" i="6"/>
  <c r="A444" i="6"/>
  <c r="A458" i="6"/>
  <c r="A477" i="6"/>
  <c r="A503" i="6"/>
  <c r="A524" i="6"/>
  <c r="A550" i="6"/>
  <c r="A576" i="6"/>
  <c r="A597" i="6"/>
  <c r="A623" i="6"/>
  <c r="A651" i="6"/>
  <c r="A675" i="6"/>
  <c r="A704" i="6"/>
  <c r="A741" i="6"/>
  <c r="A779" i="6"/>
  <c r="A824" i="6"/>
  <c r="A869" i="6"/>
  <c r="A910" i="6"/>
  <c r="A995" i="6"/>
  <c r="A987" i="6"/>
  <c r="A979" i="6"/>
  <c r="A971" i="6"/>
  <c r="A963" i="6"/>
  <c r="A955" i="6"/>
  <c r="A947" i="6"/>
  <c r="A939" i="6"/>
  <c r="A931" i="6"/>
  <c r="A923" i="6"/>
  <c r="A915" i="6"/>
  <c r="A907" i="6"/>
  <c r="A899" i="6"/>
  <c r="A994" i="6"/>
  <c r="A986" i="6"/>
  <c r="A978" i="6"/>
  <c r="A970" i="6"/>
  <c r="A962" i="6"/>
  <c r="A954" i="6"/>
  <c r="A946" i="6"/>
  <c r="A938" i="6"/>
  <c r="A930" i="6"/>
  <c r="A922" i="6"/>
  <c r="A914" i="6"/>
  <c r="A906" i="6"/>
  <c r="A993" i="6"/>
  <c r="A983" i="6"/>
  <c r="A973" i="6"/>
  <c r="A961" i="6"/>
  <c r="A951" i="6"/>
  <c r="A941" i="6"/>
  <c r="A929" i="6"/>
  <c r="A919" i="6"/>
  <c r="A909" i="6"/>
  <c r="A898" i="6"/>
  <c r="A890" i="6"/>
  <c r="A882" i="6"/>
  <c r="A874" i="6"/>
  <c r="A866" i="6"/>
  <c r="A858" i="6"/>
  <c r="A850" i="6"/>
  <c r="A842" i="6"/>
  <c r="A834" i="6"/>
  <c r="A826" i="6"/>
  <c r="A818" i="6"/>
  <c r="A810" i="6"/>
  <c r="A802" i="6"/>
  <c r="A794" i="6"/>
  <c r="A786" i="6"/>
  <c r="A778" i="6"/>
  <c r="A770" i="6"/>
  <c r="A762" i="6"/>
  <c r="A754" i="6"/>
  <c r="A746" i="6"/>
  <c r="A738" i="6"/>
  <c r="A730" i="6"/>
  <c r="A722" i="6"/>
  <c r="A714" i="6"/>
  <c r="A706" i="6"/>
  <c r="A698" i="6"/>
  <c r="A690" i="6"/>
  <c r="A682" i="6"/>
  <c r="A674" i="6"/>
  <c r="A666" i="6"/>
  <c r="A658" i="6"/>
  <c r="A650" i="6"/>
  <c r="A642" i="6"/>
  <c r="A634" i="6"/>
  <c r="A626" i="6"/>
  <c r="A618" i="6"/>
  <c r="A610" i="6"/>
  <c r="A602" i="6"/>
  <c r="A594" i="6"/>
  <c r="A586" i="6"/>
  <c r="A578" i="6"/>
  <c r="A570" i="6"/>
  <c r="A562" i="6"/>
  <c r="A554" i="6"/>
  <c r="A546" i="6"/>
  <c r="A538" i="6"/>
  <c r="A530" i="6"/>
  <c r="A522" i="6"/>
  <c r="A514" i="6"/>
  <c r="A506" i="6"/>
  <c r="A498" i="6"/>
  <c r="A490" i="6"/>
  <c r="A482" i="6"/>
  <c r="A474" i="6"/>
  <c r="A466" i="6"/>
  <c r="A992" i="6"/>
  <c r="A982" i="6"/>
  <c r="A972" i="6"/>
  <c r="A960" i="6"/>
  <c r="A950" i="6"/>
  <c r="A940" i="6"/>
  <c r="A928" i="6"/>
  <c r="A918" i="6"/>
  <c r="A908" i="6"/>
  <c r="A897" i="6"/>
  <c r="A889" i="6"/>
  <c r="A881" i="6"/>
  <c r="A873" i="6"/>
  <c r="A865" i="6"/>
  <c r="A857" i="6"/>
  <c r="A849" i="6"/>
  <c r="A841" i="6"/>
  <c r="A833" i="6"/>
  <c r="A825" i="6"/>
  <c r="A817" i="6"/>
  <c r="A809" i="6"/>
  <c r="A801" i="6"/>
  <c r="A793" i="6"/>
  <c r="A785" i="6"/>
  <c r="A777" i="6"/>
  <c r="A769" i="6"/>
  <c r="A761" i="6"/>
  <c r="A753" i="6"/>
  <c r="A745" i="6"/>
  <c r="A737" i="6"/>
  <c r="A729" i="6"/>
  <c r="A721" i="6"/>
  <c r="A713" i="6"/>
  <c r="A705" i="6"/>
  <c r="A697" i="6"/>
  <c r="A689" i="6"/>
  <c r="A681" i="6"/>
  <c r="A673" i="6"/>
  <c r="A665" i="6"/>
  <c r="A657" i="6"/>
  <c r="A649" i="6"/>
  <c r="A1000" i="6"/>
  <c r="A990" i="6"/>
  <c r="A980" i="6"/>
  <c r="A968" i="6"/>
  <c r="A958" i="6"/>
  <c r="A948" i="6"/>
  <c r="A936" i="6"/>
  <c r="A926" i="6"/>
  <c r="A916" i="6"/>
  <c r="A904" i="6"/>
  <c r="A895" i="6"/>
  <c r="A887" i="6"/>
  <c r="A879" i="6"/>
  <c r="A871" i="6"/>
  <c r="A863" i="6"/>
  <c r="A855" i="6"/>
  <c r="A847" i="6"/>
  <c r="A839" i="6"/>
  <c r="A831" i="6"/>
  <c r="A823" i="6"/>
  <c r="A815" i="6"/>
  <c r="A807" i="6"/>
  <c r="A799" i="6"/>
  <c r="A791" i="6"/>
  <c r="A783" i="6"/>
  <c r="A775" i="6"/>
  <c r="A767" i="6"/>
  <c r="A759" i="6"/>
  <c r="A751" i="6"/>
  <c r="A743" i="6"/>
  <c r="A735" i="6"/>
  <c r="A727" i="6"/>
  <c r="A999" i="6"/>
  <c r="A989" i="6"/>
  <c r="A977" i="6"/>
  <c r="A967" i="6"/>
  <c r="A957" i="6"/>
  <c r="A945" i="6"/>
  <c r="A935" i="6"/>
  <c r="A925" i="6"/>
  <c r="A913" i="6"/>
  <c r="A903" i="6"/>
  <c r="A894" i="6"/>
  <c r="A886" i="6"/>
  <c r="A878" i="6"/>
  <c r="A870" i="6"/>
  <c r="A862" i="6"/>
  <c r="A854" i="6"/>
  <c r="A846" i="6"/>
  <c r="A838" i="6"/>
  <c r="A830" i="6"/>
  <c r="A822" i="6"/>
  <c r="A814" i="6"/>
  <c r="A806" i="6"/>
  <c r="A798" i="6"/>
  <c r="A790" i="6"/>
  <c r="A782" i="6"/>
  <c r="A774" i="6"/>
  <c r="A766" i="6"/>
  <c r="A758" i="6"/>
  <c r="A750" i="6"/>
  <c r="A742" i="6"/>
  <c r="A734" i="6"/>
  <c r="A726" i="6"/>
  <c r="A985" i="6"/>
  <c r="A965" i="6"/>
  <c r="A943" i="6"/>
  <c r="A921" i="6"/>
  <c r="A901" i="6"/>
  <c r="A884" i="6"/>
  <c r="A868" i="6"/>
  <c r="A852" i="6"/>
  <c r="A836" i="6"/>
  <c r="A820" i="6"/>
  <c r="A804" i="6"/>
  <c r="A788" i="6"/>
  <c r="A772" i="6"/>
  <c r="A756" i="6"/>
  <c r="A740" i="6"/>
  <c r="A724" i="6"/>
  <c r="A712" i="6"/>
  <c r="A702" i="6"/>
  <c r="A692" i="6"/>
  <c r="A680" i="6"/>
  <c r="A670" i="6"/>
  <c r="A660" i="6"/>
  <c r="A648" i="6"/>
  <c r="A639" i="6"/>
  <c r="A630" i="6"/>
  <c r="A621" i="6"/>
  <c r="A612" i="6"/>
  <c r="A603" i="6"/>
  <c r="A593" i="6"/>
  <c r="A584" i="6"/>
  <c r="A575" i="6"/>
  <c r="A566" i="6"/>
  <c r="A557" i="6"/>
  <c r="A548" i="6"/>
  <c r="A539" i="6"/>
  <c r="A529" i="6"/>
  <c r="A520" i="6"/>
  <c r="A511" i="6"/>
  <c r="A502" i="6"/>
  <c r="A493" i="6"/>
  <c r="A484" i="6"/>
  <c r="A475" i="6"/>
  <c r="A465" i="6"/>
  <c r="A457" i="6"/>
  <c r="A449" i="6"/>
  <c r="A441" i="6"/>
  <c r="A433" i="6"/>
  <c r="A425" i="6"/>
  <c r="A417" i="6"/>
  <c r="A409" i="6"/>
  <c r="A401" i="6"/>
  <c r="A393" i="6"/>
  <c r="A385" i="6"/>
  <c r="A377" i="6"/>
  <c r="A369" i="6"/>
  <c r="A361" i="6"/>
  <c r="A353" i="6"/>
  <c r="A345" i="6"/>
  <c r="A337" i="6"/>
  <c r="A329" i="6"/>
  <c r="A321" i="6"/>
  <c r="A313" i="6"/>
  <c r="A305" i="6"/>
  <c r="A297" i="6"/>
  <c r="A289" i="6"/>
  <c r="A281" i="6"/>
  <c r="A273" i="6"/>
  <c r="A265" i="6"/>
  <c r="A257" i="6"/>
  <c r="A249" i="6"/>
  <c r="A241" i="6"/>
  <c r="A233" i="6"/>
  <c r="A225" i="6"/>
  <c r="A217" i="6"/>
  <c r="A209" i="6"/>
  <c r="A201" i="6"/>
  <c r="A193" i="6"/>
  <c r="A185" i="6"/>
  <c r="A177" i="6"/>
  <c r="A169" i="6"/>
  <c r="A161" i="6"/>
  <c r="A153" i="6"/>
  <c r="A145" i="6"/>
  <c r="A137" i="6"/>
  <c r="A129" i="6"/>
  <c r="A121" i="6"/>
  <c r="A113" i="6"/>
  <c r="A105" i="6"/>
  <c r="A97" i="6"/>
  <c r="A89" i="6"/>
  <c r="A81" i="6"/>
  <c r="A73" i="6"/>
  <c r="A65" i="6"/>
  <c r="A57" i="6"/>
  <c r="A49" i="6"/>
  <c r="A41" i="6"/>
  <c r="A33" i="6"/>
  <c r="A25" i="6"/>
  <c r="A17" i="6"/>
  <c r="A9" i="6"/>
  <c r="A984" i="6"/>
  <c r="A964" i="6"/>
  <c r="A942" i="6"/>
  <c r="A920" i="6"/>
  <c r="A900" i="6"/>
  <c r="A883" i="6"/>
  <c r="A867" i="6"/>
  <c r="A851" i="6"/>
  <c r="A835" i="6"/>
  <c r="A819" i="6"/>
  <c r="A803" i="6"/>
  <c r="A787" i="6"/>
  <c r="A771" i="6"/>
  <c r="A755" i="6"/>
  <c r="A739" i="6"/>
  <c r="A723" i="6"/>
  <c r="A711" i="6"/>
  <c r="A701" i="6"/>
  <c r="A691" i="6"/>
  <c r="A679" i="6"/>
  <c r="A669" i="6"/>
  <c r="A659" i="6"/>
  <c r="A647" i="6"/>
  <c r="A638" i="6"/>
  <c r="A629" i="6"/>
  <c r="A620" i="6"/>
  <c r="A611" i="6"/>
  <c r="A601" i="6"/>
  <c r="A592" i="6"/>
  <c r="A583" i="6"/>
  <c r="A574" i="6"/>
  <c r="A565" i="6"/>
  <c r="A556" i="6"/>
  <c r="A547" i="6"/>
  <c r="A537" i="6"/>
  <c r="A528" i="6"/>
  <c r="A519" i="6"/>
  <c r="A510" i="6"/>
  <c r="A501" i="6"/>
  <c r="A492" i="6"/>
  <c r="A483" i="6"/>
  <c r="A473" i="6"/>
  <c r="A1001" i="6"/>
  <c r="A981" i="6"/>
  <c r="A959" i="6"/>
  <c r="A937" i="6"/>
  <c r="A917" i="6"/>
  <c r="A896" i="6"/>
  <c r="A880" i="6"/>
  <c r="A864" i="6"/>
  <c r="A848" i="6"/>
  <c r="A832" i="6"/>
  <c r="A816" i="6"/>
  <c r="A800" i="6"/>
  <c r="A784" i="6"/>
  <c r="A768" i="6"/>
  <c r="A752" i="6"/>
  <c r="A736" i="6"/>
  <c r="A720" i="6"/>
  <c r="A710" i="6"/>
  <c r="A700" i="6"/>
  <c r="A688" i="6"/>
  <c r="A678" i="6"/>
  <c r="A668" i="6"/>
  <c r="A656" i="6"/>
  <c r="A646" i="6"/>
  <c r="A637" i="6"/>
  <c r="A628" i="6"/>
  <c r="A619" i="6"/>
  <c r="A609" i="6"/>
  <c r="A600" i="6"/>
  <c r="A591" i="6"/>
  <c r="A582" i="6"/>
  <c r="A573" i="6"/>
  <c r="A564" i="6"/>
  <c r="A555" i="6"/>
  <c r="A545" i="6"/>
  <c r="A536" i="6"/>
  <c r="A527" i="6"/>
  <c r="A518" i="6"/>
  <c r="A509" i="6"/>
  <c r="A500" i="6"/>
  <c r="A491" i="6"/>
  <c r="A481" i="6"/>
  <c r="A472" i="6"/>
  <c r="A463" i="6"/>
  <c r="A455" i="6"/>
  <c r="A447" i="6"/>
  <c r="A439" i="6"/>
  <c r="A431" i="6"/>
  <c r="A423" i="6"/>
  <c r="A415" i="6"/>
  <c r="A407" i="6"/>
  <c r="A399" i="6"/>
  <c r="A391" i="6"/>
  <c r="A383" i="6"/>
  <c r="A375" i="6"/>
  <c r="A367" i="6"/>
  <c r="A359" i="6"/>
  <c r="A351" i="6"/>
  <c r="A343" i="6"/>
  <c r="A335" i="6"/>
  <c r="A327" i="6"/>
  <c r="A319" i="6"/>
  <c r="A311" i="6"/>
  <c r="A303" i="6"/>
  <c r="A295" i="6"/>
  <c r="A287" i="6"/>
  <c r="A279" i="6"/>
  <c r="A271" i="6"/>
  <c r="A263" i="6"/>
  <c r="A255" i="6"/>
  <c r="A247" i="6"/>
  <c r="A239" i="6"/>
  <c r="A231" i="6"/>
  <c r="A223" i="6"/>
  <c r="A215" i="6"/>
  <c r="A207" i="6"/>
  <c r="A199" i="6"/>
  <c r="A191" i="6"/>
  <c r="A183" i="6"/>
  <c r="A175" i="6"/>
  <c r="A167" i="6"/>
  <c r="A159" i="6"/>
  <c r="A151" i="6"/>
  <c r="A143" i="6"/>
  <c r="A135" i="6"/>
  <c r="A127" i="6"/>
  <c r="A119" i="6"/>
  <c r="A111" i="6"/>
  <c r="A103" i="6"/>
  <c r="A95" i="6"/>
  <c r="A87" i="6"/>
  <c r="A79" i="6"/>
  <c r="A71" i="6"/>
  <c r="A63" i="6"/>
  <c r="A55" i="6"/>
  <c r="A47" i="6"/>
  <c r="A39" i="6"/>
  <c r="A998" i="6"/>
  <c r="A976" i="6"/>
  <c r="A956" i="6"/>
  <c r="A934" i="6"/>
  <c r="A912" i="6"/>
  <c r="A893" i="6"/>
  <c r="A877" i="6"/>
  <c r="A861" i="6"/>
  <c r="A845" i="6"/>
  <c r="A829" i="6"/>
  <c r="A813" i="6"/>
  <c r="A797" i="6"/>
  <c r="A781" i="6"/>
  <c r="A765" i="6"/>
  <c r="A749" i="6"/>
  <c r="A733" i="6"/>
  <c r="A719" i="6"/>
  <c r="A709" i="6"/>
  <c r="A699" i="6"/>
  <c r="A687" i="6"/>
  <c r="A677" i="6"/>
  <c r="A667" i="6"/>
  <c r="A655" i="6"/>
  <c r="A645" i="6"/>
  <c r="A636" i="6"/>
  <c r="A627" i="6"/>
  <c r="A617" i="6"/>
  <c r="A608" i="6"/>
  <c r="A599" i="6"/>
  <c r="A590" i="6"/>
  <c r="A581" i="6"/>
  <c r="A572" i="6"/>
  <c r="A563" i="6"/>
  <c r="A553" i="6"/>
  <c r="A544" i="6"/>
  <c r="A535" i="6"/>
  <c r="A526" i="6"/>
  <c r="A517" i="6"/>
  <c r="A508" i="6"/>
  <c r="A499" i="6"/>
  <c r="A489" i="6"/>
  <c r="A480" i="6"/>
  <c r="A471" i="6"/>
  <c r="A462" i="6"/>
  <c r="A454" i="6"/>
  <c r="A446" i="6"/>
  <c r="A438" i="6"/>
  <c r="A430" i="6"/>
  <c r="A422" i="6"/>
  <c r="A414" i="6"/>
  <c r="A406" i="6"/>
  <c r="A398" i="6"/>
  <c r="A390" i="6"/>
  <c r="A382" i="6"/>
  <c r="A374" i="6"/>
  <c r="A366" i="6"/>
  <c r="A358" i="6"/>
  <c r="A350" i="6"/>
  <c r="A342" i="6"/>
  <c r="A334" i="6"/>
  <c r="A326" i="6"/>
  <c r="A318" i="6"/>
  <c r="A310" i="6"/>
  <c r="A302" i="6"/>
  <c r="A294" i="6"/>
  <c r="A286" i="6"/>
  <c r="A278" i="6"/>
  <c r="A270" i="6"/>
  <c r="A262" i="6"/>
  <c r="A254" i="6"/>
  <c r="A246" i="6"/>
  <c r="A238" i="6"/>
  <c r="A230" i="6"/>
  <c r="A222" i="6"/>
  <c r="A214" i="6"/>
  <c r="A206" i="6"/>
  <c r="A198" i="6"/>
  <c r="A190" i="6"/>
  <c r="A997" i="6"/>
  <c r="A975" i="6"/>
  <c r="A953" i="6"/>
  <c r="A933" i="6"/>
  <c r="A911" i="6"/>
  <c r="A892" i="6"/>
  <c r="A876" i="6"/>
  <c r="A860" i="6"/>
  <c r="A844" i="6"/>
  <c r="A828" i="6"/>
  <c r="A812" i="6"/>
  <c r="A796" i="6"/>
  <c r="A780" i="6"/>
  <c r="A764" i="6"/>
  <c r="A748" i="6"/>
  <c r="A732" i="6"/>
  <c r="A718" i="6"/>
  <c r="A708" i="6"/>
  <c r="A696" i="6"/>
  <c r="A686" i="6"/>
  <c r="A676" i="6"/>
  <c r="A664" i="6"/>
  <c r="A654" i="6"/>
  <c r="A644" i="6"/>
  <c r="A635" i="6"/>
  <c r="A625" i="6"/>
  <c r="A616" i="6"/>
  <c r="A607" i="6"/>
  <c r="A598" i="6"/>
  <c r="A589" i="6"/>
  <c r="A580" i="6"/>
  <c r="A571" i="6"/>
  <c r="A561" i="6"/>
  <c r="A552" i="6"/>
  <c r="A543" i="6"/>
  <c r="A534" i="6"/>
  <c r="A525" i="6"/>
  <c r="A516" i="6"/>
  <c r="A507" i="6"/>
  <c r="A497" i="6"/>
  <c r="A488" i="6"/>
  <c r="A479" i="6"/>
  <c r="A470" i="6"/>
  <c r="A461" i="6"/>
  <c r="A12" i="6"/>
  <c r="A21" i="6"/>
  <c r="A30" i="6"/>
  <c r="A40" i="6"/>
  <c r="A51" i="6"/>
  <c r="A61" i="6"/>
  <c r="A72" i="6"/>
  <c r="A83" i="6"/>
  <c r="A93" i="6"/>
  <c r="A104" i="6"/>
  <c r="A115" i="6"/>
  <c r="A125" i="6"/>
  <c r="A136" i="6"/>
  <c r="A147" i="6"/>
  <c r="A157" i="6"/>
  <c r="A168" i="6"/>
  <c r="A179" i="6"/>
  <c r="A189" i="6"/>
  <c r="A203" i="6"/>
  <c r="A216" i="6"/>
  <c r="A228" i="6"/>
  <c r="A242" i="6"/>
  <c r="A253" i="6"/>
  <c r="A267" i="6"/>
  <c r="A280" i="6"/>
  <c r="A292" i="6"/>
  <c r="A306" i="6"/>
  <c r="A317" i="6"/>
  <c r="A331" i="6"/>
  <c r="A344" i="6"/>
  <c r="A356" i="6"/>
  <c r="A370" i="6"/>
  <c r="A381" i="6"/>
  <c r="A395" i="6"/>
  <c r="A408" i="6"/>
  <c r="A420" i="6"/>
  <c r="A434" i="6"/>
  <c r="A445" i="6"/>
  <c r="A459" i="6"/>
  <c r="A478" i="6"/>
  <c r="A504" i="6"/>
  <c r="A531" i="6"/>
  <c r="A551" i="6"/>
  <c r="A577" i="6"/>
  <c r="A604" i="6"/>
  <c r="A624" i="6"/>
  <c r="A652" i="6"/>
  <c r="A683" i="6"/>
  <c r="A707" i="6"/>
  <c r="A744" i="6"/>
  <c r="A789" i="6"/>
  <c r="A827" i="6"/>
  <c r="A872" i="6"/>
  <c r="A924" i="6"/>
  <c r="A974" i="6"/>
  <c r="A4" i="6"/>
  <c r="A13" i="6"/>
  <c r="A22" i="6"/>
  <c r="A31" i="6"/>
  <c r="A42" i="6"/>
  <c r="A52" i="6"/>
  <c r="A62" i="6"/>
  <c r="A74" i="6"/>
  <c r="A84" i="6"/>
  <c r="A94" i="6"/>
  <c r="A106" i="6"/>
  <c r="A116" i="6"/>
  <c r="A126" i="6"/>
  <c r="A138" i="6"/>
  <c r="A148" i="6"/>
  <c r="A158" i="6"/>
  <c r="A170" i="6"/>
  <c r="A180" i="6"/>
  <c r="A192" i="6"/>
  <c r="A204" i="6"/>
  <c r="A218" i="6"/>
  <c r="A229" i="6"/>
  <c r="A243" i="6"/>
  <c r="A256" i="6"/>
  <c r="A268" i="6"/>
  <c r="A282" i="6"/>
  <c r="A293" i="6"/>
  <c r="A307" i="6"/>
  <c r="A320" i="6"/>
  <c r="A332" i="6"/>
  <c r="A346" i="6"/>
  <c r="A357" i="6"/>
  <c r="A371" i="6"/>
  <c r="A384" i="6"/>
  <c r="A396" i="6"/>
  <c r="A410" i="6"/>
  <c r="A421" i="6"/>
  <c r="A435" i="6"/>
  <c r="A448" i="6"/>
  <c r="A460" i="6"/>
  <c r="A485" i="6"/>
  <c r="A505" i="6"/>
  <c r="A532" i="6"/>
  <c r="A558" i="6"/>
  <c r="A579" i="6"/>
  <c r="A605" i="6"/>
  <c r="A631" i="6"/>
  <c r="A653" i="6"/>
  <c r="A684" i="6"/>
  <c r="A715" i="6"/>
  <c r="A747" i="6"/>
  <c r="A792" i="6"/>
  <c r="A837" i="6"/>
  <c r="A875" i="6"/>
  <c r="A927" i="6"/>
  <c r="A988" i="6"/>
  <c r="A5" i="6"/>
  <c r="A14" i="6"/>
  <c r="A23" i="6"/>
  <c r="A32" i="6"/>
  <c r="A43" i="6"/>
  <c r="A53" i="6"/>
  <c r="A64" i="6"/>
  <c r="A75" i="6"/>
  <c r="A85" i="6"/>
  <c r="A96" i="6"/>
  <c r="A107" i="6"/>
  <c r="A117" i="6"/>
  <c r="A128" i="6"/>
  <c r="A139" i="6"/>
  <c r="A149" i="6"/>
  <c r="A160" i="6"/>
  <c r="A171" i="6"/>
  <c r="A181" i="6"/>
  <c r="A194" i="6"/>
  <c r="A205" i="6"/>
  <c r="A219" i="6"/>
  <c r="A232" i="6"/>
  <c r="A244" i="6"/>
  <c r="A258" i="6"/>
  <c r="A269" i="6"/>
  <c r="A283" i="6"/>
  <c r="A296" i="6"/>
  <c r="A308" i="6"/>
  <c r="A322" i="6"/>
  <c r="A333" i="6"/>
  <c r="A347" i="6"/>
  <c r="A360" i="6"/>
  <c r="A372" i="6"/>
  <c r="A386" i="6"/>
  <c r="A397" i="6"/>
  <c r="A411" i="6"/>
  <c r="A424" i="6"/>
  <c r="A436" i="6"/>
  <c r="A450" i="6"/>
  <c r="A464" i="6"/>
  <c r="A486" i="6"/>
  <c r="A512" i="6"/>
  <c r="A533" i="6"/>
  <c r="A559" i="6"/>
  <c r="A585" i="6"/>
  <c r="A606" i="6"/>
  <c r="A632" i="6"/>
  <c r="A661" i="6"/>
  <c r="A685" i="6"/>
  <c r="A716" i="6"/>
  <c r="A757" i="6"/>
  <c r="A795" i="6"/>
  <c r="A840" i="6"/>
  <c r="A885" i="6"/>
  <c r="A932" i="6"/>
  <c r="A991" i="6"/>
  <c r="A6" i="6"/>
  <c r="A15" i="6"/>
  <c r="A24" i="6"/>
  <c r="A34" i="6"/>
  <c r="A44" i="6"/>
  <c r="A54" i="6"/>
  <c r="A66" i="6"/>
  <c r="A76" i="6"/>
  <c r="A86" i="6"/>
  <c r="A98" i="6"/>
  <c r="A108" i="6"/>
  <c r="A118" i="6"/>
  <c r="A130" i="6"/>
  <c r="A140" i="6"/>
  <c r="A150" i="6"/>
  <c r="A162" i="6"/>
  <c r="A172" i="6"/>
  <c r="A182" i="6"/>
  <c r="A195" i="6"/>
  <c r="A208" i="6"/>
  <c r="A220" i="6"/>
  <c r="A234" i="6"/>
  <c r="A245" i="6"/>
  <c r="A259" i="6"/>
  <c r="A272" i="6"/>
  <c r="A284" i="6"/>
  <c r="A298" i="6"/>
  <c r="A309" i="6"/>
  <c r="A323" i="6"/>
  <c r="A336" i="6"/>
  <c r="A348" i="6"/>
  <c r="A362" i="6"/>
  <c r="A373" i="6"/>
  <c r="A387" i="6"/>
  <c r="A400" i="6"/>
  <c r="A412" i="6"/>
  <c r="A426" i="6"/>
  <c r="A437" i="6"/>
  <c r="A451" i="6"/>
  <c r="A467" i="6"/>
  <c r="A487" i="6"/>
  <c r="A513" i="6"/>
  <c r="A540" i="6"/>
  <c r="A560" i="6"/>
  <c r="A587" i="6"/>
  <c r="A613" i="6"/>
  <c r="A633" i="6"/>
  <c r="A662" i="6"/>
  <c r="A693" i="6"/>
  <c r="A717" i="6"/>
  <c r="A760" i="6"/>
  <c r="A805" i="6"/>
  <c r="A843" i="6"/>
  <c r="A888" i="6"/>
  <c r="A944" i="6"/>
  <c r="A996" i="6"/>
  <c r="A7" i="6"/>
  <c r="A16" i="6"/>
  <c r="A26" i="6"/>
  <c r="A35" i="6"/>
  <c r="A45" i="6"/>
  <c r="A56" i="6"/>
  <c r="A67" i="6"/>
  <c r="A77" i="6"/>
  <c r="A88" i="6"/>
  <c r="A99" i="6"/>
  <c r="A109" i="6"/>
  <c r="A120" i="6"/>
  <c r="A131" i="6"/>
  <c r="A141" i="6"/>
  <c r="A152" i="6"/>
  <c r="A163" i="6"/>
  <c r="A173" i="6"/>
  <c r="A184" i="6"/>
  <c r="A196" i="6"/>
  <c r="A210" i="6"/>
  <c r="A221" i="6"/>
  <c r="A235" i="6"/>
  <c r="A248" i="6"/>
  <c r="A260" i="6"/>
  <c r="A274" i="6"/>
  <c r="A285" i="6"/>
  <c r="A299" i="6"/>
  <c r="A312" i="6"/>
  <c r="A324" i="6"/>
  <c r="A338" i="6"/>
  <c r="A349" i="6"/>
  <c r="A363" i="6"/>
  <c r="A376" i="6"/>
  <c r="A388" i="6"/>
  <c r="A402" i="6"/>
  <c r="A413" i="6"/>
  <c r="A427" i="6"/>
  <c r="A440" i="6"/>
  <c r="A452" i="6"/>
  <c r="A468" i="6"/>
  <c r="A494" i="6"/>
  <c r="A515" i="6"/>
  <c r="A541" i="6"/>
  <c r="A567" i="6"/>
  <c r="A588" i="6"/>
  <c r="A614" i="6"/>
  <c r="A640" i="6"/>
  <c r="A663" i="6"/>
  <c r="A694" i="6"/>
  <c r="A725" i="6"/>
  <c r="A763" i="6"/>
  <c r="A808" i="6"/>
  <c r="A853" i="6"/>
  <c r="A891" i="6"/>
  <c r="A949" i="6"/>
  <c r="I4" i="6"/>
  <c r="L6" i="6"/>
  <c r="N6" i="6" s="1"/>
  <c r="O6" i="6" s="1"/>
  <c r="I6" i="6"/>
  <c r="I5" i="6"/>
  <c r="I15" i="6"/>
  <c r="N3" i="6"/>
  <c r="O3" i="6" s="1"/>
  <c r="K13" i="6"/>
  <c r="K15" i="6"/>
  <c r="K10" i="6"/>
  <c r="K12" i="6"/>
  <c r="L18" i="6"/>
  <c r="I18" i="6"/>
  <c r="L20" i="6"/>
  <c r="N20" i="6" s="1"/>
  <c r="O20" i="6" s="1"/>
  <c r="M25" i="6"/>
  <c r="L28" i="6"/>
  <c r="L34" i="6"/>
  <c r="L45" i="6"/>
  <c r="I28" i="6"/>
  <c r="L43" i="6"/>
  <c r="M8" i="6"/>
  <c r="N8" i="6" s="1"/>
  <c r="O8" i="6" s="1"/>
  <c r="L11" i="6"/>
  <c r="N11" i="6" s="1"/>
  <c r="O11" i="6" s="1"/>
  <c r="L14" i="6"/>
  <c r="N14" i="6" s="1"/>
  <c r="O14" i="6" s="1"/>
  <c r="M16" i="6"/>
  <c r="M19" i="6"/>
  <c r="N19" i="6" s="1"/>
  <c r="O19" i="6" s="1"/>
  <c r="K21" i="6"/>
  <c r="L25" i="6"/>
  <c r="M32" i="6"/>
  <c r="L17" i="6"/>
  <c r="L38" i="6"/>
  <c r="L40" i="6"/>
  <c r="L49" i="6"/>
  <c r="L7" i="6"/>
  <c r="N7" i="6" s="1"/>
  <c r="O7" i="6" s="1"/>
  <c r="K18" i="6"/>
  <c r="M23" i="6"/>
  <c r="I25" i="6"/>
  <c r="M30" i="6"/>
  <c r="L37" i="6"/>
  <c r="L48" i="6"/>
  <c r="L41" i="6"/>
  <c r="L39" i="6"/>
  <c r="L30" i="6"/>
  <c r="L26" i="6"/>
  <c r="N26" i="6" s="1"/>
  <c r="O26" i="6" s="1"/>
  <c r="L22" i="6"/>
  <c r="L44" i="6"/>
  <c r="L36" i="6"/>
  <c r="L27" i="6"/>
  <c r="L23" i="6"/>
  <c r="L13" i="6"/>
  <c r="N13" i="6" s="1"/>
  <c r="O13" i="6" s="1"/>
  <c r="K22" i="6"/>
  <c r="L24" i="6"/>
  <c r="M29" i="6"/>
  <c r="L42" i="6"/>
  <c r="M37" i="6"/>
  <c r="M46" i="6"/>
  <c r="M47" i="6"/>
  <c r="M43" i="6"/>
  <c r="M39" i="6"/>
  <c r="M48" i="6"/>
  <c r="M44" i="6"/>
  <c r="L21" i="6"/>
  <c r="N21" i="6" s="1"/>
  <c r="O21" i="6" s="1"/>
  <c r="M24" i="6"/>
  <c r="M27" i="6"/>
  <c r="L46" i="6"/>
  <c r="I37" i="6"/>
  <c r="M38" i="6"/>
  <c r="I45" i="6"/>
  <c r="I46" i="6"/>
  <c r="L32" i="6"/>
  <c r="L33" i="6"/>
  <c r="N33" i="6" s="1"/>
  <c r="O33" i="6" s="1"/>
  <c r="I38" i="6"/>
  <c r="I52" i="6"/>
  <c r="I54" i="6"/>
  <c r="L29" i="6"/>
  <c r="I39" i="6"/>
  <c r="M40" i="6"/>
  <c r="M49" i="6"/>
  <c r="I40" i="6"/>
  <c r="M41" i="6"/>
  <c r="I49" i="6"/>
  <c r="M34" i="6"/>
  <c r="M42" i="6"/>
  <c r="L47" i="6"/>
  <c r="M35" i="6"/>
  <c r="I42" i="6"/>
  <c r="M36" i="6"/>
  <c r="I43" i="6"/>
  <c r="S32" i="7" l="1"/>
  <c r="U32" i="7" s="1"/>
  <c r="S41" i="7"/>
  <c r="W41" i="7" s="1"/>
  <c r="AJ34" i="7"/>
  <c r="AK34" i="7" s="1"/>
  <c r="X31" i="7"/>
  <c r="Z31" i="7" s="1"/>
  <c r="AA31" i="7" s="1"/>
  <c r="V6" i="7"/>
  <c r="T35" i="7"/>
  <c r="X35" i="7" s="1"/>
  <c r="S40" i="7"/>
  <c r="W40" i="7" s="1"/>
  <c r="X6" i="7"/>
  <c r="Y6" i="7" s="1"/>
  <c r="S39" i="7"/>
  <c r="AJ39" i="7" s="1"/>
  <c r="AK39" i="7" s="1"/>
  <c r="AL31" i="7"/>
  <c r="V3" i="7"/>
  <c r="X3" i="7"/>
  <c r="U3" i="7"/>
  <c r="W3" i="7"/>
  <c r="AJ3" i="7"/>
  <c r="AK3" i="7" s="1"/>
  <c r="AJ14" i="7"/>
  <c r="AK14" i="7" s="1"/>
  <c r="W14" i="7"/>
  <c r="U14" i="7"/>
  <c r="AJ12" i="7"/>
  <c r="AK12" i="7" s="1"/>
  <c r="W12" i="7"/>
  <c r="U12" i="7"/>
  <c r="AJ24" i="7"/>
  <c r="AK24" i="7" s="1"/>
  <c r="W24" i="7"/>
  <c r="U24" i="7"/>
  <c r="AJ42" i="7"/>
  <c r="AK42" i="7" s="1"/>
  <c r="AL42" i="7" s="1"/>
  <c r="W42" i="7"/>
  <c r="U42" i="7"/>
  <c r="X11" i="7"/>
  <c r="V11" i="7"/>
  <c r="V7" i="7"/>
  <c r="X7" i="7"/>
  <c r="U28" i="7"/>
  <c r="W28" i="7"/>
  <c r="AJ28" i="7"/>
  <c r="AK28" i="7" s="1"/>
  <c r="U30" i="7"/>
  <c r="AJ30" i="7"/>
  <c r="AK30" i="7" s="1"/>
  <c r="W30" i="7"/>
  <c r="U7" i="7"/>
  <c r="AJ7" i="7"/>
  <c r="AK7" i="7" s="1"/>
  <c r="W7" i="7"/>
  <c r="V28" i="7"/>
  <c r="X28" i="7"/>
  <c r="X30" i="7"/>
  <c r="V30" i="7"/>
  <c r="AJ38" i="7"/>
  <c r="AK38" i="7" s="1"/>
  <c r="W38" i="7"/>
  <c r="U38" i="7"/>
  <c r="X24" i="7"/>
  <c r="V24" i="7"/>
  <c r="V32" i="7"/>
  <c r="X32" i="7"/>
  <c r="AJ29" i="7"/>
  <c r="AK29" i="7" s="1"/>
  <c r="W29" i="7"/>
  <c r="U29" i="7"/>
  <c r="X38" i="7"/>
  <c r="V38" i="7"/>
  <c r="W23" i="7"/>
  <c r="AJ23" i="7"/>
  <c r="AK23" i="7" s="1"/>
  <c r="U23" i="7"/>
  <c r="X10" i="7"/>
  <c r="V10" i="7"/>
  <c r="X19" i="7"/>
  <c r="V19" i="7"/>
  <c r="U2" i="7"/>
  <c r="W2" i="7"/>
  <c r="X29" i="7"/>
  <c r="V29" i="7"/>
  <c r="X12" i="7"/>
  <c r="V12" i="7"/>
  <c r="X27" i="7"/>
  <c r="V27" i="7"/>
  <c r="AJ37" i="7"/>
  <c r="AK37" i="7" s="1"/>
  <c r="W37" i="7"/>
  <c r="U37" i="7"/>
  <c r="W21" i="7"/>
  <c r="U21" i="7"/>
  <c r="AJ21" i="7"/>
  <c r="AK21" i="7" s="1"/>
  <c r="U36" i="7"/>
  <c r="W36" i="7"/>
  <c r="AJ36" i="7"/>
  <c r="AK36" i="7" s="1"/>
  <c r="AL36" i="7" s="1"/>
  <c r="X15" i="7"/>
  <c r="V15" i="7"/>
  <c r="AJ13" i="7"/>
  <c r="AK13" i="7" s="1"/>
  <c r="W13" i="7"/>
  <c r="U13" i="7"/>
  <c r="V13" i="7"/>
  <c r="X13" i="7"/>
  <c r="X23" i="7"/>
  <c r="V23" i="7"/>
  <c r="AJ10" i="7"/>
  <c r="AK10" i="7" s="1"/>
  <c r="W10" i="7"/>
  <c r="U10" i="7"/>
  <c r="W19" i="7"/>
  <c r="U19" i="7"/>
  <c r="AJ19" i="7"/>
  <c r="AK19" i="7" s="1"/>
  <c r="X2" i="7"/>
  <c r="V2" i="7"/>
  <c r="X4" i="7"/>
  <c r="V4" i="7"/>
  <c r="U27" i="7"/>
  <c r="W27" i="7"/>
  <c r="AJ27" i="7"/>
  <c r="AK27" i="7" s="1"/>
  <c r="X37" i="7"/>
  <c r="V37" i="7"/>
  <c r="X21" i="7"/>
  <c r="V21" i="7"/>
  <c r="V36" i="7"/>
  <c r="X36" i="7"/>
  <c r="AJ15" i="7"/>
  <c r="AK15" i="7" s="1"/>
  <c r="W15" i="7"/>
  <c r="U15" i="7"/>
  <c r="AJ16" i="7"/>
  <c r="AK16" i="7" s="1"/>
  <c r="W16" i="7"/>
  <c r="U16" i="7"/>
  <c r="AL6" i="7"/>
  <c r="W35" i="7"/>
  <c r="U35" i="7"/>
  <c r="AJ33" i="7"/>
  <c r="AK33" i="7" s="1"/>
  <c r="W33" i="7"/>
  <c r="U33" i="7"/>
  <c r="AJ22" i="7"/>
  <c r="AK22" i="7" s="1"/>
  <c r="U22" i="7"/>
  <c r="W22" i="7"/>
  <c r="X33" i="7"/>
  <c r="V33" i="7"/>
  <c r="V22" i="7"/>
  <c r="X22" i="7"/>
  <c r="U25" i="7"/>
  <c r="AJ25" i="7"/>
  <c r="AK25" i="7" s="1"/>
  <c r="W25" i="7"/>
  <c r="X8" i="7"/>
  <c r="V8" i="7"/>
  <c r="U5" i="7"/>
  <c r="AJ5" i="7"/>
  <c r="AK5" i="7" s="1"/>
  <c r="W5" i="7"/>
  <c r="AJ4" i="7"/>
  <c r="AK4" i="7" s="1"/>
  <c r="W4" i="7"/>
  <c r="U4" i="7"/>
  <c r="X39" i="7"/>
  <c r="V39" i="7"/>
  <c r="X9" i="7"/>
  <c r="V9" i="7"/>
  <c r="W26" i="7"/>
  <c r="U26" i="7"/>
  <c r="AJ26" i="7"/>
  <c r="AK26" i="7" s="1"/>
  <c r="AJ17" i="7"/>
  <c r="AK17" i="7" s="1"/>
  <c r="U17" i="7"/>
  <c r="W17" i="7"/>
  <c r="W20" i="7"/>
  <c r="AJ20" i="7"/>
  <c r="AK20" i="7" s="1"/>
  <c r="U20" i="7"/>
  <c r="V16" i="7"/>
  <c r="X16" i="7"/>
  <c r="W18" i="7"/>
  <c r="U18" i="7"/>
  <c r="AJ18" i="7"/>
  <c r="AK18" i="7" s="1"/>
  <c r="V40" i="7"/>
  <c r="X40" i="7"/>
  <c r="X42" i="7"/>
  <c r="V42" i="7"/>
  <c r="X14" i="7"/>
  <c r="V14" i="7"/>
  <c r="X25" i="7"/>
  <c r="V25" i="7"/>
  <c r="U8" i="7"/>
  <c r="W8" i="7"/>
  <c r="AJ8" i="7"/>
  <c r="AK8" i="7" s="1"/>
  <c r="V5" i="7"/>
  <c r="X5" i="7"/>
  <c r="W11" i="7"/>
  <c r="U11" i="7"/>
  <c r="AJ11" i="7"/>
  <c r="AK11" i="7" s="1"/>
  <c r="X41" i="7"/>
  <c r="V41" i="7"/>
  <c r="U9" i="7"/>
  <c r="W9" i="7"/>
  <c r="AJ9" i="7"/>
  <c r="AK9" i="7" s="1"/>
  <c r="V26" i="7"/>
  <c r="X26" i="7"/>
  <c r="V17" i="7"/>
  <c r="X17" i="7"/>
  <c r="X20" i="7"/>
  <c r="V20" i="7"/>
  <c r="Z34" i="7"/>
  <c r="AA34" i="7" s="1"/>
  <c r="Y34" i="7"/>
  <c r="V18" i="7"/>
  <c r="X18" i="7"/>
  <c r="Q4" i="6"/>
  <c r="S4" i="6" s="1"/>
  <c r="O9" i="6"/>
  <c r="Q9" i="6" s="1"/>
  <c r="S9" i="6" s="1"/>
  <c r="N17" i="6"/>
  <c r="O17" i="6" s="1"/>
  <c r="Q17" i="6" s="1"/>
  <c r="S17" i="6" s="1"/>
  <c r="P31" i="6"/>
  <c r="R31" i="6" s="1"/>
  <c r="T31" i="6" s="1"/>
  <c r="N32" i="6"/>
  <c r="O32" i="6" s="1"/>
  <c r="Q32" i="6" s="1"/>
  <c r="S32" i="6" s="1"/>
  <c r="N44" i="6"/>
  <c r="O44" i="6" s="1"/>
  <c r="P44" i="6" s="1"/>
  <c r="R44" i="6" s="1"/>
  <c r="N29" i="6"/>
  <c r="O29" i="6" s="1"/>
  <c r="P29" i="6" s="1"/>
  <c r="R29" i="6" s="1"/>
  <c r="N28" i="6"/>
  <c r="O28" i="6" s="1"/>
  <c r="Q28" i="6" s="1"/>
  <c r="S28" i="6" s="1"/>
  <c r="N48" i="6"/>
  <c r="O48" i="6" s="1"/>
  <c r="P48" i="6" s="1"/>
  <c r="R48" i="6" s="1"/>
  <c r="N38" i="6"/>
  <c r="O38" i="6" s="1"/>
  <c r="Q38" i="6" s="1"/>
  <c r="S38" i="6" s="1"/>
  <c r="N23" i="6"/>
  <c r="O23" i="6" s="1"/>
  <c r="P23" i="6" s="1"/>
  <c r="R23" i="6" s="1"/>
  <c r="N10" i="6"/>
  <c r="N35" i="6"/>
  <c r="O35" i="6" s="1"/>
  <c r="Q35" i="6" s="1"/>
  <c r="S35" i="6" s="1"/>
  <c r="N22" i="6"/>
  <c r="O22" i="6" s="1"/>
  <c r="Q22" i="6" s="1"/>
  <c r="S22" i="6" s="1"/>
  <c r="N43" i="6"/>
  <c r="O43" i="6" s="1"/>
  <c r="Q43" i="6" s="1"/>
  <c r="S43" i="6" s="1"/>
  <c r="N18" i="6"/>
  <c r="O18" i="6" s="1"/>
  <c r="P18" i="6" s="1"/>
  <c r="R18" i="6" s="1"/>
  <c r="N24" i="6"/>
  <c r="O24" i="6" s="1"/>
  <c r="P24" i="6" s="1"/>
  <c r="R24" i="6" s="1"/>
  <c r="N27" i="6"/>
  <c r="O27" i="6" s="1"/>
  <c r="P27" i="6" s="1"/>
  <c r="R27" i="6" s="1"/>
  <c r="N45" i="6"/>
  <c r="O45" i="6" s="1"/>
  <c r="Q45" i="6" s="1"/>
  <c r="S45" i="6" s="1"/>
  <c r="N34" i="6"/>
  <c r="O34" i="6" s="1"/>
  <c r="P34" i="6" s="1"/>
  <c r="R34" i="6" s="1"/>
  <c r="N41" i="6"/>
  <c r="O41" i="6" s="1"/>
  <c r="Q41" i="6" s="1"/>
  <c r="S41" i="6" s="1"/>
  <c r="P53" i="6"/>
  <c r="R53" i="6" s="1"/>
  <c r="U53" i="6" s="1"/>
  <c r="P55" i="6"/>
  <c r="R55" i="6" s="1"/>
  <c r="T55" i="6" s="1"/>
  <c r="Q52" i="6"/>
  <c r="S52" i="6" s="1"/>
  <c r="U52" i="6" s="1"/>
  <c r="P54" i="6"/>
  <c r="R54" i="6" s="1"/>
  <c r="U54" i="6" s="1"/>
  <c r="N16" i="6"/>
  <c r="O16" i="6" s="1"/>
  <c r="Q16" i="6" s="1"/>
  <c r="S16" i="6" s="1"/>
  <c r="N42" i="6"/>
  <c r="O42" i="6" s="1"/>
  <c r="N46" i="6"/>
  <c r="O46" i="6" s="1"/>
  <c r="Q3" i="6"/>
  <c r="S3" i="6" s="1"/>
  <c r="P3" i="6"/>
  <c r="R3" i="6" s="1"/>
  <c r="P19" i="6"/>
  <c r="R19" i="6" s="1"/>
  <c r="Q19" i="6"/>
  <c r="S19" i="6" s="1"/>
  <c r="Q12" i="6"/>
  <c r="S12" i="6" s="1"/>
  <c r="P12" i="6"/>
  <c r="R12" i="6" s="1"/>
  <c r="Q8" i="6"/>
  <c r="S8" i="6" s="1"/>
  <c r="P8" i="6"/>
  <c r="R8" i="6" s="1"/>
  <c r="N47" i="6"/>
  <c r="O47" i="6" s="1"/>
  <c r="N36" i="6"/>
  <c r="O36" i="6" s="1"/>
  <c r="N37" i="6"/>
  <c r="O37" i="6" s="1"/>
  <c r="N49" i="6"/>
  <c r="O49" i="6" s="1"/>
  <c r="N40" i="6"/>
  <c r="O40" i="6" s="1"/>
  <c r="P14" i="6"/>
  <c r="R14" i="6" s="1"/>
  <c r="Q14" i="6"/>
  <c r="S14" i="6" s="1"/>
  <c r="P11" i="6"/>
  <c r="R11" i="6" s="1"/>
  <c r="Q11" i="6"/>
  <c r="S11" i="6" s="1"/>
  <c r="P6" i="6"/>
  <c r="R6" i="6" s="1"/>
  <c r="Q6" i="6"/>
  <c r="S6" i="6" s="1"/>
  <c r="Q21" i="6"/>
  <c r="S21" i="6" s="1"/>
  <c r="P21" i="6"/>
  <c r="R21" i="6" s="1"/>
  <c r="Q26" i="6"/>
  <c r="S26" i="6" s="1"/>
  <c r="P26" i="6"/>
  <c r="R26" i="6" s="1"/>
  <c r="Q15" i="6"/>
  <c r="S15" i="6" s="1"/>
  <c r="P15" i="6"/>
  <c r="R15" i="6" s="1"/>
  <c r="N30" i="6"/>
  <c r="O30" i="6" s="1"/>
  <c r="P20" i="6"/>
  <c r="R20" i="6" s="1"/>
  <c r="Q20" i="6"/>
  <c r="S20" i="6" s="1"/>
  <c r="P33" i="6"/>
  <c r="R33" i="6" s="1"/>
  <c r="Q33" i="6"/>
  <c r="S33" i="6" s="1"/>
  <c r="Q13" i="6"/>
  <c r="S13" i="6" s="1"/>
  <c r="P13" i="6"/>
  <c r="R13" i="6" s="1"/>
  <c r="N39" i="6"/>
  <c r="O39" i="6" s="1"/>
  <c r="Q7" i="6"/>
  <c r="S7" i="6" s="1"/>
  <c r="P7" i="6"/>
  <c r="R7" i="6" s="1"/>
  <c r="N25" i="6"/>
  <c r="O25" i="6" s="1"/>
  <c r="U39" i="7" l="1"/>
  <c r="AJ32" i="7"/>
  <c r="AK32" i="7" s="1"/>
  <c r="AJ40" i="7"/>
  <c r="AK40" i="7" s="1"/>
  <c r="AB34" i="7"/>
  <c r="AB31" i="7"/>
  <c r="U40" i="7"/>
  <c r="Y40" i="7" s="1"/>
  <c r="W32" i="7"/>
  <c r="AJ41" i="7"/>
  <c r="AK41" i="7" s="1"/>
  <c r="Y31" i="7"/>
  <c r="U41" i="7"/>
  <c r="Y41" i="7" s="1"/>
  <c r="Z3" i="7"/>
  <c r="AA3" i="7" s="1"/>
  <c r="AJ35" i="7"/>
  <c r="AK35" i="7" s="1"/>
  <c r="AL35" i="7" s="1"/>
  <c r="Z2" i="7"/>
  <c r="V35" i="7"/>
  <c r="Z35" i="7" s="1"/>
  <c r="AA35" i="7" s="1"/>
  <c r="Z6" i="7"/>
  <c r="AA6" i="7" s="1"/>
  <c r="AL34" i="7"/>
  <c r="AL25" i="7"/>
  <c r="AL33" i="7"/>
  <c r="AL5" i="7"/>
  <c r="W39" i="7"/>
  <c r="Z39" i="7" s="1"/>
  <c r="AA39" i="7" s="1"/>
  <c r="AL14" i="7"/>
  <c r="AL28" i="7"/>
  <c r="AL13" i="7"/>
  <c r="AL17" i="7"/>
  <c r="AL23" i="7"/>
  <c r="AL24" i="7"/>
  <c r="AL39" i="7"/>
  <c r="AL38" i="7"/>
  <c r="AL9" i="7"/>
  <c r="AL12" i="7"/>
  <c r="AL4" i="7"/>
  <c r="AL29" i="7"/>
  <c r="Y3" i="7"/>
  <c r="AL7" i="7"/>
  <c r="AL3" i="7"/>
  <c r="AL16" i="7"/>
  <c r="AL40" i="7"/>
  <c r="Z9" i="7"/>
  <c r="AA9" i="7" s="1"/>
  <c r="Y9" i="7"/>
  <c r="Z40" i="7"/>
  <c r="AA40" i="7" s="1"/>
  <c r="Z20" i="7"/>
  <c r="AA20" i="7" s="1"/>
  <c r="Y20" i="7"/>
  <c r="AI34" i="7"/>
  <c r="AE34" i="7"/>
  <c r="AL26" i="7"/>
  <c r="Y5" i="7"/>
  <c r="Z5" i="7"/>
  <c r="AA5" i="7" s="1"/>
  <c r="Z22" i="7"/>
  <c r="AA22" i="7" s="1"/>
  <c r="Y22" i="7"/>
  <c r="Z30" i="7"/>
  <c r="AA30" i="7" s="1"/>
  <c r="Y30" i="7"/>
  <c r="Z24" i="7"/>
  <c r="AA24" i="7" s="1"/>
  <c r="Y24" i="7"/>
  <c r="Z11" i="7"/>
  <c r="AA11" i="7" s="1"/>
  <c r="Y11" i="7"/>
  <c r="Z18" i="7"/>
  <c r="AA18" i="7" s="1"/>
  <c r="Y18" i="7"/>
  <c r="Z14" i="7"/>
  <c r="AA14" i="7" s="1"/>
  <c r="Y14" i="7"/>
  <c r="AL18" i="7"/>
  <c r="AL20" i="7"/>
  <c r="Y17" i="7"/>
  <c r="Z17" i="7"/>
  <c r="AA17" i="7" s="1"/>
  <c r="Z41" i="7"/>
  <c r="AA41" i="7" s="1"/>
  <c r="AL8" i="7"/>
  <c r="AL22" i="7"/>
  <c r="Z33" i="7"/>
  <c r="AA33" i="7" s="1"/>
  <c r="Y33" i="7"/>
  <c r="AL21" i="7"/>
  <c r="Z27" i="7"/>
  <c r="AA27" i="7" s="1"/>
  <c r="Y27" i="7"/>
  <c r="AL27" i="7"/>
  <c r="Z32" i="7"/>
  <c r="AA32" i="7" s="1"/>
  <c r="Y32" i="7"/>
  <c r="AL11" i="7"/>
  <c r="Z37" i="7"/>
  <c r="AA37" i="7" s="1"/>
  <c r="Y37" i="7"/>
  <c r="Z29" i="7"/>
  <c r="AA29" i="7" s="1"/>
  <c r="Y29" i="7"/>
  <c r="Y4" i="7"/>
  <c r="Z4" i="7"/>
  <c r="AA4" i="7" s="1"/>
  <c r="Z25" i="7"/>
  <c r="AA25" i="7" s="1"/>
  <c r="Y25" i="7"/>
  <c r="AL15" i="7"/>
  <c r="B6" i="5" s="1"/>
  <c r="Z16" i="7"/>
  <c r="AA16" i="7" s="1"/>
  <c r="Y16" i="7"/>
  <c r="Y13" i="7"/>
  <c r="Z13" i="7"/>
  <c r="AA13" i="7" s="1"/>
  <c r="AL10" i="7"/>
  <c r="Z8" i="7"/>
  <c r="AA8" i="7" s="1"/>
  <c r="Y8" i="7"/>
  <c r="Z36" i="7"/>
  <c r="AA36" i="7" s="1"/>
  <c r="Y36" i="7"/>
  <c r="Z23" i="7"/>
  <c r="AA23" i="7" s="1"/>
  <c r="Y23" i="7"/>
  <c r="AL32" i="7"/>
  <c r="Z38" i="7"/>
  <c r="AA38" i="7" s="1"/>
  <c r="Y38" i="7"/>
  <c r="Y2" i="7"/>
  <c r="Z15" i="7"/>
  <c r="AA15" i="7" s="1"/>
  <c r="Y15" i="7"/>
  <c r="Z19" i="7"/>
  <c r="AA19" i="7" s="1"/>
  <c r="Y19" i="7"/>
  <c r="Z26" i="7"/>
  <c r="AA26" i="7" s="1"/>
  <c r="Y26" i="7"/>
  <c r="AL37" i="7"/>
  <c r="AE31" i="7"/>
  <c r="AI31" i="7"/>
  <c r="Z21" i="7"/>
  <c r="AA21" i="7" s="1"/>
  <c r="Y21" i="7"/>
  <c r="AL19" i="7"/>
  <c r="Y7" i="7"/>
  <c r="Z7" i="7"/>
  <c r="AA7" i="7" s="1"/>
  <c r="Z42" i="7"/>
  <c r="AA42" i="7" s="1"/>
  <c r="Y42" i="7"/>
  <c r="Z10" i="7"/>
  <c r="AA10" i="7" s="1"/>
  <c r="Y10" i="7"/>
  <c r="AL30" i="7"/>
  <c r="Z28" i="7"/>
  <c r="AA28" i="7" s="1"/>
  <c r="Y28" i="7"/>
  <c r="Z12" i="7"/>
  <c r="AA12" i="7" s="1"/>
  <c r="Y12" i="7"/>
  <c r="O10" i="6"/>
  <c r="Q10" i="6" s="1"/>
  <c r="S10" i="6" s="1"/>
  <c r="P9" i="6"/>
  <c r="R9" i="6" s="1"/>
  <c r="T9" i="6" s="1"/>
  <c r="V9" i="6" s="1"/>
  <c r="Q44" i="6"/>
  <c r="S44" i="6" s="1"/>
  <c r="T44" i="6" s="1"/>
  <c r="P32" i="6"/>
  <c r="R32" i="6" s="1"/>
  <c r="T32" i="6" s="1"/>
  <c r="U31" i="6"/>
  <c r="Y31" i="6" s="1"/>
  <c r="P22" i="6"/>
  <c r="R22" i="6" s="1"/>
  <c r="T22" i="6" s="1"/>
  <c r="Q29" i="6"/>
  <c r="S29" i="6" s="1"/>
  <c r="T29" i="6" s="1"/>
  <c r="Q18" i="6"/>
  <c r="S18" i="6" s="1"/>
  <c r="U18" i="6" s="1"/>
  <c r="P28" i="6"/>
  <c r="R28" i="6" s="1"/>
  <c r="U28" i="6" s="1"/>
  <c r="P17" i="6"/>
  <c r="R17" i="6" s="1"/>
  <c r="U17" i="6" s="1"/>
  <c r="Q34" i="6"/>
  <c r="S34" i="6" s="1"/>
  <c r="T34" i="6" s="1"/>
  <c r="Q48" i="6"/>
  <c r="S48" i="6" s="1"/>
  <c r="T48" i="6" s="1"/>
  <c r="P38" i="6"/>
  <c r="R38" i="6" s="1"/>
  <c r="T38" i="6" s="1"/>
  <c r="P35" i="6"/>
  <c r="R35" i="6" s="1"/>
  <c r="U35" i="6" s="1"/>
  <c r="Q23" i="6"/>
  <c r="S23" i="6" s="1"/>
  <c r="U23" i="6" s="1"/>
  <c r="P45" i="6"/>
  <c r="R45" i="6" s="1"/>
  <c r="U45" i="6" s="1"/>
  <c r="P43" i="6"/>
  <c r="R43" i="6" s="1"/>
  <c r="U43" i="6" s="1"/>
  <c r="P41" i="6"/>
  <c r="R41" i="6" s="1"/>
  <c r="T41" i="6" s="1"/>
  <c r="Q27" i="6"/>
  <c r="S27" i="6" s="1"/>
  <c r="U27" i="6" s="1"/>
  <c r="Q24" i="6"/>
  <c r="S24" i="6" s="1"/>
  <c r="U24" i="6" s="1"/>
  <c r="T53" i="6"/>
  <c r="V53" i="6" s="1"/>
  <c r="U55" i="6"/>
  <c r="Y55" i="6" s="1"/>
  <c r="T52" i="6"/>
  <c r="AG52" i="6" s="1"/>
  <c r="AH52" i="6" s="1"/>
  <c r="AJ52" i="6" s="1"/>
  <c r="T54" i="6"/>
  <c r="X54" i="6" s="1"/>
  <c r="P16" i="6"/>
  <c r="R16" i="6" s="1"/>
  <c r="T16" i="6" s="1"/>
  <c r="P30" i="6"/>
  <c r="R30" i="6" s="1"/>
  <c r="Q30" i="6"/>
  <c r="S30" i="6" s="1"/>
  <c r="T6" i="6"/>
  <c r="U6" i="6"/>
  <c r="U12" i="6"/>
  <c r="T12" i="6"/>
  <c r="Y52" i="6"/>
  <c r="W52" i="6"/>
  <c r="Q42" i="6"/>
  <c r="S42" i="6" s="1"/>
  <c r="P42" i="6"/>
  <c r="R42" i="6" s="1"/>
  <c r="T33" i="6"/>
  <c r="U33" i="6"/>
  <c r="U3" i="6"/>
  <c r="T3" i="6"/>
  <c r="Q39" i="6"/>
  <c r="S39" i="6" s="1"/>
  <c r="P39" i="6"/>
  <c r="R39" i="6" s="1"/>
  <c r="Y54" i="6"/>
  <c r="W54" i="6"/>
  <c r="Q25" i="6"/>
  <c r="S25" i="6" s="1"/>
  <c r="P25" i="6"/>
  <c r="R25" i="6" s="1"/>
  <c r="U14" i="6"/>
  <c r="T14" i="6"/>
  <c r="T21" i="6"/>
  <c r="U21" i="6"/>
  <c r="Q40" i="6"/>
  <c r="S40" i="6" s="1"/>
  <c r="P40" i="6"/>
  <c r="R40" i="6" s="1"/>
  <c r="Q37" i="6"/>
  <c r="S37" i="6" s="1"/>
  <c r="P37" i="6"/>
  <c r="R37" i="6" s="1"/>
  <c r="U19" i="6"/>
  <c r="T19" i="6"/>
  <c r="U20" i="6"/>
  <c r="T20" i="6"/>
  <c r="T26" i="6"/>
  <c r="U26" i="6"/>
  <c r="U15" i="6"/>
  <c r="T15" i="6"/>
  <c r="U5" i="6"/>
  <c r="T5" i="6"/>
  <c r="W53" i="6"/>
  <c r="Y53" i="6"/>
  <c r="Q49" i="6"/>
  <c r="S49" i="6" s="1"/>
  <c r="P49" i="6"/>
  <c r="R49" i="6" s="1"/>
  <c r="U7" i="6"/>
  <c r="T7" i="6"/>
  <c r="X31" i="6"/>
  <c r="V31" i="6"/>
  <c r="T11" i="6"/>
  <c r="U11" i="6"/>
  <c r="Q36" i="6"/>
  <c r="S36" i="6" s="1"/>
  <c r="P36" i="6"/>
  <c r="R36" i="6" s="1"/>
  <c r="X55" i="6"/>
  <c r="V55" i="6"/>
  <c r="Q46" i="6"/>
  <c r="S46" i="6" s="1"/>
  <c r="P46" i="6"/>
  <c r="R46" i="6" s="1"/>
  <c r="Q47" i="6"/>
  <c r="S47" i="6" s="1"/>
  <c r="P47" i="6"/>
  <c r="R47" i="6" s="1"/>
  <c r="U13" i="6"/>
  <c r="T13" i="6"/>
  <c r="U4" i="6"/>
  <c r="T4" i="6"/>
  <c r="U8" i="6"/>
  <c r="T8" i="6"/>
  <c r="AD31" i="7" l="1"/>
  <c r="AC31" i="7"/>
  <c r="AM31" i="7" s="1"/>
  <c r="AD34" i="7"/>
  <c r="AC34" i="7"/>
  <c r="AM34" i="7" s="1"/>
  <c r="AB17" i="7"/>
  <c r="AB5" i="7"/>
  <c r="AB23" i="7"/>
  <c r="AB29" i="7"/>
  <c r="AB27" i="7"/>
  <c r="AB11" i="7"/>
  <c r="AB6" i="7"/>
  <c r="AB19" i="7"/>
  <c r="AB40" i="7"/>
  <c r="AB42" i="7"/>
  <c r="AB15" i="7"/>
  <c r="AC15" i="7" s="1"/>
  <c r="AM15" i="7" s="1"/>
  <c r="AB16" i="7"/>
  <c r="AB9" i="7"/>
  <c r="AB35" i="7"/>
  <c r="AB12" i="7"/>
  <c r="AB7" i="7"/>
  <c r="Y35" i="7"/>
  <c r="AB36" i="7"/>
  <c r="AB37" i="7"/>
  <c r="AB24" i="7"/>
  <c r="AB26" i="7"/>
  <c r="AB14" i="7"/>
  <c r="AB30" i="7"/>
  <c r="AL41" i="7"/>
  <c r="AB38" i="7"/>
  <c r="AB4" i="7"/>
  <c r="AB32" i="7"/>
  <c r="AB20" i="7"/>
  <c r="AB10" i="7"/>
  <c r="AB33" i="7"/>
  <c r="AB39" i="7"/>
  <c r="AB28" i="7"/>
  <c r="AB8" i="7"/>
  <c r="AB25" i="7"/>
  <c r="AB3" i="7"/>
  <c r="AI3" i="7"/>
  <c r="AB21" i="7"/>
  <c r="AB13" i="7"/>
  <c r="AB41" i="7"/>
  <c r="AB18" i="7"/>
  <c r="AB22" i="7"/>
  <c r="AE17" i="7"/>
  <c r="AE11" i="7"/>
  <c r="AE6" i="7"/>
  <c r="Y39" i="7"/>
  <c r="AE3" i="7"/>
  <c r="AE21" i="7"/>
  <c r="AI21" i="7"/>
  <c r="AE16" i="7"/>
  <c r="AI16" i="7"/>
  <c r="AI29" i="7"/>
  <c r="AE29" i="7"/>
  <c r="AI27" i="7"/>
  <c r="AE27" i="7"/>
  <c r="AI5" i="7"/>
  <c r="AE5" i="7"/>
  <c r="AE20" i="7"/>
  <c r="AI20" i="7"/>
  <c r="AE39" i="7"/>
  <c r="AI39" i="7"/>
  <c r="AI23" i="7"/>
  <c r="AE23" i="7"/>
  <c r="AI8" i="7"/>
  <c r="AE8" i="7"/>
  <c r="AI37" i="7"/>
  <c r="AE37" i="7"/>
  <c r="AI22" i="7"/>
  <c r="AE22" i="7"/>
  <c r="AI33" i="7"/>
  <c r="AE33" i="7"/>
  <c r="AE24" i="7"/>
  <c r="AI24" i="7"/>
  <c r="AI40" i="7"/>
  <c r="AE40" i="7"/>
  <c r="AI26" i="7"/>
  <c r="AE26" i="7"/>
  <c r="AI18" i="7"/>
  <c r="AE18" i="7"/>
  <c r="AI12" i="7"/>
  <c r="AE12" i="7"/>
  <c r="AI19" i="7"/>
  <c r="AE19" i="7"/>
  <c r="AI28" i="7"/>
  <c r="AE28" i="7"/>
  <c r="AE7" i="7"/>
  <c r="AI7" i="7"/>
  <c r="AI15" i="7"/>
  <c r="AE15" i="7"/>
  <c r="AI36" i="7"/>
  <c r="AE36" i="7"/>
  <c r="AI25" i="7"/>
  <c r="AE25" i="7"/>
  <c r="AI41" i="7"/>
  <c r="AE41" i="7"/>
  <c r="AI38" i="7"/>
  <c r="AE38" i="7"/>
  <c r="AI10" i="7"/>
  <c r="AE10" i="7"/>
  <c r="AI42" i="7"/>
  <c r="AE42" i="7"/>
  <c r="AE35" i="7"/>
  <c r="AI35" i="7"/>
  <c r="AI13" i="7"/>
  <c r="AE13" i="7"/>
  <c r="AI4" i="7"/>
  <c r="AE4" i="7"/>
  <c r="AI32" i="7"/>
  <c r="AE32" i="7"/>
  <c r="AI14" i="7"/>
  <c r="AE14" i="7"/>
  <c r="AI30" i="7"/>
  <c r="AE30" i="7"/>
  <c r="AI9" i="7"/>
  <c r="AE9" i="7"/>
  <c r="P10" i="6"/>
  <c r="R10" i="6" s="1"/>
  <c r="U10" i="6" s="1"/>
  <c r="W10" i="6" s="1"/>
  <c r="X9" i="6"/>
  <c r="U9" i="6"/>
  <c r="W9" i="6" s="1"/>
  <c r="W31" i="6"/>
  <c r="Z31" i="6" s="1"/>
  <c r="AG31" i="6"/>
  <c r="AH31" i="6" s="1"/>
  <c r="AJ31" i="6" s="1"/>
  <c r="U32" i="6"/>
  <c r="W32" i="6" s="1"/>
  <c r="U44" i="6"/>
  <c r="AG44" i="6" s="1"/>
  <c r="AH44" i="6" s="1"/>
  <c r="AJ44" i="6" s="1"/>
  <c r="T28" i="6"/>
  <c r="AG28" i="6" s="1"/>
  <c r="AH28" i="6" s="1"/>
  <c r="AJ28" i="6" s="1"/>
  <c r="U22" i="6"/>
  <c r="Y22" i="6" s="1"/>
  <c r="U16" i="6"/>
  <c r="Y16" i="6" s="1"/>
  <c r="U34" i="6"/>
  <c r="W34" i="6" s="1"/>
  <c r="T17" i="6"/>
  <c r="AG17" i="6" s="1"/>
  <c r="AH17" i="6" s="1"/>
  <c r="AJ17" i="6" s="1"/>
  <c r="U29" i="6"/>
  <c r="Y29" i="6" s="1"/>
  <c r="T18" i="6"/>
  <c r="V18" i="6" s="1"/>
  <c r="U48" i="6"/>
  <c r="Y48" i="6" s="1"/>
  <c r="T35" i="6"/>
  <c r="X35" i="6" s="1"/>
  <c r="T27" i="6"/>
  <c r="AG27" i="6" s="1"/>
  <c r="AH27" i="6" s="1"/>
  <c r="AJ27" i="6" s="1"/>
  <c r="T23" i="6"/>
  <c r="AG23" i="6" s="1"/>
  <c r="AH23" i="6" s="1"/>
  <c r="AJ23" i="6" s="1"/>
  <c r="Y9" i="6"/>
  <c r="T24" i="6"/>
  <c r="X24" i="6" s="1"/>
  <c r="U38" i="6"/>
  <c r="W38" i="6" s="1"/>
  <c r="T45" i="6"/>
  <c r="AG45" i="6" s="1"/>
  <c r="AH45" i="6" s="1"/>
  <c r="AJ45" i="6" s="1"/>
  <c r="T43" i="6"/>
  <c r="X43" i="6" s="1"/>
  <c r="U41" i="6"/>
  <c r="Y41" i="6" s="1"/>
  <c r="AG4" i="6"/>
  <c r="AH4" i="6" s="1"/>
  <c r="AJ4" i="6" s="1"/>
  <c r="AG55" i="6"/>
  <c r="AH55" i="6" s="1"/>
  <c r="AJ55" i="6" s="1"/>
  <c r="AG53" i="6"/>
  <c r="AH53" i="6" s="1"/>
  <c r="AJ53" i="6" s="1"/>
  <c r="X53" i="6"/>
  <c r="Z53" i="6" s="1"/>
  <c r="V54" i="6"/>
  <c r="AA54" i="6" s="1"/>
  <c r="AG54" i="6"/>
  <c r="AH54" i="6" s="1"/>
  <c r="W55" i="6"/>
  <c r="Z55" i="6" s="1"/>
  <c r="V52" i="6"/>
  <c r="X52" i="6"/>
  <c r="W15" i="6"/>
  <c r="Y15" i="6"/>
  <c r="Y33" i="6"/>
  <c r="W33" i="6"/>
  <c r="Y12" i="6"/>
  <c r="W12" i="6"/>
  <c r="W18" i="6"/>
  <c r="Y18" i="6"/>
  <c r="Y17" i="6"/>
  <c r="W17" i="6"/>
  <c r="W26" i="6"/>
  <c r="Y26" i="6"/>
  <c r="AG19" i="6"/>
  <c r="AH19" i="6" s="1"/>
  <c r="AJ19" i="6" s="1"/>
  <c r="X19" i="6"/>
  <c r="V19" i="6"/>
  <c r="V3" i="6"/>
  <c r="X3" i="6"/>
  <c r="AG33" i="6"/>
  <c r="AH33" i="6" s="1"/>
  <c r="AJ33" i="6" s="1"/>
  <c r="X33" i="6"/>
  <c r="V33" i="6"/>
  <c r="W11" i="6"/>
  <c r="Y11" i="6"/>
  <c r="V7" i="6"/>
  <c r="AG7" i="6"/>
  <c r="AH7" i="6" s="1"/>
  <c r="AJ7" i="6" s="1"/>
  <c r="X7" i="6"/>
  <c r="V26" i="6"/>
  <c r="X26" i="6"/>
  <c r="AG26" i="6"/>
  <c r="AH26" i="6" s="1"/>
  <c r="AJ26" i="6" s="1"/>
  <c r="W19" i="6"/>
  <c r="Y19" i="6"/>
  <c r="Y21" i="6"/>
  <c r="W21" i="6"/>
  <c r="W3" i="6"/>
  <c r="Y3" i="6"/>
  <c r="U42" i="6"/>
  <c r="T42" i="6"/>
  <c r="Y45" i="6"/>
  <c r="W45" i="6"/>
  <c r="V32" i="6"/>
  <c r="X32" i="6"/>
  <c r="U36" i="6"/>
  <c r="T36" i="6"/>
  <c r="U37" i="6"/>
  <c r="T37" i="6"/>
  <c r="X29" i="6"/>
  <c r="V29" i="6"/>
  <c r="Y43" i="6"/>
  <c r="W43" i="6"/>
  <c r="AG13" i="6"/>
  <c r="AH13" i="6" s="1"/>
  <c r="AJ13" i="6" s="1"/>
  <c r="X13" i="6"/>
  <c r="V13" i="6"/>
  <c r="W7" i="6"/>
  <c r="Y7" i="6"/>
  <c r="AG20" i="6"/>
  <c r="AH20" i="6" s="1"/>
  <c r="AJ20" i="6" s="1"/>
  <c r="X20" i="6"/>
  <c r="V20" i="6"/>
  <c r="AG21" i="6"/>
  <c r="AH21" i="6" s="1"/>
  <c r="AJ21" i="6" s="1"/>
  <c r="X21" i="6"/>
  <c r="V21" i="6"/>
  <c r="V48" i="6"/>
  <c r="X48" i="6"/>
  <c r="AI52" i="6"/>
  <c r="AG6" i="6"/>
  <c r="AH6" i="6" s="1"/>
  <c r="AJ6" i="6" s="1"/>
  <c r="X6" i="6"/>
  <c r="V6" i="6"/>
  <c r="X34" i="6"/>
  <c r="V34" i="6"/>
  <c r="U46" i="6"/>
  <c r="T46" i="6"/>
  <c r="AG11" i="6"/>
  <c r="AH11" i="6" s="1"/>
  <c r="AJ11" i="6" s="1"/>
  <c r="X11" i="6"/>
  <c r="V11" i="6"/>
  <c r="W6" i="6"/>
  <c r="Y6" i="6"/>
  <c r="AG8" i="6"/>
  <c r="AH8" i="6" s="1"/>
  <c r="AJ8" i="6" s="1"/>
  <c r="X8" i="6"/>
  <c r="V8" i="6"/>
  <c r="Y13" i="6"/>
  <c r="W13" i="6"/>
  <c r="U47" i="6"/>
  <c r="T47" i="6"/>
  <c r="W24" i="6"/>
  <c r="Y24" i="6"/>
  <c r="W20" i="6"/>
  <c r="Y20" i="6"/>
  <c r="X14" i="6"/>
  <c r="AG14" i="6"/>
  <c r="AH14" i="6" s="1"/>
  <c r="AJ14" i="6" s="1"/>
  <c r="V14" i="6"/>
  <c r="Y8" i="6"/>
  <c r="W8" i="6"/>
  <c r="V44" i="6"/>
  <c r="X44" i="6"/>
  <c r="Y27" i="6"/>
  <c r="W27" i="6"/>
  <c r="AG5" i="6"/>
  <c r="AH5" i="6" s="1"/>
  <c r="AJ5" i="6" s="1"/>
  <c r="X5" i="6"/>
  <c r="V5" i="6"/>
  <c r="X16" i="6"/>
  <c r="V16" i="6"/>
  <c r="U40" i="6"/>
  <c r="T40" i="6"/>
  <c r="Y14" i="6"/>
  <c r="W14" i="6"/>
  <c r="U39" i="6"/>
  <c r="T39" i="6"/>
  <c r="X4" i="6"/>
  <c r="V4" i="6"/>
  <c r="Y5" i="6"/>
  <c r="W5" i="6"/>
  <c r="T25" i="6"/>
  <c r="U25" i="6"/>
  <c r="Y35" i="6"/>
  <c r="W35" i="6"/>
  <c r="X38" i="6"/>
  <c r="V38" i="6"/>
  <c r="U49" i="6"/>
  <c r="T49" i="6"/>
  <c r="U30" i="6"/>
  <c r="T30" i="6"/>
  <c r="W4" i="6"/>
  <c r="Y4" i="6"/>
  <c r="Y23" i="6"/>
  <c r="W23" i="6"/>
  <c r="V15" i="6"/>
  <c r="X15" i="6"/>
  <c r="AG15" i="6"/>
  <c r="AH15" i="6" s="1"/>
  <c r="AJ15" i="6" s="1"/>
  <c r="X41" i="6"/>
  <c r="V41" i="6"/>
  <c r="Y28" i="6"/>
  <c r="W28" i="6"/>
  <c r="AG12" i="6"/>
  <c r="AH12" i="6" s="1"/>
  <c r="AJ12" i="6" s="1"/>
  <c r="X12" i="6"/>
  <c r="V12" i="6"/>
  <c r="V22" i="6"/>
  <c r="X22" i="6"/>
  <c r="AD16" i="7" l="1"/>
  <c r="AC16" i="7"/>
  <c r="AM16" i="7" s="1"/>
  <c r="AD3" i="7"/>
  <c r="AC3" i="7"/>
  <c r="AM3" i="7" s="1"/>
  <c r="AD25" i="7"/>
  <c r="AC25" i="7"/>
  <c r="AM25" i="7" s="1"/>
  <c r="AD4" i="7"/>
  <c r="AC4" i="7"/>
  <c r="AM4" i="7" s="1"/>
  <c r="AD36" i="7"/>
  <c r="AC36" i="7"/>
  <c r="AM36" i="7" s="1"/>
  <c r="AD42" i="7"/>
  <c r="AC42" i="7"/>
  <c r="AM42" i="7" s="1"/>
  <c r="AD5" i="7"/>
  <c r="AC5" i="7"/>
  <c r="AM5" i="7" s="1"/>
  <c r="AD24" i="7"/>
  <c r="AC24" i="7"/>
  <c r="AM24" i="7" s="1"/>
  <c r="AD22" i="7"/>
  <c r="AC22" i="7"/>
  <c r="AM22" i="7" s="1"/>
  <c r="AD8" i="7"/>
  <c r="AC8" i="7"/>
  <c r="AM8" i="7" s="1"/>
  <c r="AD38" i="7"/>
  <c r="AC38" i="7"/>
  <c r="AM38" i="7" s="1"/>
  <c r="AD40" i="7"/>
  <c r="AC40" i="7"/>
  <c r="AM40" i="7" s="1"/>
  <c r="AD17" i="7"/>
  <c r="AC17" i="7"/>
  <c r="AM17" i="7" s="1"/>
  <c r="AD20" i="7"/>
  <c r="AC20" i="7"/>
  <c r="AM20" i="7" s="1"/>
  <c r="AD23" i="7"/>
  <c r="AC23" i="7"/>
  <c r="AM23" i="7" s="1"/>
  <c r="AD28" i="7"/>
  <c r="AC28" i="7"/>
  <c r="AM28" i="7" s="1"/>
  <c r="AD7" i="7"/>
  <c r="AC7" i="7"/>
  <c r="AM7" i="7" s="1"/>
  <c r="AD19" i="7"/>
  <c r="AC19" i="7"/>
  <c r="AM19" i="7" s="1"/>
  <c r="AD37" i="7"/>
  <c r="AC37" i="7"/>
  <c r="AM37" i="7" s="1"/>
  <c r="AD41" i="7"/>
  <c r="AC41" i="7"/>
  <c r="AM41" i="7" s="1"/>
  <c r="AD39" i="7"/>
  <c r="AC39" i="7"/>
  <c r="AM39" i="7" s="1"/>
  <c r="AD30" i="7"/>
  <c r="AC30" i="7"/>
  <c r="AM30" i="7" s="1"/>
  <c r="AD12" i="7"/>
  <c r="AC12" i="7"/>
  <c r="AM12" i="7" s="1"/>
  <c r="AD6" i="7"/>
  <c r="AC6" i="7"/>
  <c r="AM6" i="7" s="1"/>
  <c r="AD32" i="7"/>
  <c r="AC32" i="7"/>
  <c r="AM32" i="7" s="1"/>
  <c r="AD13" i="7"/>
  <c r="AC13" i="7"/>
  <c r="AM13" i="7" s="1"/>
  <c r="AD33" i="7"/>
  <c r="AC33" i="7"/>
  <c r="AM33" i="7" s="1"/>
  <c r="AD14" i="7"/>
  <c r="AC14" i="7"/>
  <c r="AM14" i="7" s="1"/>
  <c r="AD35" i="7"/>
  <c r="AC35" i="7"/>
  <c r="AM35" i="7" s="1"/>
  <c r="AD11" i="7"/>
  <c r="AC11" i="7"/>
  <c r="AM11" i="7" s="1"/>
  <c r="AD29" i="7"/>
  <c r="AC29" i="7"/>
  <c r="AM29" i="7" s="1"/>
  <c r="AD21" i="7"/>
  <c r="AC21" i="7"/>
  <c r="AM21" i="7" s="1"/>
  <c r="AD10" i="7"/>
  <c r="AC10" i="7"/>
  <c r="AM10" i="7" s="1"/>
  <c r="AD26" i="7"/>
  <c r="AC26" i="7"/>
  <c r="AM26" i="7" s="1"/>
  <c r="AD9" i="7"/>
  <c r="AC9" i="7"/>
  <c r="AM9" i="7" s="1"/>
  <c r="AD27" i="7"/>
  <c r="AC27" i="7"/>
  <c r="AM27" i="7" s="1"/>
  <c r="AD18" i="7"/>
  <c r="AC18" i="7"/>
  <c r="AD15" i="7"/>
  <c r="B3" i="5"/>
  <c r="AD2" i="7"/>
  <c r="AI2" i="7"/>
  <c r="AG9" i="6"/>
  <c r="AH9" i="6" s="1"/>
  <c r="AJ9" i="6" s="1"/>
  <c r="T10" i="6"/>
  <c r="V10" i="6" s="1"/>
  <c r="Z9" i="6"/>
  <c r="AA31" i="6"/>
  <c r="AF31" i="6" s="1"/>
  <c r="AI31" i="6"/>
  <c r="AG16" i="6"/>
  <c r="AH16" i="6" s="1"/>
  <c r="AJ16" i="6" s="1"/>
  <c r="AG32" i="6"/>
  <c r="AH32" i="6" s="1"/>
  <c r="AJ32" i="6" s="1"/>
  <c r="Y32" i="6"/>
  <c r="Z32" i="6" s="1"/>
  <c r="AG22" i="6"/>
  <c r="AH22" i="6" s="1"/>
  <c r="AJ22" i="6" s="1"/>
  <c r="W22" i="6"/>
  <c r="AA22" i="6" s="1"/>
  <c r="W16" i="6"/>
  <c r="Z16" i="6" s="1"/>
  <c r="V28" i="6"/>
  <c r="V23" i="6"/>
  <c r="AG34" i="6"/>
  <c r="AH34" i="6" s="1"/>
  <c r="AJ34" i="6" s="1"/>
  <c r="W44" i="6"/>
  <c r="Y44" i="6"/>
  <c r="Y34" i="6"/>
  <c r="AA34" i="6" s="1"/>
  <c r="X23" i="6"/>
  <c r="W29" i="6"/>
  <c r="AA29" i="6" s="1"/>
  <c r="AG41" i="6"/>
  <c r="AH41" i="6" s="1"/>
  <c r="AJ41" i="6" s="1"/>
  <c r="X28" i="6"/>
  <c r="X18" i="6"/>
  <c r="Z18" i="6" s="1"/>
  <c r="AG18" i="6"/>
  <c r="AH18" i="6" s="1"/>
  <c r="AJ18" i="6" s="1"/>
  <c r="X17" i="6"/>
  <c r="AG29" i="6"/>
  <c r="AH29" i="6" s="1"/>
  <c r="AJ29" i="6" s="1"/>
  <c r="AG38" i="6"/>
  <c r="AH38" i="6" s="1"/>
  <c r="AJ38" i="6" s="1"/>
  <c r="Y38" i="6"/>
  <c r="AA38" i="6" s="1"/>
  <c r="W48" i="6"/>
  <c r="AA48" i="6" s="1"/>
  <c r="AG48" i="6"/>
  <c r="AH48" i="6" s="1"/>
  <c r="AJ48" i="6" s="1"/>
  <c r="V17" i="6"/>
  <c r="AG35" i="6"/>
  <c r="AH35" i="6" s="1"/>
  <c r="AJ35" i="6" s="1"/>
  <c r="V43" i="6"/>
  <c r="Z43" i="6" s="1"/>
  <c r="AG43" i="6"/>
  <c r="AH43" i="6" s="1"/>
  <c r="AJ43" i="6" s="1"/>
  <c r="Y10" i="6"/>
  <c r="X27" i="6"/>
  <c r="V27" i="6"/>
  <c r="V35" i="6"/>
  <c r="Z35" i="6" s="1"/>
  <c r="AA9" i="6"/>
  <c r="AB9" i="6" s="1"/>
  <c r="AG24" i="6"/>
  <c r="AH24" i="6" s="1"/>
  <c r="AJ24" i="6" s="1"/>
  <c r="V45" i="6"/>
  <c r="X45" i="6"/>
  <c r="W41" i="6"/>
  <c r="AA41" i="6" s="1"/>
  <c r="V24" i="6"/>
  <c r="Z24" i="6" s="1"/>
  <c r="AI8" i="6"/>
  <c r="AJ54" i="6"/>
  <c r="AI55" i="6"/>
  <c r="AI53" i="6"/>
  <c r="AA53" i="6"/>
  <c r="AF53" i="6" s="1"/>
  <c r="AA55" i="6"/>
  <c r="AF55" i="6" s="1"/>
  <c r="Z54" i="6"/>
  <c r="AI54" i="6"/>
  <c r="AA52" i="6"/>
  <c r="AF52" i="6" s="1"/>
  <c r="Z52" i="6"/>
  <c r="AI23" i="6"/>
  <c r="AI6" i="6"/>
  <c r="AI45" i="6"/>
  <c r="AI27" i="6"/>
  <c r="AI4" i="6"/>
  <c r="AI28" i="6"/>
  <c r="AI13" i="6"/>
  <c r="AI33" i="6"/>
  <c r="AI19" i="6"/>
  <c r="AI44" i="6"/>
  <c r="AI5" i="6"/>
  <c r="AI20" i="6"/>
  <c r="Z8" i="6"/>
  <c r="AA8" i="6"/>
  <c r="AA26" i="6"/>
  <c r="Z26" i="6"/>
  <c r="Y40" i="6"/>
  <c r="W40" i="6"/>
  <c r="Z20" i="6"/>
  <c r="AA20" i="6"/>
  <c r="AI7" i="6"/>
  <c r="AA19" i="6"/>
  <c r="Z19" i="6"/>
  <c r="AI17" i="6"/>
  <c r="AG49" i="6"/>
  <c r="AH49" i="6" s="1"/>
  <c r="AJ49" i="6" s="1"/>
  <c r="X49" i="6"/>
  <c r="V49" i="6"/>
  <c r="V46" i="6"/>
  <c r="AG46" i="6"/>
  <c r="AH46" i="6" s="1"/>
  <c r="AJ46" i="6" s="1"/>
  <c r="X46" i="6"/>
  <c r="AA13" i="6"/>
  <c r="Z13" i="6"/>
  <c r="AI21" i="6"/>
  <c r="Z33" i="6"/>
  <c r="AA33" i="6"/>
  <c r="X40" i="6"/>
  <c r="V40" i="6"/>
  <c r="AG40" i="6"/>
  <c r="AH40" i="6" s="1"/>
  <c r="AJ40" i="6" s="1"/>
  <c r="Y49" i="6"/>
  <c r="W49" i="6"/>
  <c r="Y25" i="6"/>
  <c r="W25" i="6"/>
  <c r="AA4" i="6"/>
  <c r="AF4" i="6" s="1"/>
  <c r="Z4" i="6"/>
  <c r="X39" i="6"/>
  <c r="V39" i="6"/>
  <c r="AG39" i="6"/>
  <c r="AH39" i="6" s="1"/>
  <c r="AJ39" i="6" s="1"/>
  <c r="X47" i="6"/>
  <c r="V47" i="6"/>
  <c r="AG47" i="6"/>
  <c r="AH47" i="6" s="1"/>
  <c r="AJ47" i="6" s="1"/>
  <c r="W46" i="6"/>
  <c r="Y46" i="6"/>
  <c r="AG37" i="6"/>
  <c r="AH37" i="6" s="1"/>
  <c r="AJ37" i="6" s="1"/>
  <c r="X37" i="6"/>
  <c r="V37" i="6"/>
  <c r="X42" i="6"/>
  <c r="V42" i="6"/>
  <c r="AG42" i="6"/>
  <c r="AH42" i="6" s="1"/>
  <c r="AJ42" i="6" s="1"/>
  <c r="Z7" i="6"/>
  <c r="AA7" i="6"/>
  <c r="Y39" i="6"/>
  <c r="W39" i="6"/>
  <c r="W42" i="6"/>
  <c r="Y42" i="6"/>
  <c r="AI11" i="6"/>
  <c r="AG25" i="6"/>
  <c r="AH25" i="6" s="1"/>
  <c r="AJ25" i="6" s="1"/>
  <c r="X25" i="6"/>
  <c r="V25" i="6"/>
  <c r="Y47" i="6"/>
  <c r="W47" i="6"/>
  <c r="Y37" i="6"/>
  <c r="W37" i="6"/>
  <c r="V30" i="6"/>
  <c r="AG30" i="6"/>
  <c r="AH30" i="6" s="1"/>
  <c r="AJ30" i="6" s="1"/>
  <c r="X30" i="6"/>
  <c r="Z5" i="6"/>
  <c r="AA5" i="6"/>
  <c r="V36" i="6"/>
  <c r="AG36" i="6"/>
  <c r="AH36" i="6" s="1"/>
  <c r="AJ36" i="6" s="1"/>
  <c r="X36" i="6"/>
  <c r="AI12" i="6"/>
  <c r="AI15" i="6"/>
  <c r="Z12" i="6"/>
  <c r="AA12" i="6"/>
  <c r="AA15" i="6"/>
  <c r="Z15" i="6"/>
  <c r="Y30" i="6"/>
  <c r="W30" i="6"/>
  <c r="AA11" i="6"/>
  <c r="Z11" i="6"/>
  <c r="Z21" i="6"/>
  <c r="AA21" i="6"/>
  <c r="Y36" i="6"/>
  <c r="W36" i="6"/>
  <c r="AA3" i="6"/>
  <c r="Z3" i="6"/>
  <c r="AI26" i="6"/>
  <c r="AI14" i="6"/>
  <c r="AA14" i="6"/>
  <c r="Z14" i="6"/>
  <c r="AA6" i="6"/>
  <c r="Z6" i="6"/>
  <c r="AF54" i="6"/>
  <c r="AB54" i="6"/>
  <c r="B5" i="5" l="1"/>
  <c r="AM18" i="7"/>
  <c r="B7" i="5" s="1"/>
  <c r="AI9" i="6"/>
  <c r="AG10" i="6"/>
  <c r="AH10" i="6" s="1"/>
  <c r="AJ10" i="6" s="1"/>
  <c r="X10" i="6"/>
  <c r="AA10" i="6" s="1"/>
  <c r="AF10" i="6" s="1"/>
  <c r="AB31" i="6"/>
  <c r="AA32" i="6"/>
  <c r="AB32" i="6" s="1"/>
  <c r="AI32" i="6"/>
  <c r="AI16" i="6"/>
  <c r="Z22" i="6"/>
  <c r="AI22" i="6"/>
  <c r="AI34" i="6"/>
  <c r="Z34" i="6"/>
  <c r="AA16" i="6"/>
  <c r="AA44" i="6"/>
  <c r="AF44" i="6" s="1"/>
  <c r="Z28" i="6"/>
  <c r="Z23" i="6"/>
  <c r="AA23" i="6"/>
  <c r="AB23" i="6" s="1"/>
  <c r="AA18" i="6"/>
  <c r="AB18" i="6" s="1"/>
  <c r="AI41" i="6"/>
  <c r="AA28" i="6"/>
  <c r="AF28" i="6" s="1"/>
  <c r="Z29" i="6"/>
  <c r="Z44" i="6"/>
  <c r="AI29" i="6"/>
  <c r="AI43" i="6"/>
  <c r="Z45" i="6"/>
  <c r="AI18" i="6"/>
  <c r="Z38" i="6"/>
  <c r="AA45" i="6"/>
  <c r="AF45" i="6" s="1"/>
  <c r="AI48" i="6"/>
  <c r="Z48" i="6"/>
  <c r="Z17" i="6"/>
  <c r="AA17" i="6"/>
  <c r="AB17" i="6" s="1"/>
  <c r="AA35" i="6"/>
  <c r="AB35" i="6" s="1"/>
  <c r="AI38" i="6"/>
  <c r="AI35" i="6"/>
  <c r="Z27" i="6"/>
  <c r="AA43" i="6"/>
  <c r="AF43" i="6" s="1"/>
  <c r="AA27" i="6"/>
  <c r="AB27" i="6" s="1"/>
  <c r="AA24" i="6"/>
  <c r="AB24" i="6" s="1"/>
  <c r="Z41" i="6"/>
  <c r="AI24" i="6"/>
  <c r="AB4" i="6"/>
  <c r="AF51" i="6"/>
  <c r="AB53" i="6"/>
  <c r="AB55" i="6"/>
  <c r="AB52" i="6"/>
  <c r="AI49" i="6"/>
  <c r="AI36" i="6"/>
  <c r="AI46" i="6"/>
  <c r="AI40" i="6"/>
  <c r="AI30" i="6"/>
  <c r="AI39" i="6"/>
  <c r="AI37" i="6"/>
  <c r="AI25" i="6"/>
  <c r="AF12" i="6"/>
  <c r="AB12" i="6"/>
  <c r="AA30" i="6"/>
  <c r="Z30" i="6"/>
  <c r="AA37" i="6"/>
  <c r="Z37" i="6"/>
  <c r="AB34" i="6"/>
  <c r="AB33" i="6"/>
  <c r="AF33" i="6"/>
  <c r="AA49" i="6"/>
  <c r="Z49" i="6"/>
  <c r="AB26" i="6"/>
  <c r="AF26" i="6"/>
  <c r="AA39" i="6"/>
  <c r="Z39" i="6"/>
  <c r="AA46" i="6"/>
  <c r="Z46" i="6"/>
  <c r="AB11" i="6"/>
  <c r="AF19" i="6"/>
  <c r="AB19" i="6"/>
  <c r="AF41" i="6"/>
  <c r="AB41" i="6"/>
  <c r="AI47" i="6"/>
  <c r="AB21" i="6"/>
  <c r="AF21" i="6"/>
  <c r="AI42" i="6"/>
  <c r="AB7" i="6"/>
  <c r="AF7" i="6"/>
  <c r="AA40" i="6"/>
  <c r="Z40" i="6"/>
  <c r="AF20" i="6"/>
  <c r="AB20" i="6"/>
  <c r="AF38" i="6"/>
  <c r="AB38" i="6"/>
  <c r="AA36" i="6"/>
  <c r="Z36" i="6"/>
  <c r="AB5" i="6"/>
  <c r="AF5" i="6"/>
  <c r="AB29" i="6"/>
  <c r="AF29" i="6"/>
  <c r="AA42" i="6"/>
  <c r="Z42" i="6"/>
  <c r="AB8" i="6"/>
  <c r="AB6" i="6"/>
  <c r="AF48" i="6"/>
  <c r="AB48" i="6"/>
  <c r="Z25" i="6"/>
  <c r="AA25" i="6"/>
  <c r="AA47" i="6"/>
  <c r="Z47" i="6"/>
  <c r="AB22" i="6"/>
  <c r="AF22" i="6"/>
  <c r="AB13" i="6"/>
  <c r="AF15" i="6"/>
  <c r="AB15" i="6"/>
  <c r="AF14" i="6"/>
  <c r="AB14" i="6"/>
  <c r="Z10" i="6" l="1"/>
  <c r="AI10" i="6"/>
  <c r="AB10" i="6"/>
  <c r="AF32" i="6"/>
  <c r="AB16" i="6"/>
  <c r="AB44" i="6"/>
  <c r="AB28" i="6"/>
  <c r="AF18" i="6"/>
  <c r="AB45" i="6"/>
  <c r="AF27" i="6"/>
  <c r="AF35" i="6"/>
  <c r="AB43" i="6"/>
  <c r="AF24" i="6"/>
  <c r="AF40" i="6"/>
  <c r="AB40" i="6"/>
  <c r="AF36" i="6"/>
  <c r="AB36" i="6"/>
  <c r="AF39" i="6"/>
  <c r="AB39" i="6"/>
  <c r="AF47" i="6"/>
  <c r="AB47" i="6"/>
  <c r="AB25" i="6"/>
  <c r="AF25" i="6"/>
  <c r="AB49" i="6"/>
  <c r="AF49" i="6"/>
  <c r="AF42" i="6"/>
  <c r="AB42" i="6"/>
  <c r="AF37" i="6"/>
  <c r="AB37" i="6"/>
  <c r="AF46" i="6"/>
  <c r="AB46" i="6"/>
  <c r="AF30" i="6"/>
  <c r="AB30" i="6"/>
  <c r="AF3" i="6" l="1"/>
</calcChain>
</file>

<file path=xl/sharedStrings.xml><?xml version="1.0" encoding="utf-8"?>
<sst xmlns="http://schemas.openxmlformats.org/spreadsheetml/2006/main" count="1036" uniqueCount="313">
  <si>
    <t>Well</t>
  </si>
  <si>
    <t>Well Type</t>
  </si>
  <si>
    <t>Target</t>
  </si>
  <si>
    <t>Replicate</t>
  </si>
  <si>
    <t>TEL</t>
  </si>
  <si>
    <t>Cq (∆R)</t>
  </si>
  <si>
    <t>Rel. Quant. to Cal.</t>
  </si>
  <si>
    <t>Tm Product 1 (-R'(T))</t>
  </si>
  <si>
    <t>SCR</t>
  </si>
  <si>
    <t>A2</t>
  </si>
  <si>
    <t>blanco</t>
  </si>
  <si>
    <t>SYBR</t>
  </si>
  <si>
    <t>--</t>
  </si>
  <si>
    <t>No Cq</t>
  </si>
  <si>
    <t>No Calibrator</t>
  </si>
  <si>
    <t>BLANCO</t>
  </si>
  <si>
    <t>A</t>
  </si>
  <si>
    <t>.</t>
  </si>
  <si>
    <t>A3</t>
  </si>
  <si>
    <t/>
  </si>
  <si>
    <t>carrasco</t>
  </si>
  <si>
    <t>REFERENCIA</t>
  </si>
  <si>
    <t>B</t>
  </si>
  <si>
    <t>A4</t>
  </si>
  <si>
    <t>Aurora Huerta</t>
  </si>
  <si>
    <t>C</t>
  </si>
  <si>
    <t>A5</t>
  </si>
  <si>
    <t>leiva</t>
  </si>
  <si>
    <t>Luisa Martinez</t>
  </si>
  <si>
    <t>D</t>
  </si>
  <si>
    <t>A6</t>
  </si>
  <si>
    <t>Ana Urbina</t>
  </si>
  <si>
    <t>E</t>
  </si>
  <si>
    <t>Gabriela Orellana</t>
  </si>
  <si>
    <t>F</t>
  </si>
  <si>
    <t>A7</t>
  </si>
  <si>
    <t>hurtado</t>
  </si>
  <si>
    <t>Amandina Bravo</t>
  </si>
  <si>
    <t>G</t>
  </si>
  <si>
    <t>A8</t>
  </si>
  <si>
    <t>Oscar Muñoz</t>
  </si>
  <si>
    <t>H</t>
  </si>
  <si>
    <t>A9</t>
  </si>
  <si>
    <t>donoso</t>
  </si>
  <si>
    <t>Isabel Carrasco</t>
  </si>
  <si>
    <t>A10</t>
  </si>
  <si>
    <t>Constanza Maccioni</t>
  </si>
  <si>
    <t>Magali Catalan</t>
  </si>
  <si>
    <t>A11</t>
  </si>
  <si>
    <t>leay</t>
  </si>
  <si>
    <t>Glenda Mora</t>
  </si>
  <si>
    <t>Emilia Zamora</t>
  </si>
  <si>
    <t>A12</t>
  </si>
  <si>
    <t>Catalina Araya</t>
  </si>
  <si>
    <t>Alejandra Cruz</t>
  </si>
  <si>
    <t>B1</t>
  </si>
  <si>
    <t>Alejandra Born</t>
  </si>
  <si>
    <t>referencia</t>
  </si>
  <si>
    <t>Ruben Leiva</t>
  </si>
  <si>
    <t>B2</t>
  </si>
  <si>
    <t>Inelda Vealde</t>
  </si>
  <si>
    <t>Vanesa Parra</t>
  </si>
  <si>
    <t>B3</t>
  </si>
  <si>
    <t>Luis Rojas</t>
  </si>
  <si>
    <t>maccioni</t>
  </si>
  <si>
    <t>Fernando Santana</t>
  </si>
  <si>
    <t>B4</t>
  </si>
  <si>
    <t>Cecilia Gonzalez</t>
  </si>
  <si>
    <t>Juan Villamera</t>
  </si>
  <si>
    <t>B5</t>
  </si>
  <si>
    <t>vealde</t>
  </si>
  <si>
    <t>Cristian Prieto</t>
  </si>
  <si>
    <t>Lucila Hurtado</t>
  </si>
  <si>
    <t>Daniel Henriquez</t>
  </si>
  <si>
    <t>Ines Vera</t>
  </si>
  <si>
    <t>B6</t>
  </si>
  <si>
    <t>Miguel Copaja</t>
  </si>
  <si>
    <t>Teresa Dohene</t>
  </si>
  <si>
    <t>Luis Benvento</t>
  </si>
  <si>
    <t>B7</t>
  </si>
  <si>
    <t>henriquez</t>
  </si>
  <si>
    <t>Veronica Sabadini</t>
  </si>
  <si>
    <t>Carlos Daille</t>
  </si>
  <si>
    <t>B8</t>
  </si>
  <si>
    <t>Martin Donoso</t>
  </si>
  <si>
    <t>Alicia Olivares</t>
  </si>
  <si>
    <t>Juan Fernandez</t>
  </si>
  <si>
    <t>B9</t>
  </si>
  <si>
    <t>olivares</t>
  </si>
  <si>
    <t>Victoria Riveros</t>
  </si>
  <si>
    <t>PACIENTE</t>
  </si>
  <si>
    <t>Axel Camousseight</t>
  </si>
  <si>
    <t>B10</t>
  </si>
  <si>
    <t>fernandez</t>
  </si>
  <si>
    <t>Tania Cruz</t>
  </si>
  <si>
    <t>B11</t>
  </si>
  <si>
    <t>amestica</t>
  </si>
  <si>
    <t>Cristian Meza</t>
  </si>
  <si>
    <t>Vanet Leiva</t>
  </si>
  <si>
    <t>B12</t>
  </si>
  <si>
    <t>Marcela Leay</t>
  </si>
  <si>
    <t>FECHA</t>
  </si>
  <si>
    <t>Luis Amestica</t>
  </si>
  <si>
    <t>C1</t>
  </si>
  <si>
    <t>huerta</t>
  </si>
  <si>
    <t>C2</t>
  </si>
  <si>
    <t>Rossmery Torres</t>
  </si>
  <si>
    <t>Jessica Piña</t>
  </si>
  <si>
    <t>Marcela Lanan</t>
  </si>
  <si>
    <t>C3</t>
  </si>
  <si>
    <t>catalan</t>
  </si>
  <si>
    <t>Carla Quiero</t>
  </si>
  <si>
    <t>Edad Biológica</t>
  </si>
  <si>
    <t>Felimex Candia</t>
  </si>
  <si>
    <t>C4</t>
  </si>
  <si>
    <t>Juan Valencia</t>
  </si>
  <si>
    <t>Edad Cronológica</t>
  </si>
  <si>
    <t>Largo Telómeros</t>
  </si>
  <si>
    <t>Barbara Contreras</t>
  </si>
  <si>
    <t>C5</t>
  </si>
  <si>
    <t>parra</t>
  </si>
  <si>
    <t>Merek Henryk</t>
  </si>
  <si>
    <t>Soledad Belmar</t>
  </si>
  <si>
    <t>C6</t>
  </si>
  <si>
    <t>+-</t>
  </si>
  <si>
    <t>Alejandro Cross</t>
  </si>
  <si>
    <t>C7</t>
  </si>
  <si>
    <t>vera</t>
  </si>
  <si>
    <t>Pulgadas</t>
  </si>
  <si>
    <t>C8</t>
  </si>
  <si>
    <t>C9</t>
  </si>
  <si>
    <t>riveros</t>
  </si>
  <si>
    <t>C10</t>
  </si>
  <si>
    <t>C11</t>
  </si>
  <si>
    <t>torres</t>
  </si>
  <si>
    <t>C12</t>
  </si>
  <si>
    <t>D1</t>
  </si>
  <si>
    <t>martinez</t>
  </si>
  <si>
    <t>D2</t>
  </si>
  <si>
    <t>D3</t>
  </si>
  <si>
    <t>mora</t>
  </si>
  <si>
    <t>D4</t>
  </si>
  <si>
    <t>D5</t>
  </si>
  <si>
    <t>rojas</t>
  </si>
  <si>
    <t>D6</t>
  </si>
  <si>
    <t>D7</t>
  </si>
  <si>
    <t>copaja</t>
  </si>
  <si>
    <t>RUT</t>
  </si>
  <si>
    <t>DV</t>
  </si>
  <si>
    <t>DATE</t>
  </si>
  <si>
    <t>SD TEL</t>
  </si>
  <si>
    <t>SD% TEL</t>
  </si>
  <si>
    <t>SD SCR</t>
  </si>
  <si>
    <t>D8</t>
  </si>
  <si>
    <t>SD% SCR</t>
  </si>
  <si>
    <t>dCq (TEL)</t>
  </si>
  <si>
    <t>dCq (SCR)</t>
  </si>
  <si>
    <t>ddCq</t>
  </si>
  <si>
    <t>RTL</t>
  </si>
  <si>
    <t>TTL</t>
  </si>
  <si>
    <t>TTL +-</t>
  </si>
  <si>
    <t>TL</t>
  </si>
  <si>
    <t>TL +-</t>
  </si>
  <si>
    <t>MIN</t>
  </si>
  <si>
    <t>MAX</t>
  </si>
  <si>
    <t>Tsuji MIN</t>
  </si>
  <si>
    <t>Tsuji MAX</t>
  </si>
  <si>
    <t>Takasaki MIN</t>
  </si>
  <si>
    <t>Takasaki MAX</t>
  </si>
  <si>
    <t>D9</t>
  </si>
  <si>
    <t>MEDIAN</t>
  </si>
  <si>
    <t>MEAN</t>
  </si>
  <si>
    <t>D10</t>
  </si>
  <si>
    <t>DOB</t>
  </si>
  <si>
    <t>D11</t>
  </si>
  <si>
    <t>piña</t>
  </si>
  <si>
    <t>DAYS</t>
  </si>
  <si>
    <t>YEARS</t>
  </si>
  <si>
    <t>VAR</t>
  </si>
  <si>
    <t>MEDIANA LARGO</t>
  </si>
  <si>
    <t>Kb</t>
  </si>
  <si>
    <t>D12</t>
  </si>
  <si>
    <t>E1</t>
  </si>
  <si>
    <t>urbina</t>
  </si>
  <si>
    <t>E2</t>
  </si>
  <si>
    <t>E3</t>
  </si>
  <si>
    <t>samora</t>
  </si>
  <si>
    <t>E4</t>
  </si>
  <si>
    <t>E5</t>
  </si>
  <si>
    <t>santana</t>
  </si>
  <si>
    <t>E6</t>
  </si>
  <si>
    <t>E7</t>
  </si>
  <si>
    <t>dohene</t>
  </si>
  <si>
    <t>E8</t>
  </si>
  <si>
    <t>E9</t>
  </si>
  <si>
    <t>camousseight</t>
  </si>
  <si>
    <t>E10</t>
  </si>
  <si>
    <t>E11</t>
  </si>
  <si>
    <t>lanan</t>
  </si>
  <si>
    <t>E12</t>
  </si>
  <si>
    <t>F1</t>
  </si>
  <si>
    <t>orellana</t>
  </si>
  <si>
    <t>F2</t>
  </si>
  <si>
    <t>F3</t>
  </si>
  <si>
    <t>araya</t>
  </si>
  <si>
    <t>F4</t>
  </si>
  <si>
    <t>F5</t>
  </si>
  <si>
    <t>gonzalez</t>
  </si>
  <si>
    <t>F6</t>
  </si>
  <si>
    <t>F7</t>
  </si>
  <si>
    <t>benvento</t>
  </si>
  <si>
    <t>F8</t>
  </si>
  <si>
    <t>F9</t>
  </si>
  <si>
    <t>cruz</t>
  </si>
  <si>
    <t>F10</t>
  </si>
  <si>
    <t>F11</t>
  </si>
  <si>
    <t>quiero</t>
  </si>
  <si>
    <t>F12</t>
  </si>
  <si>
    <t>G1</t>
  </si>
  <si>
    <t>bravo</t>
  </si>
  <si>
    <t>G2</t>
  </si>
  <si>
    <t>G3</t>
  </si>
  <si>
    <t>A. cruz</t>
  </si>
  <si>
    <t>G4</t>
  </si>
  <si>
    <t>G5</t>
  </si>
  <si>
    <t>villamera</t>
  </si>
  <si>
    <t>G6</t>
  </si>
  <si>
    <t>G7</t>
  </si>
  <si>
    <t>sabadini</t>
  </si>
  <si>
    <t>G8</t>
  </si>
  <si>
    <t>G9</t>
  </si>
  <si>
    <t>mesa</t>
  </si>
  <si>
    <t>G10</t>
  </si>
  <si>
    <t>G11</t>
  </si>
  <si>
    <t>candia</t>
  </si>
  <si>
    <t>G12</t>
  </si>
  <si>
    <t>H1</t>
  </si>
  <si>
    <t>muñoz</t>
  </si>
  <si>
    <t>H2</t>
  </si>
  <si>
    <t>H3</t>
  </si>
  <si>
    <t>born</t>
  </si>
  <si>
    <t>H4</t>
  </si>
  <si>
    <t>H5</t>
  </si>
  <si>
    <t>prieto</t>
  </si>
  <si>
    <t>H6</t>
  </si>
  <si>
    <t>H7</t>
  </si>
  <si>
    <t>daille</t>
  </si>
  <si>
    <t>H8</t>
  </si>
  <si>
    <t>H9</t>
  </si>
  <si>
    <t>V. leiva</t>
  </si>
  <si>
    <t>H10</t>
  </si>
  <si>
    <t>H11</t>
  </si>
  <si>
    <t>valencia</t>
  </si>
  <si>
    <t>H12</t>
  </si>
  <si>
    <t>contreras</t>
  </si>
  <si>
    <t>henryk</t>
  </si>
  <si>
    <t>belmar</t>
  </si>
  <si>
    <t>cross</t>
  </si>
  <si>
    <t>K</t>
  </si>
  <si>
    <t>BÁRBARA CAROLINA CONTRERAS ARAVENA</t>
  </si>
  <si>
    <t>MAREK HENRYK BOROWSKI</t>
  </si>
  <si>
    <t>MARÍASOLEDAD CERDA TAVERNE</t>
  </si>
  <si>
    <t>ALEJANDRO JOSÉ CROSS OSSA</t>
  </si>
  <si>
    <t>AURORA ESTER HUERTA ARIAS</t>
  </si>
  <si>
    <t>LUISA FERNANDA MARTINEZ CONDE</t>
  </si>
  <si>
    <t>ANA CRISTINA URBINA ARACENA</t>
  </si>
  <si>
    <t>ISABEL MARGARITA CARRASCO ACHONDO</t>
  </si>
  <si>
    <t>CONSTANZA ALEJANDRA MACCIONI ROMERO</t>
  </si>
  <si>
    <t>MAGALI CATALÁN RIVAS</t>
  </si>
  <si>
    <t>GLENDA MALVIN MORA MONSALVE</t>
  </si>
  <si>
    <t>EMILIA CRISTINA ZAMORA GATICA</t>
  </si>
  <si>
    <t>ANITA CATALINA ARAYA CONTRERAS</t>
  </si>
  <si>
    <t>ALEJANDRA PAZ BORN ESTRADA</t>
  </si>
  <si>
    <t>RUBÉN MARCOS LEIVA AGUILERA</t>
  </si>
  <si>
    <t>INELDA DEL ROSARIO UGALDE SANTOS</t>
  </si>
  <si>
    <t>NORMA VANESSA PARRA CÁRDENAS</t>
  </si>
  <si>
    <t>LUIS FERNANDO ROJAS AGUIRRE</t>
  </si>
  <si>
    <t>FERNANDO ESTEBAN SANTANA VILLAGRA</t>
  </si>
  <si>
    <t>JUAN CARLOS VILLANUEVA ESPINOSA</t>
  </si>
  <si>
    <t>CRISTIAN ALEJANDRO PRIETO PÉREZ</t>
  </si>
  <si>
    <t>LUCILA ALICIA HURTADO DÍAZ</t>
  </si>
  <si>
    <t>DANIEL RODRIGO HENRÍQUEZ GALLARDO</t>
  </si>
  <si>
    <t>INÉS DE LOS ANGELES VERA RAMÍREZ</t>
  </si>
  <si>
    <t>MIGUEL DARÍO COPAJA SOTO</t>
  </si>
  <si>
    <t>TERESA KARIN D'OTTONE MORALES</t>
  </si>
  <si>
    <t>LUIS ANDRÉS BENVENUTO ASTUDILLO</t>
  </si>
  <si>
    <t>MARÍA VERÓNICA SOLEDAD SABADINI RIVERA</t>
  </si>
  <si>
    <t>CARLOS MIGUEL DAILLE VÁSQUEZ</t>
  </si>
  <si>
    <t>MARTÍN EDUARDO DONOSO VILLASEÑOR</t>
  </si>
  <si>
    <t>ALICIA DEL CARMEN OLIVARES MADRID</t>
  </si>
  <si>
    <t>JUAN ESTEBAN ANTONIO FERNÁNDEZ VALDÉS</t>
  </si>
  <si>
    <t>ANA VICTORIA RIVEROS LEPE</t>
  </si>
  <si>
    <t>ARIEL AXEL CAMOUSSEIGHT ROJAS</t>
  </si>
  <si>
    <t>TANIA FABIOLA CRUZ VALAT</t>
  </si>
  <si>
    <t>CRISTÓBAL ELÍAS MEZA OÑATE</t>
  </si>
  <si>
    <t>HERMINIA YANET LEIVA VEGA</t>
  </si>
  <si>
    <t>MARÍA MARCELA LEAY RUIZ</t>
  </si>
  <si>
    <t>JESSICA PAMELA PIÑA HERMIDA</t>
  </si>
  <si>
    <t>MARCELA MARGARITA LANAU MENESES</t>
  </si>
  <si>
    <t>CARLA VICTORIA QUIERO SALGADO</t>
  </si>
  <si>
    <t>FELIMEX ANDRÉS CANDIA ABARZÚA</t>
  </si>
  <si>
    <t>JUAN RAMÓN VALENCIA BAEZA</t>
  </si>
  <si>
    <t>Valeria Concha</t>
  </si>
  <si>
    <t>LUIS PATRICIO AMÉSTICA FIGUEROA</t>
  </si>
  <si>
    <t>GABRIELA MARGARITA ORELLANA SOTO</t>
  </si>
  <si>
    <t>ROSSMERY OLAYA TORRES LECAROS</t>
  </si>
  <si>
    <t>VALERIA IVON CONCHA SOTO</t>
  </si>
  <si>
    <t>ARMANDINA EDITH BRAVO MUÑOZ</t>
  </si>
  <si>
    <t>OSCAR EDUARDO MUÑOZ COFRÉ</t>
  </si>
  <si>
    <t>ALEJANDRA MARGARITA CRUZ VALAT</t>
  </si>
  <si>
    <t>CECILIA DEL PILAR GONZÁLEZ NÚÑEZ</t>
  </si>
  <si>
    <t>FULL</t>
  </si>
  <si>
    <t>EDAD BIOL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</si>
</sst>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mmdd"/>
    <numFmt numFmtId="165" formatCode="0.0"/>
    <numFmt numFmtId="166" formatCode="yyyy\-mm\-dd"/>
    <numFmt numFmtId="167" formatCode="0.000000000000000"/>
    <numFmt numFmtId="168" formatCode="0.000000000000000000"/>
    <numFmt numFmtId="169" formatCode="0.0000000000000000"/>
  </numFmts>
  <fonts count="9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5" fillId="2" borderId="0" xfId="0" applyFont="1" applyFill="1" applyAlignment="1"/>
    <xf numFmtId="0" fontId="4" fillId="0" borderId="0" xfId="0" quotePrefix="1" applyFont="1" applyAlignment="1"/>
    <xf numFmtId="2" fontId="1" fillId="0" borderId="0" xfId="0" applyNumberFormat="1" applyFont="1"/>
    <xf numFmtId="0" fontId="4" fillId="0" borderId="0" xfId="0" applyFont="1"/>
    <xf numFmtId="4" fontId="1" fillId="0" borderId="0" xfId="0" quotePrefix="1" applyNumberFormat="1" applyFont="1" applyAlignment="1"/>
    <xf numFmtId="164" fontId="6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quotePrefix="1" applyFont="1" applyAlignment="1"/>
    <xf numFmtId="166" fontId="1" fillId="0" borderId="0" xfId="0" applyNumberFormat="1" applyFont="1" applyAlignment="1"/>
    <xf numFmtId="2" fontId="1" fillId="0" borderId="0" xfId="0" applyNumberFormat="1" applyFont="1" applyAlignment="1"/>
    <xf numFmtId="10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 applyAlignment="1"/>
    <xf numFmtId="4" fontId="1" fillId="0" borderId="0" xfId="0" applyNumberFormat="1" applyFont="1" applyAlignment="1"/>
    <xf numFmtId="0" fontId="1" fillId="3" borderId="0" xfId="0" applyFont="1" applyFill="1"/>
    <xf numFmtId="14" fontId="0" fillId="0" borderId="0" xfId="0" applyNumberFormat="1" applyFont="1" applyAlignment="1"/>
    <xf numFmtId="0" fontId="5" fillId="0" borderId="0" xfId="0" applyFont="1" applyAlignment="1"/>
    <xf numFmtId="0" fontId="1" fillId="4" borderId="0" xfId="0" applyFont="1" applyFill="1"/>
    <xf numFmtId="0" fontId="1" fillId="4" borderId="0" xfId="0" applyFont="1" applyFill="1" applyAlignment="1"/>
    <xf numFmtId="0" fontId="6" fillId="5" borderId="0" xfId="0" applyFont="1" applyFill="1" applyAlignment="1"/>
    <xf numFmtId="0" fontId="1" fillId="5" borderId="0" xfId="0" applyFont="1" applyFill="1" applyAlignment="1"/>
    <xf numFmtId="164" fontId="5" fillId="0" borderId="0" xfId="0" applyNumberFormat="1" applyFont="1" applyAlignment="1"/>
    <xf numFmtId="0" fontId="1" fillId="6" borderId="0" xfId="0" applyFont="1" applyFill="1" applyAlignment="1"/>
    <xf numFmtId="0" fontId="1" fillId="7" borderId="0" xfId="0" applyFont="1" applyFill="1"/>
    <xf numFmtId="0" fontId="1" fillId="7" borderId="0" xfId="0" applyFont="1" applyFill="1" applyAlignment="1"/>
    <xf numFmtId="0" fontId="6" fillId="7" borderId="0" xfId="0" applyFont="1" applyFill="1" applyAlignment="1"/>
    <xf numFmtId="14" fontId="0" fillId="8" borderId="0" xfId="0" applyNumberFormat="1" applyFont="1" applyFill="1" applyAlignment="1"/>
    <xf numFmtId="10" fontId="1" fillId="7" borderId="0" xfId="0" applyNumberFormat="1" applyFont="1" applyFill="1"/>
    <xf numFmtId="2" fontId="1" fillId="7" borderId="0" xfId="0" applyNumberFormat="1" applyFont="1" applyFill="1"/>
    <xf numFmtId="4" fontId="1" fillId="7" borderId="0" xfId="0" applyNumberFormat="1" applyFont="1" applyFill="1" applyAlignment="1"/>
    <xf numFmtId="164" fontId="6" fillId="7" borderId="0" xfId="0" applyNumberFormat="1" applyFont="1" applyFill="1" applyAlignment="1"/>
    <xf numFmtId="165" fontId="1" fillId="7" borderId="0" xfId="0" applyNumberFormat="1" applyFont="1" applyFill="1"/>
    <xf numFmtId="0" fontId="0" fillId="8" borderId="0" xfId="0" applyFont="1" applyFill="1" applyAlignment="1"/>
    <xf numFmtId="0" fontId="1" fillId="0" borderId="0" xfId="0" applyFont="1" applyFill="1"/>
    <xf numFmtId="0" fontId="1" fillId="0" borderId="0" xfId="0" applyFont="1" applyFill="1" applyAlignment="1"/>
    <xf numFmtId="0" fontId="6" fillId="0" borderId="0" xfId="0" applyFont="1" applyFill="1" applyAlignment="1"/>
    <xf numFmtId="14" fontId="0" fillId="0" borderId="0" xfId="0" applyNumberFormat="1" applyFont="1" applyFill="1" applyAlignment="1"/>
    <xf numFmtId="10" fontId="1" fillId="0" borderId="0" xfId="0" applyNumberFormat="1" applyFont="1" applyFill="1"/>
    <xf numFmtId="2" fontId="1" fillId="0" borderId="0" xfId="0" applyNumberFormat="1" applyFont="1" applyFill="1"/>
    <xf numFmtId="4" fontId="1" fillId="0" borderId="0" xfId="0" applyNumberFormat="1" applyFont="1" applyFill="1" applyAlignment="1"/>
    <xf numFmtId="164" fontId="6" fillId="0" borderId="0" xfId="0" applyNumberFormat="1" applyFont="1" applyFill="1" applyAlignment="1"/>
    <xf numFmtId="165" fontId="1" fillId="0" borderId="0" xfId="0" applyNumberFormat="1" applyFont="1" applyFill="1"/>
    <xf numFmtId="0" fontId="0" fillId="0" borderId="0" xfId="0" applyFont="1" applyFill="1" applyAlignment="1"/>
    <xf numFmtId="0" fontId="1" fillId="5" borderId="0" xfId="0" applyFont="1" applyFill="1"/>
    <xf numFmtId="0" fontId="8" fillId="0" borderId="0" xfId="0" applyFont="1" applyAlignment="1"/>
    <xf numFmtId="0" fontId="7" fillId="0" borderId="0" xfId="0" applyFont="1" applyFill="1" applyAlignment="1"/>
    <xf numFmtId="167" fontId="1" fillId="0" borderId="0" xfId="0" applyNumberFormat="1" applyFont="1"/>
    <xf numFmtId="168" fontId="1" fillId="0" borderId="0" xfId="0" applyNumberFormat="1" applyFont="1" applyFill="1"/>
    <xf numFmtId="169" fontId="1" fillId="0" borderId="0" xfId="0" applyNumberFormat="1" applyFont="1" applyFill="1"/>
    <xf numFmtId="0" fontId="1" fillId="9" borderId="0" xfId="0" applyFont="1" applyFill="1" applyAlignment="1"/>
    <xf numFmtId="0" fontId="6" fillId="9" borderId="0" xfId="0" applyFont="1" applyFill="1" applyAlignment="1"/>
    <xf numFmtId="14" fontId="0" fillId="9" borderId="0" xfId="0" applyNumberFormat="1" applyFont="1" applyFill="1" applyAlignment="1"/>
    <xf numFmtId="0" fontId="1" fillId="9" borderId="0" xfId="0" applyFont="1" applyFill="1"/>
    <xf numFmtId="10" fontId="1" fillId="9" borderId="0" xfId="0" applyNumberFormat="1" applyFont="1" applyFill="1"/>
    <xf numFmtId="2" fontId="1" fillId="9" borderId="0" xfId="0" applyNumberFormat="1" applyFont="1" applyFill="1"/>
    <xf numFmtId="4" fontId="1" fillId="9" borderId="0" xfId="0" applyNumberFormat="1" applyFont="1" applyFill="1" applyAlignment="1"/>
    <xf numFmtId="164" fontId="6" fillId="9" borderId="0" xfId="0" applyNumberFormat="1" applyFont="1" applyFill="1" applyAlignment="1"/>
    <xf numFmtId="165" fontId="1" fillId="9" borderId="0" xfId="0" applyNumberFormat="1" applyFont="1" applyFill="1"/>
    <xf numFmtId="0" fontId="0" fillId="9" borderId="0" xfId="0" applyFont="1" applyFill="1" applyAlignment="1"/>
  </cellXfs>
  <cellStyles count="1">
    <cellStyle name="Normal" xfId="0" builtinId="0"/>
  </cellStyles>
  <dxfs count="5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N56"/>
  <sheetViews>
    <sheetView workbookViewId="0"/>
  </sheetViews>
  <sheetFormatPr defaultColWidth="14.42578125" defaultRowHeight="15.75" customHeight="1"/>
  <cols>
    <col min="1" max="1" width="13.140625" customWidth="1"/>
    <col min="2" max="2" width="2.5703125" customWidth="1"/>
    <col min="3" max="4" width="4.5703125" customWidth="1"/>
    <col min="5" max="6" width="5" customWidth="1"/>
    <col min="7" max="11" width="2.140625" customWidth="1"/>
    <col min="12" max="12" width="3.140625" customWidth="1"/>
    <col min="13" max="13" width="3" customWidth="1"/>
    <col min="14" max="14" width="3.140625" customWidth="1"/>
  </cols>
  <sheetData>
    <row r="1" spans="1:14">
      <c r="A1" s="2"/>
      <c r="B1" s="2"/>
      <c r="C1" s="4" t="s">
        <v>4</v>
      </c>
      <c r="D1" s="5" t="s">
        <v>8</v>
      </c>
      <c r="E1" s="7"/>
      <c r="F1" s="7"/>
    </row>
    <row r="2" spans="1:14">
      <c r="A2" s="2"/>
      <c r="B2" s="2"/>
      <c r="C2" s="8">
        <v>1</v>
      </c>
      <c r="D2" s="8">
        <v>2</v>
      </c>
      <c r="E2" s="10"/>
      <c r="F2" s="10"/>
    </row>
    <row r="3" spans="1:14">
      <c r="A3" s="5" t="s">
        <v>15</v>
      </c>
      <c r="B3" s="5" t="s">
        <v>16</v>
      </c>
      <c r="C3" s="5" t="s">
        <v>17</v>
      </c>
      <c r="D3" s="2"/>
      <c r="E3" s="10"/>
      <c r="F3" s="2"/>
      <c r="G3" s="11" t="s">
        <v>19</v>
      </c>
      <c r="H3" s="11" t="s">
        <v>19</v>
      </c>
      <c r="I3" s="11" t="s">
        <v>19</v>
      </c>
      <c r="J3" s="11" t="s">
        <v>19</v>
      </c>
      <c r="K3" s="11" t="s">
        <v>19</v>
      </c>
      <c r="L3" s="11" t="s">
        <v>19</v>
      </c>
      <c r="M3" s="11" t="s">
        <v>19</v>
      </c>
      <c r="N3" s="11" t="s">
        <v>19</v>
      </c>
    </row>
    <row r="4" spans="1:14">
      <c r="A4" s="5" t="s">
        <v>21</v>
      </c>
      <c r="B4" s="5" t="s">
        <v>22</v>
      </c>
      <c r="C4" s="5" t="s">
        <v>17</v>
      </c>
      <c r="D4" s="5" t="s">
        <v>17</v>
      </c>
      <c r="E4" s="10"/>
      <c r="F4" s="10"/>
      <c r="G4" s="11" t="s">
        <v>19</v>
      </c>
      <c r="H4" s="11" t="s">
        <v>19</v>
      </c>
      <c r="I4" s="11" t="s">
        <v>19</v>
      </c>
      <c r="J4" s="11" t="s">
        <v>19</v>
      </c>
      <c r="K4" s="11" t="s">
        <v>19</v>
      </c>
      <c r="L4" s="11" t="s">
        <v>19</v>
      </c>
      <c r="M4" s="11" t="s">
        <v>19</v>
      </c>
      <c r="N4" s="11" t="s">
        <v>19</v>
      </c>
    </row>
    <row r="5" spans="1:14">
      <c r="A5" s="5" t="s">
        <v>24</v>
      </c>
      <c r="B5" s="5" t="s">
        <v>25</v>
      </c>
      <c r="C5" s="5" t="s">
        <v>17</v>
      </c>
      <c r="D5" s="5" t="s">
        <v>17</v>
      </c>
      <c r="E5" s="10"/>
      <c r="F5" s="10"/>
      <c r="G5" s="11" t="s">
        <v>19</v>
      </c>
      <c r="H5" s="11" t="s">
        <v>19</v>
      </c>
      <c r="I5" s="11" t="s">
        <v>19</v>
      </c>
      <c r="J5" s="11" t="s">
        <v>19</v>
      </c>
      <c r="K5" s="11" t="s">
        <v>19</v>
      </c>
      <c r="L5" s="11" t="s">
        <v>19</v>
      </c>
      <c r="M5" s="11" t="s">
        <v>19</v>
      </c>
      <c r="N5" s="11" t="s">
        <v>19</v>
      </c>
    </row>
    <row r="6" spans="1:14">
      <c r="A6" s="5" t="s">
        <v>28</v>
      </c>
      <c r="B6" s="5" t="s">
        <v>29</v>
      </c>
      <c r="C6" s="5" t="s">
        <v>17</v>
      </c>
      <c r="D6" s="5" t="s">
        <v>17</v>
      </c>
      <c r="E6" s="10"/>
      <c r="F6" s="10"/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14">
      <c r="A7" s="5" t="s">
        <v>31</v>
      </c>
      <c r="B7" s="5" t="s">
        <v>32</v>
      </c>
      <c r="C7" s="5" t="s">
        <v>17</v>
      </c>
      <c r="D7" s="5" t="s">
        <v>17</v>
      </c>
      <c r="E7" s="10"/>
      <c r="F7" s="10"/>
      <c r="G7" s="11" t="s">
        <v>19</v>
      </c>
      <c r="H7" s="11" t="s">
        <v>19</v>
      </c>
      <c r="I7" s="11" t="s">
        <v>19</v>
      </c>
      <c r="J7" s="11" t="s">
        <v>19</v>
      </c>
      <c r="K7" s="11" t="s">
        <v>19</v>
      </c>
      <c r="L7" s="11" t="s">
        <v>19</v>
      </c>
      <c r="M7" s="11" t="s">
        <v>19</v>
      </c>
      <c r="N7" s="11" t="s">
        <v>19</v>
      </c>
    </row>
    <row r="8" spans="1:14">
      <c r="A8" s="5" t="s">
        <v>33</v>
      </c>
      <c r="B8" s="5" t="s">
        <v>34</v>
      </c>
      <c r="C8" s="5" t="s">
        <v>17</v>
      </c>
      <c r="D8" s="5" t="s">
        <v>17</v>
      </c>
      <c r="E8" s="10"/>
      <c r="F8" s="10"/>
      <c r="G8" s="11" t="s">
        <v>19</v>
      </c>
      <c r="H8" s="11" t="s">
        <v>19</v>
      </c>
      <c r="I8" s="11" t="s">
        <v>19</v>
      </c>
      <c r="J8" s="11" t="s">
        <v>19</v>
      </c>
      <c r="K8" s="11" t="s">
        <v>19</v>
      </c>
      <c r="L8" s="11" t="s">
        <v>19</v>
      </c>
      <c r="M8" s="11" t="s">
        <v>19</v>
      </c>
      <c r="N8" s="11" t="s">
        <v>19</v>
      </c>
    </row>
    <row r="9" spans="1:14">
      <c r="A9" s="5" t="s">
        <v>37</v>
      </c>
      <c r="B9" s="5" t="s">
        <v>38</v>
      </c>
      <c r="C9" s="5" t="s">
        <v>17</v>
      </c>
      <c r="D9" s="5" t="s">
        <v>17</v>
      </c>
      <c r="E9" s="2"/>
      <c r="F9" s="2"/>
      <c r="G9" s="11" t="s">
        <v>19</v>
      </c>
      <c r="H9" s="11" t="s">
        <v>19</v>
      </c>
      <c r="I9" s="11" t="s">
        <v>19</v>
      </c>
      <c r="J9" s="11" t="s">
        <v>19</v>
      </c>
      <c r="K9" s="11" t="s">
        <v>19</v>
      </c>
      <c r="L9" s="11" t="s">
        <v>19</v>
      </c>
      <c r="M9" s="11" t="s">
        <v>19</v>
      </c>
      <c r="N9" s="11" t="s">
        <v>19</v>
      </c>
    </row>
    <row r="10" spans="1:14">
      <c r="A10" s="5" t="s">
        <v>40</v>
      </c>
      <c r="B10" s="5" t="s">
        <v>41</v>
      </c>
      <c r="C10" s="5" t="s">
        <v>17</v>
      </c>
      <c r="D10" s="5" t="s">
        <v>17</v>
      </c>
      <c r="E10" s="2"/>
      <c r="F10" s="2"/>
      <c r="G10" s="11" t="s">
        <v>19</v>
      </c>
      <c r="H10" s="11" t="s">
        <v>19</v>
      </c>
      <c r="I10" s="11" t="s">
        <v>19</v>
      </c>
      <c r="J10" s="11" t="s">
        <v>19</v>
      </c>
      <c r="K10" s="11" t="s">
        <v>19</v>
      </c>
      <c r="L10" s="11" t="s">
        <v>19</v>
      </c>
      <c r="M10" s="11" t="s">
        <v>19</v>
      </c>
      <c r="N10" s="11" t="s">
        <v>19</v>
      </c>
    </row>
    <row r="11" spans="1:14">
      <c r="A11" s="5" t="s">
        <v>44</v>
      </c>
      <c r="B11" s="5" t="s">
        <v>16</v>
      </c>
      <c r="C11" s="5" t="s">
        <v>17</v>
      </c>
      <c r="D11" s="5" t="s">
        <v>17</v>
      </c>
      <c r="E11" s="8">
        <v>3</v>
      </c>
      <c r="F11" s="8">
        <v>4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</row>
    <row r="12" spans="1:14">
      <c r="A12" s="5" t="s">
        <v>46</v>
      </c>
      <c r="B12" s="5" t="s">
        <v>22</v>
      </c>
      <c r="C12" s="5" t="s">
        <v>17</v>
      </c>
      <c r="D12" s="5" t="s">
        <v>17</v>
      </c>
      <c r="E12" s="2"/>
      <c r="F12" s="2"/>
    </row>
    <row r="13" spans="1:14">
      <c r="A13" s="5" t="s">
        <v>47</v>
      </c>
      <c r="B13" s="5" t="s">
        <v>25</v>
      </c>
      <c r="C13" s="5" t="s">
        <v>17</v>
      </c>
      <c r="D13" s="5" t="s">
        <v>17</v>
      </c>
      <c r="E13" s="2"/>
      <c r="F13" s="2"/>
    </row>
    <row r="14" spans="1:14">
      <c r="A14" s="5" t="s">
        <v>50</v>
      </c>
      <c r="B14" s="5" t="s">
        <v>29</v>
      </c>
      <c r="C14" s="5" t="s">
        <v>17</v>
      </c>
      <c r="D14" s="5" t="s">
        <v>17</v>
      </c>
      <c r="E14" s="2"/>
      <c r="F14" s="2"/>
    </row>
    <row r="15" spans="1:14">
      <c r="A15" s="5" t="s">
        <v>51</v>
      </c>
      <c r="B15" s="5" t="s">
        <v>32</v>
      </c>
      <c r="C15" s="5" t="s">
        <v>17</v>
      </c>
      <c r="D15" s="5" t="s">
        <v>17</v>
      </c>
      <c r="E15" s="2"/>
      <c r="F15" s="2"/>
    </row>
    <row r="16" spans="1:14">
      <c r="A16" s="5" t="s">
        <v>53</v>
      </c>
      <c r="B16" s="5" t="s">
        <v>34</v>
      </c>
      <c r="C16" s="5" t="s">
        <v>17</v>
      </c>
      <c r="D16" s="5" t="s">
        <v>17</v>
      </c>
      <c r="E16" s="2"/>
      <c r="F16" s="2"/>
    </row>
    <row r="17" spans="1:6">
      <c r="A17" s="5" t="s">
        <v>54</v>
      </c>
      <c r="B17" s="5" t="s">
        <v>38</v>
      </c>
      <c r="C17" s="5" t="s">
        <v>17</v>
      </c>
      <c r="D17" s="5" t="s">
        <v>17</v>
      </c>
      <c r="E17" s="2"/>
      <c r="F17" s="2"/>
    </row>
    <row r="18" spans="1:6">
      <c r="A18" s="5" t="s">
        <v>56</v>
      </c>
      <c r="B18" s="5" t="s">
        <v>41</v>
      </c>
      <c r="C18" s="5" t="s">
        <v>17</v>
      </c>
      <c r="D18" s="5" t="s">
        <v>17</v>
      </c>
      <c r="E18" s="2"/>
      <c r="F18" s="2"/>
    </row>
    <row r="19" spans="1:6">
      <c r="A19" s="5" t="s">
        <v>58</v>
      </c>
      <c r="B19" s="5" t="s">
        <v>16</v>
      </c>
      <c r="C19" s="5" t="s">
        <v>17</v>
      </c>
      <c r="D19" s="5" t="s">
        <v>17</v>
      </c>
      <c r="E19" s="2"/>
      <c r="F19" s="2"/>
    </row>
    <row r="20" spans="1:6">
      <c r="A20" s="5" t="s">
        <v>60</v>
      </c>
      <c r="B20" s="5" t="s">
        <v>22</v>
      </c>
      <c r="C20" s="5" t="s">
        <v>17</v>
      </c>
      <c r="D20" s="5" t="s">
        <v>17</v>
      </c>
      <c r="E20" s="8">
        <v>5</v>
      </c>
      <c r="F20" s="8">
        <v>6</v>
      </c>
    </row>
    <row r="21" spans="1:6">
      <c r="A21" s="5" t="s">
        <v>61</v>
      </c>
      <c r="B21" s="5" t="s">
        <v>25</v>
      </c>
      <c r="C21" s="5" t="s">
        <v>17</v>
      </c>
      <c r="D21" s="5" t="s">
        <v>17</v>
      </c>
      <c r="E21" s="2"/>
      <c r="F21" s="2"/>
    </row>
    <row r="22" spans="1:6">
      <c r="A22" s="5" t="s">
        <v>63</v>
      </c>
      <c r="B22" s="5" t="s">
        <v>29</v>
      </c>
      <c r="C22" s="5" t="s">
        <v>17</v>
      </c>
      <c r="D22" s="5" t="s">
        <v>17</v>
      </c>
      <c r="E22" s="2"/>
      <c r="F22" s="2"/>
    </row>
    <row r="23" spans="1:6">
      <c r="A23" s="5" t="s">
        <v>65</v>
      </c>
      <c r="B23" s="5" t="s">
        <v>32</v>
      </c>
      <c r="C23" s="5" t="s">
        <v>17</v>
      </c>
      <c r="D23" s="5" t="s">
        <v>17</v>
      </c>
      <c r="E23" s="2"/>
      <c r="F23" s="2"/>
    </row>
    <row r="24" spans="1:6">
      <c r="A24" s="5" t="s">
        <v>67</v>
      </c>
      <c r="B24" s="5" t="s">
        <v>34</v>
      </c>
      <c r="C24" s="5" t="s">
        <v>17</v>
      </c>
      <c r="D24" s="5" t="s">
        <v>17</v>
      </c>
      <c r="E24" s="2"/>
      <c r="F24" s="2"/>
    </row>
    <row r="25" spans="1:6">
      <c r="A25" s="5" t="s">
        <v>68</v>
      </c>
      <c r="B25" s="5" t="s">
        <v>38</v>
      </c>
      <c r="C25" s="5" t="s">
        <v>17</v>
      </c>
      <c r="D25" s="5" t="s">
        <v>17</v>
      </c>
      <c r="E25" s="2"/>
      <c r="F25" s="2"/>
    </row>
    <row r="26" spans="1:6">
      <c r="A26" s="5" t="s">
        <v>71</v>
      </c>
      <c r="B26" s="5" t="s">
        <v>41</v>
      </c>
      <c r="C26" s="5" t="s">
        <v>17</v>
      </c>
      <c r="D26" s="5" t="s">
        <v>17</v>
      </c>
      <c r="E26" s="2"/>
      <c r="F26" s="2"/>
    </row>
    <row r="27" spans="1:6">
      <c r="A27" s="5" t="s">
        <v>72</v>
      </c>
      <c r="B27" s="5" t="s">
        <v>16</v>
      </c>
      <c r="C27" s="5" t="s">
        <v>17</v>
      </c>
      <c r="D27" s="5" t="s">
        <v>17</v>
      </c>
      <c r="E27" s="2"/>
      <c r="F27" s="2"/>
    </row>
    <row r="28" spans="1:6">
      <c r="A28" s="5" t="s">
        <v>73</v>
      </c>
      <c r="B28" s="5" t="s">
        <v>22</v>
      </c>
      <c r="C28" s="5" t="s">
        <v>17</v>
      </c>
      <c r="D28" s="5" t="s">
        <v>17</v>
      </c>
      <c r="E28" s="8">
        <v>7</v>
      </c>
      <c r="F28" s="8">
        <v>8</v>
      </c>
    </row>
    <row r="29" spans="1:6">
      <c r="A29" s="5" t="s">
        <v>74</v>
      </c>
      <c r="B29" s="5" t="s">
        <v>25</v>
      </c>
      <c r="C29" s="5" t="s">
        <v>17</v>
      </c>
      <c r="D29" s="5" t="s">
        <v>17</v>
      </c>
      <c r="E29" s="2"/>
      <c r="F29" s="2"/>
    </row>
    <row r="30" spans="1:6">
      <c r="A30" s="5" t="s">
        <v>76</v>
      </c>
      <c r="B30" s="5" t="s">
        <v>29</v>
      </c>
      <c r="C30" s="5" t="s">
        <v>17</v>
      </c>
      <c r="D30" s="5" t="s">
        <v>17</v>
      </c>
      <c r="E30" s="2"/>
      <c r="F30" s="2"/>
    </row>
    <row r="31" spans="1:6">
      <c r="A31" s="5" t="s">
        <v>77</v>
      </c>
      <c r="B31" s="5" t="s">
        <v>32</v>
      </c>
      <c r="C31" s="5" t="s">
        <v>17</v>
      </c>
      <c r="D31" s="5" t="s">
        <v>17</v>
      </c>
      <c r="E31" s="2"/>
      <c r="F31" s="2"/>
    </row>
    <row r="32" spans="1:6">
      <c r="A32" s="5" t="s">
        <v>78</v>
      </c>
      <c r="B32" s="5" t="s">
        <v>34</v>
      </c>
      <c r="C32" s="5" t="s">
        <v>17</v>
      </c>
      <c r="D32" s="5" t="s">
        <v>17</v>
      </c>
      <c r="E32" s="2"/>
      <c r="F32" s="2"/>
    </row>
    <row r="33" spans="1:6">
      <c r="A33" s="5" t="s">
        <v>81</v>
      </c>
      <c r="B33" s="5" t="s">
        <v>38</v>
      </c>
      <c r="C33" s="5" t="s">
        <v>17</v>
      </c>
      <c r="D33" s="5" t="s">
        <v>17</v>
      </c>
      <c r="E33" s="2"/>
      <c r="F33" s="2"/>
    </row>
    <row r="34" spans="1:6">
      <c r="A34" s="5" t="s">
        <v>82</v>
      </c>
      <c r="B34" s="5" t="s">
        <v>41</v>
      </c>
      <c r="C34" s="5" t="s">
        <v>17</v>
      </c>
      <c r="D34" s="5" t="s">
        <v>17</v>
      </c>
      <c r="E34" s="2"/>
      <c r="F34" s="2"/>
    </row>
    <row r="35" spans="1:6">
      <c r="A35" s="5" t="s">
        <v>84</v>
      </c>
      <c r="B35" s="5" t="s">
        <v>16</v>
      </c>
      <c r="C35" s="5" t="s">
        <v>17</v>
      </c>
      <c r="D35" s="5" t="s">
        <v>17</v>
      </c>
      <c r="E35" s="2"/>
      <c r="F35" s="2"/>
    </row>
    <row r="36" spans="1:6">
      <c r="A36" s="5" t="s">
        <v>85</v>
      </c>
      <c r="B36" s="5" t="s">
        <v>22</v>
      </c>
      <c r="C36" s="5" t="s">
        <v>17</v>
      </c>
      <c r="D36" s="5" t="s">
        <v>17</v>
      </c>
      <c r="E36" s="8">
        <v>9</v>
      </c>
      <c r="F36" s="8">
        <v>10</v>
      </c>
    </row>
    <row r="37" spans="1:6">
      <c r="A37" s="5" t="s">
        <v>86</v>
      </c>
      <c r="B37" s="5" t="s">
        <v>25</v>
      </c>
      <c r="C37" s="5" t="s">
        <v>17</v>
      </c>
      <c r="D37" s="5" t="s">
        <v>17</v>
      </c>
      <c r="E37" s="2"/>
      <c r="F37" s="2"/>
    </row>
    <row r="38" spans="1:6">
      <c r="A38" s="5" t="s">
        <v>89</v>
      </c>
      <c r="B38" s="5" t="s">
        <v>29</v>
      </c>
      <c r="C38" s="5" t="s">
        <v>17</v>
      </c>
      <c r="D38" s="5" t="s">
        <v>17</v>
      </c>
      <c r="E38" s="2"/>
      <c r="F38" s="2"/>
    </row>
    <row r="39" spans="1:6">
      <c r="A39" s="5" t="s">
        <v>91</v>
      </c>
      <c r="B39" s="5" t="s">
        <v>32</v>
      </c>
      <c r="C39" s="5" t="s">
        <v>17</v>
      </c>
      <c r="D39" s="5" t="s">
        <v>17</v>
      </c>
      <c r="E39" s="2"/>
      <c r="F39" s="2"/>
    </row>
    <row r="40" spans="1:6">
      <c r="A40" s="5" t="s">
        <v>94</v>
      </c>
      <c r="B40" s="5" t="s">
        <v>34</v>
      </c>
      <c r="C40" s="5" t="s">
        <v>17</v>
      </c>
      <c r="D40" s="5" t="s">
        <v>17</v>
      </c>
      <c r="E40" s="2"/>
      <c r="F40" s="2"/>
    </row>
    <row r="41" spans="1:6">
      <c r="A41" s="5" t="s">
        <v>97</v>
      </c>
      <c r="B41" s="5" t="s">
        <v>38</v>
      </c>
      <c r="C41" s="5" t="s">
        <v>17</v>
      </c>
      <c r="D41" s="5" t="s">
        <v>17</v>
      </c>
      <c r="E41" s="2"/>
      <c r="F41" s="2"/>
    </row>
    <row r="42" spans="1:6">
      <c r="A42" s="5" t="s">
        <v>98</v>
      </c>
      <c r="B42" s="5" t="s">
        <v>41</v>
      </c>
      <c r="C42" s="5" t="s">
        <v>17</v>
      </c>
      <c r="D42" s="5" t="s">
        <v>17</v>
      </c>
      <c r="E42" s="2"/>
      <c r="F42" s="2"/>
    </row>
    <row r="43" spans="1:6">
      <c r="A43" s="5" t="s">
        <v>100</v>
      </c>
      <c r="B43" s="5" t="s">
        <v>16</v>
      </c>
      <c r="C43" s="5" t="s">
        <v>17</v>
      </c>
      <c r="D43" s="5" t="s">
        <v>17</v>
      </c>
      <c r="E43" s="2"/>
      <c r="F43" s="2"/>
    </row>
    <row r="44" spans="1:6">
      <c r="A44" s="5" t="s">
        <v>102</v>
      </c>
      <c r="B44" s="13" t="s">
        <v>22</v>
      </c>
      <c r="C44" s="5" t="s">
        <v>17</v>
      </c>
      <c r="D44" s="5" t="s">
        <v>17</v>
      </c>
      <c r="E44" s="2"/>
      <c r="F44" s="2"/>
    </row>
    <row r="45" spans="1:6">
      <c r="A45" s="5" t="s">
        <v>106</v>
      </c>
      <c r="B45" s="13" t="s">
        <v>25</v>
      </c>
      <c r="C45" s="5" t="s">
        <v>17</v>
      </c>
      <c r="D45" s="5" t="s">
        <v>17</v>
      </c>
      <c r="E45" s="2"/>
      <c r="F45" s="2"/>
    </row>
    <row r="46" spans="1:6">
      <c r="A46" s="5" t="s">
        <v>107</v>
      </c>
      <c r="B46" s="13" t="s">
        <v>29</v>
      </c>
      <c r="C46" s="5" t="s">
        <v>17</v>
      </c>
      <c r="D46" s="5" t="s">
        <v>17</v>
      </c>
      <c r="E46" s="2"/>
      <c r="F46" s="2"/>
    </row>
    <row r="47" spans="1:6">
      <c r="A47" s="5" t="s">
        <v>108</v>
      </c>
      <c r="B47" s="13" t="s">
        <v>32</v>
      </c>
      <c r="C47" s="5" t="s">
        <v>17</v>
      </c>
      <c r="D47" s="5" t="s">
        <v>17</v>
      </c>
      <c r="E47" s="2"/>
      <c r="F47" s="2"/>
    </row>
    <row r="48" spans="1:6">
      <c r="A48" s="5" t="s">
        <v>111</v>
      </c>
      <c r="B48" s="13" t="s">
        <v>34</v>
      </c>
      <c r="C48" s="5" t="s">
        <v>17</v>
      </c>
      <c r="D48" s="5" t="s">
        <v>17</v>
      </c>
      <c r="E48" s="2"/>
      <c r="F48" s="2"/>
    </row>
    <row r="49" spans="1:6">
      <c r="A49" s="5" t="s">
        <v>113</v>
      </c>
      <c r="B49" s="13" t="s">
        <v>38</v>
      </c>
      <c r="C49" s="5" t="s">
        <v>17</v>
      </c>
      <c r="D49" s="5" t="s">
        <v>17</v>
      </c>
      <c r="E49" s="2"/>
      <c r="F49" s="2"/>
    </row>
    <row r="50" spans="1:6">
      <c r="A50" s="5" t="s">
        <v>115</v>
      </c>
      <c r="B50" s="13" t="s">
        <v>41</v>
      </c>
      <c r="C50" s="5" t="s">
        <v>17</v>
      </c>
      <c r="D50" s="5" t="s">
        <v>17</v>
      </c>
      <c r="E50" s="2"/>
      <c r="F50" s="2"/>
    </row>
    <row r="51" spans="1:6">
      <c r="A51" s="13" t="s">
        <v>15</v>
      </c>
      <c r="B51" s="2"/>
      <c r="C51" s="5"/>
      <c r="D51" s="5"/>
      <c r="E51" s="2"/>
      <c r="F51" s="2"/>
    </row>
    <row r="52" spans="1:6">
      <c r="A52" s="13" t="s">
        <v>21</v>
      </c>
      <c r="B52" s="2"/>
      <c r="C52" s="5"/>
      <c r="D52" s="5"/>
      <c r="E52" s="2"/>
      <c r="F52" s="2"/>
    </row>
    <row r="53" spans="1:6">
      <c r="A53" s="5" t="s">
        <v>118</v>
      </c>
      <c r="B53" s="2"/>
      <c r="C53" s="5" t="s">
        <v>17</v>
      </c>
      <c r="D53" s="5" t="s">
        <v>17</v>
      </c>
      <c r="E53" s="2"/>
      <c r="F53" s="2"/>
    </row>
    <row r="54" spans="1:6">
      <c r="A54" s="5" t="s">
        <v>121</v>
      </c>
      <c r="B54" s="2"/>
      <c r="C54" s="5" t="s">
        <v>17</v>
      </c>
      <c r="D54" s="5" t="s">
        <v>17</v>
      </c>
      <c r="E54" s="2"/>
      <c r="F54" s="2"/>
    </row>
    <row r="55" spans="1:6">
      <c r="A55" s="13" t="s">
        <v>122</v>
      </c>
      <c r="B55" s="2"/>
      <c r="C55" s="5" t="s">
        <v>17</v>
      </c>
      <c r="D55" s="5" t="s">
        <v>17</v>
      </c>
      <c r="E55" s="2"/>
      <c r="F55" s="2"/>
    </row>
    <row r="56" spans="1:6">
      <c r="A56" s="5" t="s">
        <v>125</v>
      </c>
      <c r="B56" s="2"/>
      <c r="C56" s="5" t="s">
        <v>17</v>
      </c>
      <c r="D56" s="5" t="s">
        <v>17</v>
      </c>
      <c r="E56" s="2"/>
      <c r="F56" s="2"/>
    </row>
  </sheetData>
  <conditionalFormatting sqref="A1:N11">
    <cfRule type="notContainsBlanks" dxfId="4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131"/>
  <sheetViews>
    <sheetView topLeftCell="A102" workbookViewId="0">
      <selection activeCell="A112" sqref="A109:G112"/>
    </sheetView>
  </sheetViews>
  <sheetFormatPr defaultColWidth="14.42578125" defaultRowHeight="15.75" customHeight="1"/>
  <cols>
    <col min="1" max="1" width="4.85546875" customWidth="1"/>
    <col min="2" max="2" width="17.85546875" customWidth="1"/>
    <col min="3" max="3" width="6.28515625" customWidth="1"/>
    <col min="4" max="4" width="8.7109375" customWidth="1"/>
    <col min="5" max="5" width="7.28515625" customWidth="1"/>
    <col min="6" max="6" width="16.140625" customWidth="1"/>
    <col min="7" max="7" width="18.28515625" customWidth="1"/>
  </cols>
  <sheetData>
    <row r="1" spans="1:14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</row>
    <row r="2" spans="1:14" ht="15.75" customHeight="1">
      <c r="A2" s="3"/>
      <c r="B2" s="5"/>
      <c r="C2" s="3"/>
      <c r="D2" s="3"/>
      <c r="E2" s="6"/>
      <c r="F2" s="3"/>
      <c r="G2" s="6"/>
      <c r="H2" s="3"/>
      <c r="J2" s="3"/>
      <c r="K2" s="3"/>
      <c r="L2" s="3"/>
      <c r="M2" s="3"/>
      <c r="N2" s="6"/>
    </row>
    <row r="3" spans="1:14" ht="15.75" customHeight="1">
      <c r="A3" s="3" t="s">
        <v>9</v>
      </c>
      <c r="B3" s="9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6">
        <v>93</v>
      </c>
      <c r="H3" s="3"/>
      <c r="I3" s="5"/>
      <c r="J3" s="3"/>
      <c r="K3" s="3"/>
      <c r="L3" s="6"/>
      <c r="M3" s="3"/>
      <c r="N3" s="6"/>
    </row>
    <row r="4" spans="1:14" ht="15.75" customHeight="1">
      <c r="A4" s="3" t="s">
        <v>18</v>
      </c>
      <c r="B4" s="5" t="s">
        <v>20</v>
      </c>
      <c r="C4" s="3" t="s">
        <v>11</v>
      </c>
      <c r="D4" s="3" t="s">
        <v>12</v>
      </c>
      <c r="E4" s="6">
        <v>16.059999999999999</v>
      </c>
      <c r="F4" s="3" t="s">
        <v>14</v>
      </c>
      <c r="G4" s="6">
        <v>80.5</v>
      </c>
      <c r="H4" s="3"/>
      <c r="I4" s="5"/>
      <c r="J4" s="3"/>
      <c r="K4" s="3"/>
      <c r="L4" s="6"/>
      <c r="M4" s="3"/>
      <c r="N4" s="6"/>
    </row>
    <row r="5" spans="1:14" ht="15.75" customHeight="1">
      <c r="A5" s="3" t="s">
        <v>23</v>
      </c>
      <c r="B5" s="5" t="s">
        <v>20</v>
      </c>
      <c r="C5" s="3" t="s">
        <v>11</v>
      </c>
      <c r="D5" s="3" t="s">
        <v>12</v>
      </c>
      <c r="E5" s="6">
        <v>24.55</v>
      </c>
      <c r="F5" s="3" t="s">
        <v>14</v>
      </c>
      <c r="G5" s="6">
        <v>81</v>
      </c>
      <c r="H5" s="3"/>
      <c r="I5" s="5"/>
      <c r="J5" s="3"/>
      <c r="K5" s="3"/>
      <c r="L5" s="6"/>
      <c r="M5" s="3"/>
      <c r="N5" s="6"/>
    </row>
    <row r="6" spans="1:14" ht="15.75" customHeight="1">
      <c r="A6" s="3" t="s">
        <v>26</v>
      </c>
      <c r="B6" s="5" t="s">
        <v>27</v>
      </c>
      <c r="C6" s="3" t="s">
        <v>11</v>
      </c>
      <c r="D6" s="3" t="s">
        <v>12</v>
      </c>
      <c r="E6" s="6">
        <v>17.329999999999998</v>
      </c>
      <c r="F6" s="3" t="s">
        <v>14</v>
      </c>
      <c r="G6" s="6">
        <v>80</v>
      </c>
      <c r="H6" s="3"/>
      <c r="I6" s="5"/>
      <c r="J6" s="3"/>
      <c r="K6" s="3"/>
      <c r="L6" s="6"/>
      <c r="M6" s="3"/>
      <c r="N6" s="6"/>
    </row>
    <row r="7" spans="1:14" ht="15.75" customHeight="1">
      <c r="A7" s="3" t="s">
        <v>30</v>
      </c>
      <c r="B7" s="5" t="s">
        <v>27</v>
      </c>
      <c r="C7" s="3" t="s">
        <v>11</v>
      </c>
      <c r="D7" s="3" t="s">
        <v>12</v>
      </c>
      <c r="E7" s="6">
        <v>25.41</v>
      </c>
      <c r="F7" s="3" t="s">
        <v>14</v>
      </c>
      <c r="G7" s="6">
        <v>81</v>
      </c>
      <c r="H7" s="3"/>
      <c r="I7" s="5"/>
      <c r="J7" s="3"/>
      <c r="K7" s="3"/>
      <c r="L7" s="6"/>
      <c r="M7" s="3"/>
      <c r="N7" s="6"/>
    </row>
    <row r="8" spans="1:14" ht="15.75" customHeight="1">
      <c r="A8" s="3" t="s">
        <v>35</v>
      </c>
      <c r="B8" s="5" t="s">
        <v>36</v>
      </c>
      <c r="C8" s="3" t="s">
        <v>11</v>
      </c>
      <c r="D8" s="3" t="s">
        <v>12</v>
      </c>
      <c r="E8" s="6">
        <v>14.13</v>
      </c>
      <c r="F8" s="3" t="s">
        <v>14</v>
      </c>
      <c r="G8" s="6">
        <v>80.5</v>
      </c>
      <c r="H8" s="3"/>
      <c r="J8" s="3"/>
      <c r="K8" s="3"/>
      <c r="L8" s="6"/>
      <c r="M8" s="3"/>
      <c r="N8" s="6"/>
    </row>
    <row r="9" spans="1:14" ht="15.75" customHeight="1">
      <c r="A9" s="3" t="s">
        <v>39</v>
      </c>
      <c r="B9" s="9" t="s">
        <v>36</v>
      </c>
      <c r="C9" s="3" t="s">
        <v>11</v>
      </c>
      <c r="D9" s="3" t="s">
        <v>12</v>
      </c>
      <c r="E9" s="6">
        <v>22.99</v>
      </c>
      <c r="F9" s="3" t="s">
        <v>14</v>
      </c>
      <c r="G9" s="6">
        <v>81</v>
      </c>
      <c r="H9" s="3"/>
      <c r="I9" s="5"/>
      <c r="J9" s="3"/>
      <c r="K9" s="3"/>
      <c r="L9" s="6"/>
      <c r="M9" s="3"/>
      <c r="N9" s="6"/>
    </row>
    <row r="10" spans="1:14" ht="15.75" customHeight="1">
      <c r="A10" s="3" t="s">
        <v>42</v>
      </c>
      <c r="B10" s="5" t="s">
        <v>43</v>
      </c>
      <c r="C10" s="3" t="s">
        <v>11</v>
      </c>
      <c r="D10" s="3" t="s">
        <v>12</v>
      </c>
      <c r="E10" s="6">
        <v>26.36</v>
      </c>
      <c r="F10" s="3" t="s">
        <v>14</v>
      </c>
      <c r="G10" s="6">
        <v>80</v>
      </c>
      <c r="H10" s="3"/>
      <c r="J10" s="3"/>
      <c r="K10" s="3"/>
      <c r="L10" s="6"/>
      <c r="M10" s="3"/>
      <c r="N10" s="6"/>
    </row>
    <row r="11" spans="1:14" ht="15.75" customHeight="1">
      <c r="A11" s="3" t="s">
        <v>45</v>
      </c>
      <c r="B11" s="9" t="s">
        <v>43</v>
      </c>
      <c r="C11" s="3" t="s">
        <v>11</v>
      </c>
      <c r="D11" s="3" t="s">
        <v>12</v>
      </c>
      <c r="E11" s="6">
        <v>24.22</v>
      </c>
      <c r="F11" s="3" t="s">
        <v>14</v>
      </c>
      <c r="G11" s="6">
        <v>81</v>
      </c>
      <c r="H11" s="3"/>
      <c r="I11" s="5"/>
      <c r="J11" s="3"/>
      <c r="K11" s="3"/>
      <c r="L11" s="6"/>
      <c r="M11" s="3"/>
      <c r="N11" s="6"/>
    </row>
    <row r="12" spans="1:14" ht="15.75" customHeight="1">
      <c r="A12" s="3" t="s">
        <v>48</v>
      </c>
      <c r="B12" s="5" t="s">
        <v>49</v>
      </c>
      <c r="C12" s="3" t="s">
        <v>11</v>
      </c>
      <c r="D12" s="3" t="s">
        <v>12</v>
      </c>
      <c r="E12" s="6">
        <v>14.95</v>
      </c>
      <c r="F12" s="3" t="s">
        <v>14</v>
      </c>
      <c r="G12" s="6">
        <v>80</v>
      </c>
      <c r="H12" s="3"/>
      <c r="J12" s="3"/>
      <c r="K12" s="3"/>
      <c r="L12" s="6"/>
      <c r="M12" s="3"/>
      <c r="N12" s="6"/>
    </row>
    <row r="13" spans="1:14" ht="15">
      <c r="A13" s="3" t="s">
        <v>52</v>
      </c>
      <c r="B13" s="9" t="s">
        <v>49</v>
      </c>
      <c r="C13" s="3" t="s">
        <v>11</v>
      </c>
      <c r="D13" s="3" t="s">
        <v>12</v>
      </c>
      <c r="E13" s="6">
        <v>23.71</v>
      </c>
      <c r="F13" s="3" t="s">
        <v>14</v>
      </c>
      <c r="G13" s="6">
        <v>81</v>
      </c>
      <c r="H13" s="3"/>
      <c r="I13" s="5"/>
      <c r="J13" s="3"/>
      <c r="K13" s="3"/>
      <c r="L13" s="6"/>
      <c r="M13" s="3"/>
      <c r="N13" s="6"/>
    </row>
    <row r="14" spans="1:14" ht="15">
      <c r="A14" s="3" t="s">
        <v>55</v>
      </c>
      <c r="B14" s="5" t="s">
        <v>57</v>
      </c>
      <c r="C14" s="3" t="s">
        <v>11</v>
      </c>
      <c r="D14" s="3" t="s">
        <v>12</v>
      </c>
      <c r="E14" s="6">
        <v>15.12</v>
      </c>
      <c r="F14" s="3" t="s">
        <v>14</v>
      </c>
      <c r="G14" s="6">
        <v>80.5</v>
      </c>
      <c r="H14" s="3"/>
      <c r="I14" s="5"/>
      <c r="J14" s="3"/>
      <c r="K14" s="3"/>
      <c r="L14" s="6"/>
      <c r="M14" s="3"/>
      <c r="N14" s="6"/>
    </row>
    <row r="15" spans="1:14" ht="15">
      <c r="A15" s="3" t="s">
        <v>59</v>
      </c>
      <c r="B15" s="5" t="s">
        <v>57</v>
      </c>
      <c r="C15" s="3" t="s">
        <v>11</v>
      </c>
      <c r="D15" s="3" t="s">
        <v>12</v>
      </c>
      <c r="E15" s="6">
        <v>25.49</v>
      </c>
      <c r="F15" s="3" t="s">
        <v>14</v>
      </c>
      <c r="G15" s="6">
        <v>81</v>
      </c>
      <c r="H15" s="3"/>
      <c r="I15" s="5"/>
      <c r="J15" s="3"/>
      <c r="K15" s="3"/>
      <c r="L15" s="6"/>
      <c r="M15" s="3"/>
      <c r="N15" s="6"/>
    </row>
    <row r="16" spans="1:14" ht="15">
      <c r="A16" s="3" t="s">
        <v>62</v>
      </c>
      <c r="B16" s="5" t="s">
        <v>64</v>
      </c>
      <c r="C16" s="3" t="s">
        <v>11</v>
      </c>
      <c r="D16" s="3" t="s">
        <v>12</v>
      </c>
      <c r="E16" s="6">
        <v>26.56</v>
      </c>
      <c r="F16" s="3" t="s">
        <v>14</v>
      </c>
      <c r="G16" s="6">
        <v>80.5</v>
      </c>
      <c r="H16" s="3"/>
      <c r="J16" s="3"/>
      <c r="K16" s="3"/>
      <c r="L16" s="6"/>
      <c r="M16" s="3"/>
      <c r="N16" s="6"/>
    </row>
    <row r="17" spans="1:14" ht="15">
      <c r="A17" s="3" t="s">
        <v>66</v>
      </c>
      <c r="B17" s="9" t="s">
        <v>64</v>
      </c>
      <c r="C17" s="3" t="s">
        <v>11</v>
      </c>
      <c r="D17" s="3" t="s">
        <v>12</v>
      </c>
      <c r="E17" s="6">
        <v>25.35</v>
      </c>
      <c r="F17" s="3" t="s">
        <v>14</v>
      </c>
      <c r="G17" s="6">
        <v>81.5</v>
      </c>
      <c r="H17" s="3"/>
      <c r="I17" s="5"/>
      <c r="J17" s="3"/>
      <c r="K17" s="3"/>
      <c r="L17" s="6"/>
      <c r="M17" s="3"/>
      <c r="N17" s="6"/>
    </row>
    <row r="18" spans="1:14" ht="15">
      <c r="A18" s="3" t="s">
        <v>69</v>
      </c>
      <c r="B18" s="5" t="s">
        <v>70</v>
      </c>
      <c r="C18" s="3" t="s">
        <v>11</v>
      </c>
      <c r="D18" s="3" t="s">
        <v>12</v>
      </c>
      <c r="E18" s="6">
        <v>16.02</v>
      </c>
      <c r="F18" s="3" t="s">
        <v>14</v>
      </c>
      <c r="G18" s="6">
        <v>80.5</v>
      </c>
      <c r="H18" s="3"/>
      <c r="J18" s="3"/>
      <c r="K18" s="3"/>
      <c r="L18" s="6"/>
      <c r="M18" s="3"/>
      <c r="N18" s="6"/>
    </row>
    <row r="19" spans="1:14" ht="15">
      <c r="A19" s="3" t="s">
        <v>75</v>
      </c>
      <c r="B19" s="9" t="s">
        <v>70</v>
      </c>
      <c r="C19" s="3" t="s">
        <v>11</v>
      </c>
      <c r="D19" s="3" t="s">
        <v>12</v>
      </c>
      <c r="E19" s="6">
        <v>24.87</v>
      </c>
      <c r="F19" s="3" t="s">
        <v>14</v>
      </c>
      <c r="G19" s="6">
        <v>81.5</v>
      </c>
      <c r="H19" s="3"/>
      <c r="I19" s="5"/>
      <c r="J19" s="3"/>
      <c r="K19" s="3"/>
      <c r="L19" s="6"/>
      <c r="M19" s="3"/>
      <c r="N19" s="6"/>
    </row>
    <row r="20" spans="1:14" ht="15">
      <c r="A20" s="3" t="s">
        <v>79</v>
      </c>
      <c r="B20" s="5" t="s">
        <v>80</v>
      </c>
      <c r="C20" s="3" t="s">
        <v>11</v>
      </c>
      <c r="D20" s="3" t="s">
        <v>12</v>
      </c>
      <c r="E20" s="6">
        <v>14.45</v>
      </c>
      <c r="F20" s="3" t="s">
        <v>14</v>
      </c>
      <c r="G20" s="6">
        <v>80.5</v>
      </c>
      <c r="H20" s="3"/>
      <c r="J20" s="3"/>
      <c r="K20" s="3"/>
      <c r="L20" s="6"/>
      <c r="M20" s="3"/>
      <c r="N20" s="6"/>
    </row>
    <row r="21" spans="1:14" ht="15">
      <c r="A21" s="3" t="s">
        <v>83</v>
      </c>
      <c r="B21" s="9" t="s">
        <v>80</v>
      </c>
      <c r="C21" s="3" t="s">
        <v>11</v>
      </c>
      <c r="D21" s="3" t="s">
        <v>12</v>
      </c>
      <c r="E21" s="6">
        <v>24.8</v>
      </c>
      <c r="F21" s="3" t="s">
        <v>14</v>
      </c>
      <c r="G21" s="6">
        <v>81</v>
      </c>
      <c r="H21" s="3"/>
      <c r="I21" s="5"/>
      <c r="J21" s="3"/>
      <c r="K21" s="3"/>
      <c r="L21" s="6"/>
      <c r="M21" s="3"/>
      <c r="N21" s="6"/>
    </row>
    <row r="22" spans="1:14" ht="15">
      <c r="A22" s="3" t="s">
        <v>87</v>
      </c>
      <c r="B22" s="5" t="s">
        <v>88</v>
      </c>
      <c r="C22" s="3" t="s">
        <v>11</v>
      </c>
      <c r="D22" s="3" t="s">
        <v>12</v>
      </c>
      <c r="E22" s="6">
        <v>15.3</v>
      </c>
      <c r="F22" s="3" t="s">
        <v>14</v>
      </c>
      <c r="G22" s="6">
        <v>80.5</v>
      </c>
      <c r="H22" s="3"/>
      <c r="J22" s="3"/>
      <c r="K22" s="3"/>
      <c r="L22" s="6"/>
      <c r="M22" s="3"/>
      <c r="N22" s="6"/>
    </row>
    <row r="23" spans="1:14" ht="15">
      <c r="A23" s="3" t="s">
        <v>92</v>
      </c>
      <c r="B23" s="9" t="s">
        <v>93</v>
      </c>
      <c r="C23" s="3" t="s">
        <v>11</v>
      </c>
      <c r="D23" s="3" t="s">
        <v>12</v>
      </c>
      <c r="E23" s="6">
        <v>14.87</v>
      </c>
      <c r="F23" s="3" t="s">
        <v>14</v>
      </c>
      <c r="G23" s="6">
        <v>80.5</v>
      </c>
      <c r="H23" s="3"/>
      <c r="I23" s="5"/>
      <c r="J23" s="3"/>
      <c r="K23" s="3"/>
      <c r="L23" s="6"/>
      <c r="M23" s="3"/>
      <c r="N23" s="6"/>
    </row>
    <row r="24" spans="1:14" ht="15">
      <c r="A24" s="3" t="s">
        <v>95</v>
      </c>
      <c r="B24" s="5" t="s">
        <v>96</v>
      </c>
      <c r="C24" s="3" t="s">
        <v>11</v>
      </c>
      <c r="D24" s="3" t="s">
        <v>12</v>
      </c>
      <c r="E24" s="6">
        <v>16</v>
      </c>
      <c r="F24" s="3" t="s">
        <v>14</v>
      </c>
      <c r="G24" s="6">
        <v>80.5</v>
      </c>
      <c r="H24" s="3"/>
      <c r="I24" s="5"/>
      <c r="J24" s="3"/>
      <c r="K24" s="3"/>
      <c r="L24" s="6"/>
      <c r="M24" s="3"/>
      <c r="N24" s="6"/>
    </row>
    <row r="25" spans="1:14" ht="15">
      <c r="A25" s="3" t="s">
        <v>99</v>
      </c>
      <c r="B25" s="5" t="s">
        <v>96</v>
      </c>
      <c r="C25" s="3" t="s">
        <v>11</v>
      </c>
      <c r="D25" s="3" t="s">
        <v>12</v>
      </c>
      <c r="E25" s="6">
        <v>24.79</v>
      </c>
      <c r="F25" s="3" t="s">
        <v>14</v>
      </c>
      <c r="G25" s="6">
        <v>81</v>
      </c>
      <c r="H25" s="3"/>
      <c r="I25" s="5"/>
      <c r="J25" s="3"/>
      <c r="K25" s="3"/>
      <c r="L25" s="6"/>
      <c r="M25" s="3"/>
      <c r="N25" s="6"/>
    </row>
    <row r="26" spans="1:14" ht="15">
      <c r="A26" s="3" t="s">
        <v>103</v>
      </c>
      <c r="B26" s="5" t="s">
        <v>104</v>
      </c>
      <c r="C26" s="3" t="s">
        <v>11</v>
      </c>
      <c r="D26" s="3" t="s">
        <v>12</v>
      </c>
      <c r="E26" s="6">
        <v>16.3</v>
      </c>
      <c r="F26" s="3" t="s">
        <v>14</v>
      </c>
      <c r="G26" s="6">
        <v>80.5</v>
      </c>
      <c r="H26" s="3"/>
      <c r="J26" s="3"/>
      <c r="K26" s="3"/>
      <c r="L26" s="6"/>
      <c r="M26" s="3"/>
      <c r="N26" s="6"/>
    </row>
    <row r="27" spans="1:14" ht="15">
      <c r="A27" s="3" t="s">
        <v>105</v>
      </c>
      <c r="B27" s="9" t="s">
        <v>104</v>
      </c>
      <c r="C27" s="3" t="s">
        <v>11</v>
      </c>
      <c r="D27" s="3" t="s">
        <v>12</v>
      </c>
      <c r="E27" s="6">
        <v>24.95</v>
      </c>
      <c r="F27" s="3" t="s">
        <v>14</v>
      </c>
      <c r="G27" s="6">
        <v>81</v>
      </c>
      <c r="H27" s="3"/>
      <c r="I27" s="5"/>
      <c r="J27" s="3"/>
      <c r="K27" s="3"/>
      <c r="L27" s="6"/>
      <c r="M27" s="3"/>
      <c r="N27" s="6"/>
    </row>
    <row r="28" spans="1:14" ht="15">
      <c r="A28" s="3" t="s">
        <v>109</v>
      </c>
      <c r="B28" s="5" t="s">
        <v>110</v>
      </c>
      <c r="C28" s="3" t="s">
        <v>11</v>
      </c>
      <c r="D28" s="3" t="s">
        <v>12</v>
      </c>
      <c r="E28" s="6">
        <v>16.170000000000002</v>
      </c>
      <c r="F28" s="3" t="s">
        <v>14</v>
      </c>
      <c r="G28" s="6">
        <v>80.5</v>
      </c>
      <c r="H28" s="3"/>
      <c r="J28" s="3"/>
      <c r="K28" s="3"/>
      <c r="L28" s="6"/>
      <c r="M28" s="3"/>
      <c r="N28" s="6"/>
    </row>
    <row r="29" spans="1:14" ht="15">
      <c r="A29" s="3" t="s">
        <v>114</v>
      </c>
      <c r="B29" s="9" t="s">
        <v>110</v>
      </c>
      <c r="C29" s="3" t="s">
        <v>11</v>
      </c>
      <c r="D29" s="3" t="s">
        <v>12</v>
      </c>
      <c r="E29" s="6">
        <v>24.31</v>
      </c>
      <c r="F29" s="3" t="s">
        <v>14</v>
      </c>
      <c r="G29" s="6">
        <v>81.5</v>
      </c>
      <c r="H29" s="3"/>
      <c r="I29" s="5"/>
      <c r="J29" s="3"/>
      <c r="K29" s="3"/>
      <c r="L29" s="6"/>
      <c r="M29" s="3"/>
      <c r="N29" s="6"/>
    </row>
    <row r="30" spans="1:14" ht="15">
      <c r="A30" s="3" t="s">
        <v>119</v>
      </c>
      <c r="B30" s="5" t="s">
        <v>120</v>
      </c>
      <c r="C30" s="3" t="s">
        <v>11</v>
      </c>
      <c r="D30" s="3" t="s">
        <v>12</v>
      </c>
      <c r="E30" s="6">
        <v>15.41</v>
      </c>
      <c r="F30" s="3" t="s">
        <v>14</v>
      </c>
      <c r="G30" s="6">
        <v>80.5</v>
      </c>
      <c r="H30" s="3"/>
      <c r="J30" s="3"/>
      <c r="K30" s="3"/>
      <c r="L30" s="6"/>
      <c r="M30" s="3"/>
      <c r="N30" s="6"/>
    </row>
    <row r="31" spans="1:14" ht="15">
      <c r="A31" s="3" t="s">
        <v>123</v>
      </c>
      <c r="B31" s="9" t="s">
        <v>120</v>
      </c>
      <c r="C31" s="3" t="s">
        <v>11</v>
      </c>
      <c r="D31" s="3" t="s">
        <v>12</v>
      </c>
      <c r="E31" s="6">
        <v>24.87</v>
      </c>
      <c r="F31" s="3" t="s">
        <v>14</v>
      </c>
      <c r="G31" s="6">
        <v>81.5</v>
      </c>
      <c r="H31" s="3"/>
      <c r="I31" s="5"/>
      <c r="J31" s="3"/>
      <c r="K31" s="3"/>
      <c r="L31" s="6"/>
      <c r="M31" s="3"/>
      <c r="N31" s="6"/>
    </row>
    <row r="32" spans="1:14" ht="15">
      <c r="A32" s="3" t="s">
        <v>126</v>
      </c>
      <c r="B32" s="5" t="s">
        <v>127</v>
      </c>
      <c r="C32" s="3" t="s">
        <v>11</v>
      </c>
      <c r="D32" s="3" t="s">
        <v>12</v>
      </c>
      <c r="E32" s="6">
        <v>16.149999999999999</v>
      </c>
      <c r="F32" s="3" t="s">
        <v>14</v>
      </c>
      <c r="G32" s="6">
        <v>80.5</v>
      </c>
      <c r="H32" s="3"/>
      <c r="J32" s="3"/>
      <c r="K32" s="3"/>
      <c r="L32" s="6"/>
      <c r="M32" s="3"/>
      <c r="N32" s="6"/>
    </row>
    <row r="33" spans="1:14" ht="15">
      <c r="A33" s="3" t="s">
        <v>129</v>
      </c>
      <c r="B33" s="9" t="s">
        <v>127</v>
      </c>
      <c r="C33" s="3" t="s">
        <v>11</v>
      </c>
      <c r="D33" s="3" t="s">
        <v>12</v>
      </c>
      <c r="E33" s="6">
        <v>23.51</v>
      </c>
      <c r="F33" s="3" t="s">
        <v>14</v>
      </c>
      <c r="G33" s="6">
        <v>81.5</v>
      </c>
      <c r="H33" s="3"/>
      <c r="I33" s="5"/>
      <c r="J33" s="3"/>
      <c r="K33" s="3"/>
      <c r="L33" s="6"/>
      <c r="M33" s="3"/>
      <c r="N33" s="6"/>
    </row>
    <row r="34" spans="1:14" ht="15">
      <c r="A34" s="3" t="s">
        <v>130</v>
      </c>
      <c r="B34" s="5" t="s">
        <v>131</v>
      </c>
      <c r="C34" s="3" t="s">
        <v>11</v>
      </c>
      <c r="D34" s="3" t="s">
        <v>12</v>
      </c>
      <c r="E34" s="6">
        <v>15.81</v>
      </c>
      <c r="F34" s="3" t="s">
        <v>14</v>
      </c>
      <c r="G34" s="6">
        <v>80.5</v>
      </c>
      <c r="H34" s="3"/>
      <c r="J34" s="3"/>
      <c r="K34" s="3"/>
      <c r="L34" s="6"/>
      <c r="M34" s="3"/>
      <c r="N34" s="6"/>
    </row>
    <row r="35" spans="1:14" ht="15">
      <c r="A35" s="3" t="s">
        <v>132</v>
      </c>
      <c r="B35" s="9" t="s">
        <v>131</v>
      </c>
      <c r="C35" s="3" t="s">
        <v>11</v>
      </c>
      <c r="D35" s="3" t="s">
        <v>12</v>
      </c>
      <c r="E35" s="6">
        <v>24.22</v>
      </c>
      <c r="F35" s="3" t="s">
        <v>14</v>
      </c>
      <c r="G35" s="6">
        <v>81.5</v>
      </c>
      <c r="H35" s="3"/>
      <c r="I35" s="5"/>
      <c r="J35" s="3"/>
      <c r="K35" s="3"/>
      <c r="L35" s="6"/>
      <c r="M35" s="3"/>
      <c r="N35" s="6"/>
    </row>
    <row r="36" spans="1:14" ht="15">
      <c r="A36" s="3" t="s">
        <v>133</v>
      </c>
      <c r="B36" s="5" t="s">
        <v>134</v>
      </c>
      <c r="C36" s="3" t="s">
        <v>11</v>
      </c>
      <c r="D36" s="3" t="s">
        <v>12</v>
      </c>
      <c r="E36" s="6">
        <v>15.72</v>
      </c>
      <c r="F36" s="3" t="s">
        <v>14</v>
      </c>
      <c r="G36" s="6">
        <v>80.5</v>
      </c>
      <c r="H36" s="3"/>
      <c r="J36" s="3"/>
      <c r="K36" s="3"/>
      <c r="L36" s="6"/>
      <c r="M36" s="3"/>
      <c r="N36" s="6"/>
    </row>
    <row r="37" spans="1:14" ht="15">
      <c r="A37" s="3" t="s">
        <v>135</v>
      </c>
      <c r="B37" s="9" t="s">
        <v>134</v>
      </c>
      <c r="C37" s="3" t="s">
        <v>11</v>
      </c>
      <c r="D37" s="3" t="s">
        <v>12</v>
      </c>
      <c r="E37" s="6">
        <v>25.44</v>
      </c>
      <c r="F37" s="3" t="s">
        <v>14</v>
      </c>
      <c r="G37" s="6">
        <v>81</v>
      </c>
      <c r="H37" s="3"/>
      <c r="I37" s="5"/>
      <c r="J37" s="3"/>
      <c r="K37" s="3"/>
      <c r="L37" s="6"/>
      <c r="M37" s="3"/>
      <c r="N37" s="6"/>
    </row>
    <row r="38" spans="1:14" ht="15">
      <c r="A38" s="3" t="s">
        <v>136</v>
      </c>
      <c r="B38" s="5" t="s">
        <v>137</v>
      </c>
      <c r="C38" s="3" t="s">
        <v>11</v>
      </c>
      <c r="D38" s="3" t="s">
        <v>12</v>
      </c>
      <c r="E38" s="6">
        <v>16.579999999999998</v>
      </c>
      <c r="F38" s="3" t="s">
        <v>14</v>
      </c>
      <c r="G38" s="6">
        <v>80</v>
      </c>
      <c r="H38" s="3"/>
      <c r="J38" s="3"/>
      <c r="K38" s="3"/>
      <c r="L38" s="6"/>
      <c r="M38" s="3"/>
      <c r="N38" s="6"/>
    </row>
    <row r="39" spans="1:14" ht="15">
      <c r="A39" s="3" t="s">
        <v>138</v>
      </c>
      <c r="B39" s="9" t="s">
        <v>137</v>
      </c>
      <c r="C39" s="3" t="s">
        <v>11</v>
      </c>
      <c r="D39" s="3" t="s">
        <v>12</v>
      </c>
      <c r="E39" s="6">
        <v>24.97</v>
      </c>
      <c r="F39" s="3" t="s">
        <v>14</v>
      </c>
      <c r="G39" s="6">
        <v>81.5</v>
      </c>
      <c r="H39" s="3"/>
      <c r="I39" s="5"/>
      <c r="J39" s="3"/>
      <c r="K39" s="3"/>
      <c r="L39" s="6"/>
      <c r="M39" s="3"/>
      <c r="N39" s="6"/>
    </row>
    <row r="40" spans="1:14" ht="15">
      <c r="A40" s="3" t="s">
        <v>139</v>
      </c>
      <c r="B40" s="5" t="s">
        <v>140</v>
      </c>
      <c r="C40" s="3" t="s">
        <v>11</v>
      </c>
      <c r="D40" s="3" t="s">
        <v>12</v>
      </c>
      <c r="E40" s="6">
        <v>20.260000000000002</v>
      </c>
      <c r="F40" s="3" t="s">
        <v>14</v>
      </c>
      <c r="G40" s="6">
        <v>79.5</v>
      </c>
      <c r="H40" s="3"/>
      <c r="J40" s="3"/>
      <c r="K40" s="3"/>
      <c r="L40" s="6"/>
      <c r="M40" s="3"/>
      <c r="N40" s="6"/>
    </row>
    <row r="41" spans="1:14" ht="15">
      <c r="A41" s="3" t="s">
        <v>141</v>
      </c>
      <c r="B41" s="9" t="s">
        <v>140</v>
      </c>
      <c r="C41" s="3" t="s">
        <v>11</v>
      </c>
      <c r="D41" s="3" t="s">
        <v>12</v>
      </c>
      <c r="E41" s="6">
        <v>23.89</v>
      </c>
      <c r="F41" s="3" t="s">
        <v>14</v>
      </c>
      <c r="G41" s="6">
        <v>81.5</v>
      </c>
      <c r="H41" s="3"/>
      <c r="I41" s="5"/>
      <c r="J41" s="3"/>
      <c r="K41" s="3"/>
      <c r="L41" s="6"/>
      <c r="M41" s="3"/>
      <c r="N41" s="6"/>
    </row>
    <row r="42" spans="1:14" ht="15">
      <c r="A42" s="3" t="s">
        <v>142</v>
      </c>
      <c r="B42" s="5" t="s">
        <v>143</v>
      </c>
      <c r="C42" s="3" t="s">
        <v>11</v>
      </c>
      <c r="D42" s="3" t="s">
        <v>12</v>
      </c>
      <c r="E42" s="6">
        <v>15.86</v>
      </c>
      <c r="F42" s="3" t="s">
        <v>14</v>
      </c>
      <c r="G42" s="6">
        <v>80.5</v>
      </c>
      <c r="H42" s="3"/>
      <c r="J42" s="3"/>
      <c r="K42" s="3"/>
      <c r="L42" s="6"/>
      <c r="M42" s="3"/>
      <c r="N42" s="6"/>
    </row>
    <row r="43" spans="1:14" ht="15">
      <c r="A43" s="3" t="s">
        <v>144</v>
      </c>
      <c r="B43" s="9" t="s">
        <v>143</v>
      </c>
      <c r="C43" s="3" t="s">
        <v>11</v>
      </c>
      <c r="D43" s="3" t="s">
        <v>12</v>
      </c>
      <c r="E43" s="6">
        <v>24.09</v>
      </c>
      <c r="F43" s="3" t="s">
        <v>14</v>
      </c>
      <c r="G43" s="6">
        <v>81.5</v>
      </c>
      <c r="H43" s="3"/>
      <c r="I43" s="5"/>
      <c r="J43" s="3"/>
      <c r="K43" s="3"/>
      <c r="L43" s="6"/>
      <c r="M43" s="3"/>
      <c r="N43" s="6"/>
    </row>
    <row r="44" spans="1:14" ht="15">
      <c r="A44" s="3" t="s">
        <v>145</v>
      </c>
      <c r="B44" s="5" t="s">
        <v>146</v>
      </c>
      <c r="C44" s="3" t="s">
        <v>11</v>
      </c>
      <c r="D44" s="3" t="s">
        <v>12</v>
      </c>
      <c r="E44" s="6">
        <v>16.059999999999999</v>
      </c>
      <c r="F44" s="3" t="s">
        <v>14</v>
      </c>
      <c r="G44" s="6">
        <v>79.5</v>
      </c>
      <c r="H44" s="3"/>
      <c r="J44" s="3"/>
      <c r="K44" s="3"/>
      <c r="L44" s="6"/>
      <c r="M44" s="3"/>
      <c r="N44" s="6"/>
    </row>
    <row r="45" spans="1:14" ht="15">
      <c r="A45" s="3" t="s">
        <v>153</v>
      </c>
      <c r="B45" s="9" t="s">
        <v>146</v>
      </c>
      <c r="C45" s="3" t="s">
        <v>11</v>
      </c>
      <c r="D45" s="3" t="s">
        <v>12</v>
      </c>
      <c r="E45" s="6">
        <v>24.04</v>
      </c>
      <c r="F45" s="3" t="s">
        <v>14</v>
      </c>
      <c r="G45" s="6">
        <v>81.5</v>
      </c>
      <c r="H45" s="3"/>
      <c r="I45" s="5"/>
      <c r="J45" s="3"/>
      <c r="K45" s="3"/>
      <c r="L45" s="6"/>
      <c r="M45" s="3"/>
      <c r="N45" s="6"/>
    </row>
    <row r="46" spans="1:14" ht="15">
      <c r="A46" s="3" t="s">
        <v>169</v>
      </c>
      <c r="B46" s="5" t="s">
        <v>88</v>
      </c>
      <c r="C46" s="3" t="s">
        <v>11</v>
      </c>
      <c r="D46" s="3" t="s">
        <v>12</v>
      </c>
      <c r="E46" s="6">
        <v>23.45</v>
      </c>
      <c r="F46" s="3" t="s">
        <v>14</v>
      </c>
      <c r="G46" s="6">
        <v>81.5</v>
      </c>
      <c r="H46" s="3"/>
      <c r="J46" s="3"/>
      <c r="K46" s="3"/>
      <c r="L46" s="6"/>
      <c r="M46" s="3"/>
      <c r="N46" s="6"/>
    </row>
    <row r="47" spans="1:14" ht="15">
      <c r="A47" s="3" t="s">
        <v>172</v>
      </c>
      <c r="B47" s="9" t="s">
        <v>93</v>
      </c>
      <c r="C47" s="3" t="s">
        <v>11</v>
      </c>
      <c r="D47" s="3" t="s">
        <v>12</v>
      </c>
      <c r="E47" s="6">
        <v>23.26</v>
      </c>
      <c r="F47" s="3" t="s">
        <v>14</v>
      </c>
      <c r="G47" s="6">
        <v>81.5</v>
      </c>
      <c r="H47" s="3"/>
      <c r="I47" s="5"/>
      <c r="J47" s="3"/>
      <c r="K47" s="3"/>
      <c r="L47" s="6"/>
      <c r="M47" s="3"/>
      <c r="N47" s="6"/>
    </row>
    <row r="48" spans="1:14" ht="15">
      <c r="A48" s="3" t="s">
        <v>174</v>
      </c>
      <c r="B48" s="5" t="s">
        <v>175</v>
      </c>
      <c r="C48" s="3" t="s">
        <v>11</v>
      </c>
      <c r="D48" s="3" t="s">
        <v>12</v>
      </c>
      <c r="E48" s="6">
        <v>15.25</v>
      </c>
      <c r="F48" s="3" t="s">
        <v>14</v>
      </c>
      <c r="G48" s="6">
        <v>80.5</v>
      </c>
      <c r="H48" s="3"/>
      <c r="J48" s="3"/>
      <c r="K48" s="3"/>
      <c r="L48" s="6"/>
      <c r="M48" s="3"/>
      <c r="N48" s="6"/>
    </row>
    <row r="49" spans="1:14" ht="15">
      <c r="A49" s="3" t="s">
        <v>181</v>
      </c>
      <c r="B49" s="9" t="s">
        <v>175</v>
      </c>
      <c r="C49" s="3" t="s">
        <v>11</v>
      </c>
      <c r="D49" s="3" t="s">
        <v>12</v>
      </c>
      <c r="E49" s="6">
        <v>24.15</v>
      </c>
      <c r="F49" s="3" t="s">
        <v>14</v>
      </c>
      <c r="G49" s="6">
        <v>81</v>
      </c>
      <c r="H49" s="3"/>
      <c r="I49" s="5"/>
      <c r="J49" s="3"/>
      <c r="K49" s="3"/>
      <c r="L49" s="6"/>
      <c r="M49" s="3"/>
      <c r="N49" s="6"/>
    </row>
    <row r="50" spans="1:14" ht="15">
      <c r="A50" s="3" t="s">
        <v>182</v>
      </c>
      <c r="B50" s="5" t="s">
        <v>183</v>
      </c>
      <c r="C50" s="3" t="s">
        <v>11</v>
      </c>
      <c r="D50" s="3" t="s">
        <v>12</v>
      </c>
      <c r="E50" s="6">
        <v>15.16</v>
      </c>
      <c r="F50" s="3" t="s">
        <v>14</v>
      </c>
      <c r="G50" s="6">
        <v>80.5</v>
      </c>
      <c r="H50" s="3"/>
      <c r="J50" s="3"/>
      <c r="K50" s="3"/>
      <c r="L50" s="3"/>
      <c r="M50" s="3"/>
      <c r="N50" s="6"/>
    </row>
    <row r="51" spans="1:14" ht="15">
      <c r="A51" s="3" t="s">
        <v>184</v>
      </c>
      <c r="B51" s="9" t="s">
        <v>183</v>
      </c>
      <c r="C51" s="3" t="s">
        <v>11</v>
      </c>
      <c r="D51" s="3" t="s">
        <v>12</v>
      </c>
      <c r="E51" s="3" t="s">
        <v>13</v>
      </c>
      <c r="F51" s="3" t="s">
        <v>14</v>
      </c>
      <c r="G51" s="6">
        <v>81</v>
      </c>
      <c r="H51" s="3"/>
      <c r="I51" s="5"/>
      <c r="J51" s="3"/>
      <c r="K51" s="3"/>
      <c r="L51" s="6"/>
      <c r="M51" s="3"/>
      <c r="N51" s="6"/>
    </row>
    <row r="52" spans="1:14" ht="15">
      <c r="A52" s="3" t="s">
        <v>185</v>
      </c>
      <c r="B52" s="5" t="s">
        <v>186</v>
      </c>
      <c r="C52" s="3" t="s">
        <v>11</v>
      </c>
      <c r="D52" s="3" t="s">
        <v>12</v>
      </c>
      <c r="E52" s="6">
        <v>15.99</v>
      </c>
      <c r="F52" s="3" t="s">
        <v>14</v>
      </c>
      <c r="G52" s="6">
        <v>80.5</v>
      </c>
      <c r="H52" s="3"/>
      <c r="J52" s="3"/>
      <c r="K52" s="3"/>
      <c r="L52" s="6"/>
      <c r="M52" s="3"/>
      <c r="N52" s="6"/>
    </row>
    <row r="53" spans="1:14" ht="15">
      <c r="A53" s="3" t="s">
        <v>187</v>
      </c>
      <c r="B53" s="9" t="s">
        <v>186</v>
      </c>
      <c r="C53" s="3" t="s">
        <v>11</v>
      </c>
      <c r="D53" s="3" t="s">
        <v>12</v>
      </c>
      <c r="E53" s="6">
        <v>24.23</v>
      </c>
      <c r="F53" s="3" t="s">
        <v>14</v>
      </c>
      <c r="G53" s="6">
        <v>81.5</v>
      </c>
      <c r="H53" s="3"/>
      <c r="I53" s="5"/>
      <c r="J53" s="3"/>
      <c r="K53" s="3"/>
      <c r="L53" s="6"/>
      <c r="M53" s="3"/>
      <c r="N53" s="6"/>
    </row>
    <row r="54" spans="1:14" ht="15">
      <c r="A54" s="3" t="s">
        <v>188</v>
      </c>
      <c r="B54" s="5" t="s">
        <v>189</v>
      </c>
      <c r="C54" s="3" t="s">
        <v>11</v>
      </c>
      <c r="D54" s="3" t="s">
        <v>12</v>
      </c>
      <c r="E54" s="6">
        <v>15.85</v>
      </c>
      <c r="F54" s="3" t="s">
        <v>14</v>
      </c>
      <c r="G54" s="6">
        <v>80.5</v>
      </c>
      <c r="H54" s="3"/>
      <c r="J54" s="3"/>
      <c r="K54" s="3"/>
      <c r="L54" s="6"/>
      <c r="M54" s="3"/>
      <c r="N54" s="6"/>
    </row>
    <row r="55" spans="1:14" ht="15">
      <c r="A55" s="3" t="s">
        <v>190</v>
      </c>
      <c r="B55" s="9" t="s">
        <v>189</v>
      </c>
      <c r="C55" s="3" t="s">
        <v>11</v>
      </c>
      <c r="D55" s="3" t="s">
        <v>12</v>
      </c>
      <c r="E55" s="6">
        <v>24.6</v>
      </c>
      <c r="F55" s="3" t="s">
        <v>14</v>
      </c>
      <c r="G55" s="6">
        <v>81.5</v>
      </c>
      <c r="H55" s="3"/>
      <c r="I55" s="5"/>
      <c r="J55" s="3"/>
      <c r="K55" s="3"/>
      <c r="L55" s="6"/>
      <c r="M55" s="3"/>
      <c r="N55" s="6"/>
    </row>
    <row r="56" spans="1:14" ht="15">
      <c r="A56" s="3" t="s">
        <v>191</v>
      </c>
      <c r="B56" s="5" t="s">
        <v>192</v>
      </c>
      <c r="C56" s="3" t="s">
        <v>11</v>
      </c>
      <c r="D56" s="3" t="s">
        <v>12</v>
      </c>
      <c r="E56" s="6">
        <v>15.95</v>
      </c>
      <c r="F56" s="3" t="s">
        <v>14</v>
      </c>
      <c r="G56" s="6">
        <v>81</v>
      </c>
      <c r="H56" s="3"/>
      <c r="I56" s="5"/>
      <c r="J56" s="3"/>
      <c r="K56" s="3"/>
      <c r="L56" s="6"/>
      <c r="M56" s="3"/>
      <c r="N56" s="6"/>
    </row>
    <row r="57" spans="1:14" ht="15">
      <c r="A57" s="3" t="s">
        <v>193</v>
      </c>
      <c r="B57" s="5" t="s">
        <v>192</v>
      </c>
      <c r="C57" s="3" t="s">
        <v>11</v>
      </c>
      <c r="D57" s="3" t="s">
        <v>12</v>
      </c>
      <c r="E57" s="6">
        <v>24.87</v>
      </c>
      <c r="F57" s="3" t="s">
        <v>14</v>
      </c>
      <c r="G57" s="6">
        <v>81.5</v>
      </c>
      <c r="H57" s="3"/>
      <c r="I57" s="5"/>
      <c r="J57" s="3"/>
      <c r="K57" s="3"/>
      <c r="L57" s="6"/>
      <c r="M57" s="3"/>
      <c r="N57" s="6"/>
    </row>
    <row r="58" spans="1:14" ht="15">
      <c r="A58" s="3" t="s">
        <v>194</v>
      </c>
      <c r="B58" s="5" t="s">
        <v>195</v>
      </c>
      <c r="C58" s="3" t="s">
        <v>11</v>
      </c>
      <c r="D58" s="3" t="s">
        <v>12</v>
      </c>
      <c r="E58" s="6">
        <v>15.1</v>
      </c>
      <c r="F58" s="3" t="s">
        <v>14</v>
      </c>
      <c r="G58" s="6">
        <v>81</v>
      </c>
      <c r="H58" s="3"/>
      <c r="I58" s="5"/>
      <c r="J58" s="3"/>
      <c r="K58" s="3"/>
      <c r="L58" s="6"/>
      <c r="M58" s="3"/>
      <c r="N58" s="6"/>
    </row>
    <row r="59" spans="1:14" ht="15">
      <c r="A59" s="3" t="s">
        <v>196</v>
      </c>
      <c r="B59" s="5" t="s">
        <v>195</v>
      </c>
      <c r="C59" s="3" t="s">
        <v>11</v>
      </c>
      <c r="D59" s="3" t="s">
        <v>12</v>
      </c>
      <c r="E59" s="6">
        <v>23.01</v>
      </c>
      <c r="F59" s="3" t="s">
        <v>14</v>
      </c>
      <c r="G59" s="6">
        <v>81.5</v>
      </c>
      <c r="H59" s="3"/>
      <c r="I59" s="5"/>
      <c r="J59" s="3"/>
      <c r="K59" s="3"/>
      <c r="L59" s="6"/>
      <c r="M59" s="3"/>
      <c r="N59" s="6"/>
    </row>
    <row r="60" spans="1:14" ht="15">
      <c r="A60" s="3" t="s">
        <v>197</v>
      </c>
      <c r="B60" s="5" t="s">
        <v>198</v>
      </c>
      <c r="C60" s="3" t="s">
        <v>11</v>
      </c>
      <c r="D60" s="3" t="s">
        <v>12</v>
      </c>
      <c r="E60" s="6">
        <v>14.35</v>
      </c>
      <c r="F60" s="3" t="s">
        <v>14</v>
      </c>
      <c r="G60" s="6">
        <v>80.5</v>
      </c>
      <c r="H60" s="3"/>
      <c r="J60" s="3"/>
      <c r="K60" s="3"/>
      <c r="L60" s="6"/>
      <c r="M60" s="3"/>
      <c r="N60" s="6"/>
    </row>
    <row r="61" spans="1:14" ht="15">
      <c r="A61" s="3" t="s">
        <v>199</v>
      </c>
      <c r="B61" s="9" t="s">
        <v>198</v>
      </c>
      <c r="C61" s="3" t="s">
        <v>11</v>
      </c>
      <c r="D61" s="3" t="s">
        <v>12</v>
      </c>
      <c r="E61" s="6">
        <v>23.16</v>
      </c>
      <c r="F61" s="3" t="s">
        <v>14</v>
      </c>
      <c r="G61" s="6">
        <v>81</v>
      </c>
      <c r="H61" s="3"/>
      <c r="I61" s="5"/>
      <c r="J61" s="3"/>
      <c r="K61" s="3"/>
      <c r="L61" s="6"/>
      <c r="M61" s="3"/>
      <c r="N61" s="6"/>
    </row>
    <row r="62" spans="1:14" ht="15">
      <c r="A62" s="3" t="s">
        <v>200</v>
      </c>
      <c r="B62" s="5" t="s">
        <v>201</v>
      </c>
      <c r="C62" s="3" t="s">
        <v>11</v>
      </c>
      <c r="D62" s="3" t="s">
        <v>12</v>
      </c>
      <c r="E62" s="6">
        <v>15.57</v>
      </c>
      <c r="F62" s="3" t="s">
        <v>14</v>
      </c>
      <c r="G62" s="6">
        <v>80.5</v>
      </c>
      <c r="H62" s="3"/>
      <c r="I62" s="5"/>
      <c r="J62" s="3"/>
      <c r="K62" s="3"/>
      <c r="L62" s="6"/>
      <c r="M62" s="3"/>
      <c r="N62" s="6"/>
    </row>
    <row r="63" spans="1:14" ht="15">
      <c r="A63" s="3" t="s">
        <v>202</v>
      </c>
      <c r="B63" s="5" t="s">
        <v>201</v>
      </c>
      <c r="C63" s="3" t="s">
        <v>11</v>
      </c>
      <c r="D63" s="3" t="s">
        <v>12</v>
      </c>
      <c r="E63" s="6">
        <v>24.75</v>
      </c>
      <c r="F63" s="3" t="s">
        <v>14</v>
      </c>
      <c r="G63" s="6">
        <v>81.5</v>
      </c>
      <c r="H63" s="3"/>
      <c r="I63" s="5"/>
      <c r="J63" s="3"/>
      <c r="K63" s="3"/>
      <c r="L63" s="6"/>
      <c r="M63" s="3"/>
      <c r="N63" s="6"/>
    </row>
    <row r="64" spans="1:14" ht="15">
      <c r="A64" s="3" t="s">
        <v>203</v>
      </c>
      <c r="B64" s="5" t="s">
        <v>204</v>
      </c>
      <c r="C64" s="3" t="s">
        <v>11</v>
      </c>
      <c r="D64" s="3" t="s">
        <v>12</v>
      </c>
      <c r="E64" s="6">
        <v>16.170000000000002</v>
      </c>
      <c r="F64" s="3" t="s">
        <v>14</v>
      </c>
      <c r="G64" s="6">
        <v>81</v>
      </c>
      <c r="H64" s="3"/>
      <c r="I64" s="5"/>
      <c r="J64" s="3"/>
      <c r="K64" s="3"/>
      <c r="L64" s="6"/>
      <c r="M64" s="3"/>
      <c r="N64" s="6"/>
    </row>
    <row r="65" spans="1:14" ht="15">
      <c r="A65" s="3" t="s">
        <v>205</v>
      </c>
      <c r="B65" s="5" t="s">
        <v>204</v>
      </c>
      <c r="C65" s="3" t="s">
        <v>11</v>
      </c>
      <c r="D65" s="3" t="s">
        <v>12</v>
      </c>
      <c r="E65" s="6">
        <v>24.93</v>
      </c>
      <c r="F65" s="3" t="s">
        <v>14</v>
      </c>
      <c r="G65" s="6">
        <v>81.5</v>
      </c>
      <c r="H65" s="3"/>
      <c r="I65" s="5"/>
      <c r="J65" s="3"/>
      <c r="K65" s="3"/>
      <c r="L65" s="6"/>
      <c r="M65" s="3"/>
      <c r="N65" s="6"/>
    </row>
    <row r="66" spans="1:14" ht="15">
      <c r="A66" s="3" t="s">
        <v>206</v>
      </c>
      <c r="B66" s="5" t="s">
        <v>207</v>
      </c>
      <c r="C66" s="3" t="s">
        <v>11</v>
      </c>
      <c r="D66" s="3" t="s">
        <v>12</v>
      </c>
      <c r="E66" s="6">
        <v>15.05</v>
      </c>
      <c r="F66" s="3" t="s">
        <v>14</v>
      </c>
      <c r="G66" s="6">
        <v>81</v>
      </c>
      <c r="H66" s="3"/>
      <c r="I66" s="5"/>
      <c r="J66" s="3"/>
      <c r="K66" s="3"/>
      <c r="L66" s="6"/>
      <c r="M66" s="3"/>
      <c r="N66" s="6"/>
    </row>
    <row r="67" spans="1:14" ht="15">
      <c r="A67" s="3" t="s">
        <v>208</v>
      </c>
      <c r="B67" s="5" t="s">
        <v>207</v>
      </c>
      <c r="C67" s="3" t="s">
        <v>11</v>
      </c>
      <c r="D67" s="3" t="s">
        <v>12</v>
      </c>
      <c r="E67" s="6">
        <v>23.74</v>
      </c>
      <c r="F67" s="3" t="s">
        <v>14</v>
      </c>
      <c r="G67" s="6">
        <v>81.5</v>
      </c>
      <c r="H67" s="3"/>
      <c r="I67" s="5"/>
      <c r="J67" s="3"/>
      <c r="K67" s="3"/>
      <c r="L67" s="6"/>
      <c r="M67" s="3"/>
      <c r="N67" s="6"/>
    </row>
    <row r="68" spans="1:14" ht="15">
      <c r="A68" s="3" t="s">
        <v>209</v>
      </c>
      <c r="B68" s="5" t="s">
        <v>210</v>
      </c>
      <c r="C68" s="3" t="s">
        <v>11</v>
      </c>
      <c r="D68" s="3" t="s">
        <v>12</v>
      </c>
      <c r="E68" s="6">
        <v>15.29</v>
      </c>
      <c r="F68" s="3" t="s">
        <v>14</v>
      </c>
      <c r="G68" s="6">
        <v>80.5</v>
      </c>
      <c r="H68" s="3"/>
      <c r="I68" s="5"/>
      <c r="J68" s="3"/>
      <c r="K68" s="3"/>
      <c r="L68" s="6"/>
      <c r="M68" s="3"/>
      <c r="N68" s="6"/>
    </row>
    <row r="69" spans="1:14" ht="15">
      <c r="A69" s="3" t="s">
        <v>211</v>
      </c>
      <c r="B69" s="5" t="s">
        <v>210</v>
      </c>
      <c r="C69" s="3" t="s">
        <v>11</v>
      </c>
      <c r="D69" s="3" t="s">
        <v>12</v>
      </c>
      <c r="E69" s="6">
        <v>23.1</v>
      </c>
      <c r="F69" s="3" t="s">
        <v>14</v>
      </c>
      <c r="G69" s="6">
        <v>81.5</v>
      </c>
      <c r="H69" s="3"/>
      <c r="I69" s="5"/>
      <c r="J69" s="3"/>
      <c r="K69" s="3"/>
      <c r="L69" s="6"/>
      <c r="M69" s="3"/>
      <c r="N69" s="6"/>
    </row>
    <row r="70" spans="1:14" ht="15">
      <c r="A70" s="3" t="s">
        <v>212</v>
      </c>
      <c r="B70" s="5" t="s">
        <v>213</v>
      </c>
      <c r="C70" s="3" t="s">
        <v>11</v>
      </c>
      <c r="D70" s="3" t="s">
        <v>12</v>
      </c>
      <c r="E70" s="6">
        <v>16.079999999999998</v>
      </c>
      <c r="F70" s="3" t="s">
        <v>14</v>
      </c>
      <c r="G70" s="6">
        <v>81</v>
      </c>
      <c r="H70" s="3"/>
      <c r="I70" s="5"/>
      <c r="J70" s="3"/>
      <c r="K70" s="3"/>
      <c r="L70" s="6"/>
      <c r="M70" s="3"/>
      <c r="N70" s="6"/>
    </row>
    <row r="71" spans="1:14" ht="15">
      <c r="A71" s="3" t="s">
        <v>214</v>
      </c>
      <c r="B71" s="5" t="s">
        <v>213</v>
      </c>
      <c r="C71" s="3" t="s">
        <v>11</v>
      </c>
      <c r="D71" s="3" t="s">
        <v>12</v>
      </c>
      <c r="E71" s="6">
        <v>24.97</v>
      </c>
      <c r="F71" s="3" t="s">
        <v>14</v>
      </c>
      <c r="G71" s="6">
        <v>81.5</v>
      </c>
      <c r="H71" s="3"/>
      <c r="I71" s="5"/>
      <c r="J71" s="3"/>
      <c r="K71" s="3"/>
      <c r="L71" s="6"/>
      <c r="M71" s="3"/>
      <c r="N71" s="6"/>
    </row>
    <row r="72" spans="1:14" ht="15">
      <c r="A72" s="3" t="s">
        <v>215</v>
      </c>
      <c r="B72" s="5" t="s">
        <v>216</v>
      </c>
      <c r="C72" s="3" t="s">
        <v>11</v>
      </c>
      <c r="D72" s="3" t="s">
        <v>12</v>
      </c>
      <c r="E72" s="6">
        <v>15.98</v>
      </c>
      <c r="F72" s="3" t="s">
        <v>14</v>
      </c>
      <c r="G72" s="6">
        <v>81</v>
      </c>
      <c r="H72" s="3"/>
      <c r="I72" s="5"/>
      <c r="J72" s="3"/>
      <c r="K72" s="3"/>
      <c r="L72" s="6"/>
      <c r="M72" s="3"/>
      <c r="N72" s="6"/>
    </row>
    <row r="73" spans="1:14" ht="15">
      <c r="A73" s="3" t="s">
        <v>217</v>
      </c>
      <c r="B73" s="5" t="s">
        <v>216</v>
      </c>
      <c r="C73" s="3" t="s">
        <v>11</v>
      </c>
      <c r="D73" s="3" t="s">
        <v>12</v>
      </c>
      <c r="E73" s="6">
        <v>24.63</v>
      </c>
      <c r="F73" s="3" t="s">
        <v>14</v>
      </c>
      <c r="G73" s="6">
        <v>81.5</v>
      </c>
      <c r="H73" s="3"/>
      <c r="I73" s="5"/>
      <c r="J73" s="3"/>
      <c r="K73" s="3"/>
      <c r="L73" s="6"/>
      <c r="M73" s="3"/>
      <c r="N73" s="6"/>
    </row>
    <row r="74" spans="1:14" ht="15">
      <c r="A74" s="3" t="s">
        <v>218</v>
      </c>
      <c r="B74" s="5" t="s">
        <v>219</v>
      </c>
      <c r="C74" s="3" t="s">
        <v>11</v>
      </c>
      <c r="D74" s="3" t="s">
        <v>12</v>
      </c>
      <c r="E74" s="6">
        <v>25.94</v>
      </c>
      <c r="F74" s="3" t="s">
        <v>14</v>
      </c>
      <c r="G74" s="6">
        <v>80.5</v>
      </c>
      <c r="H74" s="3"/>
      <c r="I74" s="5"/>
      <c r="J74" s="3"/>
      <c r="K74" s="3"/>
      <c r="L74" s="6"/>
      <c r="M74" s="3"/>
      <c r="N74" s="6"/>
    </row>
    <row r="75" spans="1:14" ht="15">
      <c r="A75" s="3" t="s">
        <v>220</v>
      </c>
      <c r="B75" s="5" t="s">
        <v>219</v>
      </c>
      <c r="C75" s="3" t="s">
        <v>11</v>
      </c>
      <c r="D75" s="3" t="s">
        <v>12</v>
      </c>
      <c r="E75" s="6">
        <v>23.09</v>
      </c>
      <c r="F75" s="3" t="s">
        <v>14</v>
      </c>
      <c r="G75" s="6">
        <v>81.5</v>
      </c>
      <c r="H75" s="3"/>
      <c r="I75" s="5"/>
      <c r="J75" s="3"/>
      <c r="K75" s="3"/>
      <c r="L75" s="6"/>
      <c r="M75" s="3"/>
      <c r="N75" s="6"/>
    </row>
    <row r="76" spans="1:14" ht="15">
      <c r="A76" s="3" t="s">
        <v>221</v>
      </c>
      <c r="B76" s="5" t="s">
        <v>222</v>
      </c>
      <c r="C76" s="3" t="s">
        <v>11</v>
      </c>
      <c r="D76" s="3" t="s">
        <v>12</v>
      </c>
      <c r="E76" s="6">
        <v>15.55</v>
      </c>
      <c r="F76" s="3" t="s">
        <v>14</v>
      </c>
      <c r="G76" s="6">
        <v>80.5</v>
      </c>
      <c r="H76" s="3"/>
      <c r="I76" s="5"/>
      <c r="J76" s="3"/>
      <c r="K76" s="3"/>
      <c r="L76" s="6"/>
      <c r="M76" s="3"/>
      <c r="N76" s="6"/>
    </row>
    <row r="77" spans="1:14" ht="15">
      <c r="A77" s="3" t="s">
        <v>223</v>
      </c>
      <c r="B77" s="5" t="s">
        <v>222</v>
      </c>
      <c r="C77" s="3" t="s">
        <v>11</v>
      </c>
      <c r="D77" s="3" t="s">
        <v>12</v>
      </c>
      <c r="E77" s="6">
        <v>24.7</v>
      </c>
      <c r="F77" s="3" t="s">
        <v>14</v>
      </c>
      <c r="G77" s="6">
        <v>81</v>
      </c>
      <c r="H77" s="3"/>
      <c r="I77" s="5"/>
      <c r="J77" s="3"/>
      <c r="K77" s="3"/>
      <c r="L77" s="6"/>
      <c r="M77" s="3"/>
      <c r="N77" s="6"/>
    </row>
    <row r="78" spans="1:14" ht="15">
      <c r="A78" s="3" t="s">
        <v>224</v>
      </c>
      <c r="B78" s="5" t="s">
        <v>225</v>
      </c>
      <c r="C78" s="3" t="s">
        <v>11</v>
      </c>
      <c r="D78" s="3" t="s">
        <v>12</v>
      </c>
      <c r="E78" s="6">
        <v>15.86</v>
      </c>
      <c r="F78" s="3" t="s">
        <v>14</v>
      </c>
      <c r="G78" s="6">
        <v>81</v>
      </c>
      <c r="H78" s="3"/>
      <c r="I78" s="5"/>
      <c r="J78" s="3"/>
      <c r="K78" s="3"/>
      <c r="L78" s="6"/>
      <c r="M78" s="3"/>
      <c r="N78" s="6"/>
    </row>
    <row r="79" spans="1:14" ht="15">
      <c r="A79" s="3" t="s">
        <v>226</v>
      </c>
      <c r="B79" s="5" t="s">
        <v>225</v>
      </c>
      <c r="C79" s="3" t="s">
        <v>11</v>
      </c>
      <c r="D79" s="3" t="s">
        <v>12</v>
      </c>
      <c r="E79" s="6">
        <v>23.78</v>
      </c>
      <c r="F79" s="3" t="s">
        <v>14</v>
      </c>
      <c r="G79" s="6">
        <v>81.5</v>
      </c>
      <c r="H79" s="3"/>
      <c r="I79" s="5"/>
      <c r="J79" s="3"/>
      <c r="K79" s="3"/>
      <c r="L79" s="6"/>
      <c r="M79" s="3"/>
      <c r="N79" s="6"/>
    </row>
    <row r="80" spans="1:14" ht="15">
      <c r="A80" s="3" t="s">
        <v>227</v>
      </c>
      <c r="B80" s="5" t="s">
        <v>228</v>
      </c>
      <c r="C80" s="3" t="s">
        <v>11</v>
      </c>
      <c r="D80" s="3" t="s">
        <v>12</v>
      </c>
      <c r="E80" s="6">
        <v>16.75</v>
      </c>
      <c r="F80" s="3" t="s">
        <v>14</v>
      </c>
      <c r="G80" s="6">
        <v>80.5</v>
      </c>
      <c r="H80" s="3"/>
      <c r="I80" s="5"/>
      <c r="J80" s="3"/>
      <c r="K80" s="3"/>
      <c r="L80" s="6"/>
      <c r="M80" s="3"/>
      <c r="N80" s="6"/>
    </row>
    <row r="81" spans="1:14" ht="15">
      <c r="A81" s="3" t="s">
        <v>229</v>
      </c>
      <c r="B81" s="5" t="s">
        <v>228</v>
      </c>
      <c r="C81" s="3" t="s">
        <v>11</v>
      </c>
      <c r="D81" s="3" t="s">
        <v>12</v>
      </c>
      <c r="E81" s="6">
        <v>24.97</v>
      </c>
      <c r="F81" s="3" t="s">
        <v>14</v>
      </c>
      <c r="G81" s="6">
        <v>81.5</v>
      </c>
      <c r="H81" s="3"/>
      <c r="I81" s="5"/>
      <c r="J81" s="3"/>
      <c r="K81" s="3"/>
      <c r="L81" s="6"/>
      <c r="M81" s="3"/>
      <c r="N81" s="6"/>
    </row>
    <row r="82" spans="1:14" ht="15">
      <c r="A82" s="3" t="s">
        <v>230</v>
      </c>
      <c r="B82" s="5" t="s">
        <v>231</v>
      </c>
      <c r="C82" s="3" t="s">
        <v>11</v>
      </c>
      <c r="D82" s="3" t="s">
        <v>12</v>
      </c>
      <c r="E82" s="6">
        <v>15.06</v>
      </c>
      <c r="F82" s="3" t="s">
        <v>14</v>
      </c>
      <c r="G82" s="6">
        <v>81</v>
      </c>
      <c r="H82" s="3"/>
      <c r="I82" s="5"/>
      <c r="J82" s="3"/>
      <c r="K82" s="3"/>
      <c r="L82" s="6"/>
      <c r="M82" s="3"/>
      <c r="N82" s="6"/>
    </row>
    <row r="83" spans="1:14" ht="15">
      <c r="A83" s="3" t="s">
        <v>232</v>
      </c>
      <c r="B83" s="5" t="s">
        <v>231</v>
      </c>
      <c r="C83" s="3" t="s">
        <v>11</v>
      </c>
      <c r="D83" s="3" t="s">
        <v>12</v>
      </c>
      <c r="E83" s="6">
        <v>23.87</v>
      </c>
      <c r="F83" s="3" t="s">
        <v>14</v>
      </c>
      <c r="G83" s="6">
        <v>81.5</v>
      </c>
      <c r="H83" s="3"/>
      <c r="I83" s="5"/>
      <c r="J83" s="3"/>
      <c r="K83" s="3"/>
      <c r="L83" s="6"/>
      <c r="M83" s="3"/>
      <c r="N83" s="6"/>
    </row>
    <row r="84" spans="1:14" ht="15">
      <c r="A84" s="3" t="s">
        <v>233</v>
      </c>
      <c r="B84" s="5" t="s">
        <v>234</v>
      </c>
      <c r="C84" s="3" t="s">
        <v>11</v>
      </c>
      <c r="D84" s="3" t="s">
        <v>12</v>
      </c>
      <c r="E84" s="6">
        <v>16.309999999999999</v>
      </c>
      <c r="F84" s="3" t="s">
        <v>14</v>
      </c>
      <c r="G84" s="6">
        <v>81</v>
      </c>
      <c r="H84" s="3"/>
      <c r="I84" s="5"/>
      <c r="J84" s="3"/>
      <c r="K84" s="3"/>
      <c r="L84" s="6"/>
      <c r="M84" s="3"/>
      <c r="N84" s="6"/>
    </row>
    <row r="85" spans="1:14" ht="15">
      <c r="A85" s="3" t="s">
        <v>235</v>
      </c>
      <c r="B85" s="5" t="s">
        <v>234</v>
      </c>
      <c r="C85" s="3" t="s">
        <v>11</v>
      </c>
      <c r="D85" s="3" t="s">
        <v>12</v>
      </c>
      <c r="E85" s="6">
        <v>24.7</v>
      </c>
      <c r="F85" s="3" t="s">
        <v>14</v>
      </c>
      <c r="G85" s="6">
        <v>81</v>
      </c>
      <c r="H85" s="3"/>
      <c r="I85" s="5"/>
      <c r="J85" s="3"/>
      <c r="K85" s="3"/>
      <c r="L85" s="6"/>
      <c r="M85" s="3"/>
      <c r="N85" s="6"/>
    </row>
    <row r="86" spans="1:14" ht="15">
      <c r="A86" s="3" t="s">
        <v>236</v>
      </c>
      <c r="B86" s="5" t="s">
        <v>237</v>
      </c>
      <c r="C86" s="3" t="s">
        <v>11</v>
      </c>
      <c r="D86" s="3" t="s">
        <v>12</v>
      </c>
      <c r="E86" s="6">
        <v>15.83</v>
      </c>
      <c r="F86" s="3" t="s">
        <v>14</v>
      </c>
      <c r="G86" s="6">
        <v>77.5</v>
      </c>
      <c r="H86" s="3"/>
      <c r="I86" s="5"/>
      <c r="J86" s="3"/>
      <c r="K86" s="3"/>
      <c r="L86" s="6"/>
      <c r="M86" s="3"/>
      <c r="N86" s="6"/>
    </row>
    <row r="87" spans="1:14" ht="15">
      <c r="A87" s="3" t="s">
        <v>238</v>
      </c>
      <c r="B87" s="5" t="s">
        <v>237</v>
      </c>
      <c r="C87" s="3" t="s">
        <v>11</v>
      </c>
      <c r="D87" s="3" t="s">
        <v>12</v>
      </c>
      <c r="E87" s="6">
        <v>24.94</v>
      </c>
      <c r="F87" s="3" t="s">
        <v>14</v>
      </c>
      <c r="G87" s="6">
        <v>81.5</v>
      </c>
      <c r="H87" s="3"/>
      <c r="I87" s="5"/>
      <c r="J87" s="3"/>
      <c r="K87" s="3"/>
      <c r="L87" s="6"/>
      <c r="M87" s="3"/>
      <c r="N87" s="6"/>
    </row>
    <row r="88" spans="1:14" ht="15">
      <c r="A88" s="3" t="s">
        <v>239</v>
      </c>
      <c r="B88" s="5" t="s">
        <v>240</v>
      </c>
      <c r="C88" s="3" t="s">
        <v>11</v>
      </c>
      <c r="D88" s="3" t="s">
        <v>12</v>
      </c>
      <c r="E88" s="6">
        <v>17.21</v>
      </c>
      <c r="F88" s="3" t="s">
        <v>14</v>
      </c>
      <c r="G88" s="6">
        <v>80.5</v>
      </c>
      <c r="H88" s="3"/>
      <c r="I88" s="5"/>
      <c r="J88" s="3"/>
      <c r="K88" s="3"/>
      <c r="L88" s="3"/>
      <c r="M88" s="3"/>
      <c r="N88" s="6"/>
    </row>
    <row r="89" spans="1:14" ht="15">
      <c r="A89" s="3" t="s">
        <v>241</v>
      </c>
      <c r="B89" s="5" t="s">
        <v>240</v>
      </c>
      <c r="C89" s="3" t="s">
        <v>11</v>
      </c>
      <c r="D89" s="3" t="s">
        <v>12</v>
      </c>
      <c r="E89" s="3" t="s">
        <v>13</v>
      </c>
      <c r="F89" s="3" t="s">
        <v>14</v>
      </c>
      <c r="G89" s="6">
        <v>67</v>
      </c>
      <c r="H89" s="3"/>
      <c r="I89" s="5"/>
      <c r="J89" s="3"/>
      <c r="K89" s="3"/>
      <c r="L89" s="6"/>
      <c r="M89" s="3"/>
      <c r="N89" s="6"/>
    </row>
    <row r="90" spans="1:14" ht="15">
      <c r="A90" s="3" t="s">
        <v>242</v>
      </c>
      <c r="B90" s="5" t="s">
        <v>243</v>
      </c>
      <c r="C90" s="3" t="s">
        <v>11</v>
      </c>
      <c r="D90" s="3" t="s">
        <v>12</v>
      </c>
      <c r="E90" s="6">
        <v>17.149999999999999</v>
      </c>
      <c r="F90" s="3" t="s">
        <v>14</v>
      </c>
      <c r="G90" s="6">
        <v>81</v>
      </c>
      <c r="H90" s="3"/>
      <c r="I90" s="5"/>
      <c r="J90" s="3"/>
      <c r="K90" s="3"/>
      <c r="L90" s="6"/>
      <c r="M90" s="3"/>
      <c r="N90" s="6"/>
    </row>
    <row r="91" spans="1:14" ht="15">
      <c r="A91" s="3" t="s">
        <v>244</v>
      </c>
      <c r="B91" s="5" t="s">
        <v>243</v>
      </c>
      <c r="C91" s="3" t="s">
        <v>11</v>
      </c>
      <c r="D91" s="3" t="s">
        <v>12</v>
      </c>
      <c r="E91" s="6">
        <v>23.55</v>
      </c>
      <c r="F91" s="3" t="s">
        <v>14</v>
      </c>
      <c r="G91" s="6">
        <v>67.5</v>
      </c>
      <c r="H91" s="3"/>
      <c r="I91" s="5"/>
      <c r="J91" s="3"/>
      <c r="K91" s="3"/>
      <c r="L91" s="6"/>
      <c r="M91" s="3"/>
      <c r="N91" s="6"/>
    </row>
    <row r="92" spans="1:14" ht="15">
      <c r="A92" s="3" t="s">
        <v>245</v>
      </c>
      <c r="B92" s="5" t="s">
        <v>246</v>
      </c>
      <c r="C92" s="3" t="s">
        <v>11</v>
      </c>
      <c r="D92" s="3" t="s">
        <v>12</v>
      </c>
      <c r="E92" s="6">
        <v>16.309999999999999</v>
      </c>
      <c r="F92" s="3" t="s">
        <v>14</v>
      </c>
      <c r="G92" s="6">
        <v>81</v>
      </c>
      <c r="H92" s="3"/>
      <c r="I92" s="5"/>
      <c r="J92" s="3"/>
      <c r="K92" s="3"/>
      <c r="L92" s="6"/>
      <c r="M92" s="3"/>
      <c r="N92" s="6"/>
    </row>
    <row r="93" spans="1:14" ht="15">
      <c r="A93" s="3" t="s">
        <v>247</v>
      </c>
      <c r="B93" s="5" t="s">
        <v>246</v>
      </c>
      <c r="C93" s="3" t="s">
        <v>11</v>
      </c>
      <c r="D93" s="3" t="s">
        <v>12</v>
      </c>
      <c r="E93" s="6">
        <v>22.12</v>
      </c>
      <c r="F93" s="3" t="s">
        <v>14</v>
      </c>
      <c r="G93" s="6">
        <v>67.5</v>
      </c>
      <c r="H93" s="3"/>
      <c r="I93" s="5"/>
      <c r="J93" s="3"/>
      <c r="K93" s="3"/>
      <c r="L93" s="6"/>
      <c r="M93" s="3"/>
      <c r="N93" s="6"/>
    </row>
    <row r="94" spans="1:14" ht="15">
      <c r="A94" s="3" t="s">
        <v>248</v>
      </c>
      <c r="B94" s="5" t="s">
        <v>249</v>
      </c>
      <c r="C94" s="3" t="s">
        <v>11</v>
      </c>
      <c r="D94" s="3" t="s">
        <v>12</v>
      </c>
      <c r="E94" s="6">
        <v>17.43</v>
      </c>
      <c r="F94" s="3" t="s">
        <v>14</v>
      </c>
      <c r="G94" s="6">
        <v>79</v>
      </c>
      <c r="H94" s="3"/>
      <c r="I94" s="5"/>
      <c r="J94" s="3"/>
      <c r="K94" s="3"/>
      <c r="L94" s="6"/>
      <c r="M94" s="3"/>
      <c r="N94" s="6"/>
    </row>
    <row r="95" spans="1:14" ht="15">
      <c r="A95" s="3" t="s">
        <v>250</v>
      </c>
      <c r="B95" s="5" t="s">
        <v>249</v>
      </c>
      <c r="C95" s="3" t="s">
        <v>11</v>
      </c>
      <c r="D95" s="3" t="s">
        <v>12</v>
      </c>
      <c r="E95" s="6">
        <v>25.29</v>
      </c>
      <c r="F95" s="3" t="s">
        <v>14</v>
      </c>
      <c r="G95" s="6">
        <v>81</v>
      </c>
      <c r="H95" s="3"/>
      <c r="I95" s="5"/>
      <c r="J95" s="3"/>
      <c r="K95" s="3"/>
      <c r="L95" s="6"/>
      <c r="M95" s="3"/>
      <c r="N95" s="6"/>
    </row>
    <row r="96" spans="1:14" ht="15">
      <c r="A96" s="3" t="s">
        <v>251</v>
      </c>
      <c r="B96" s="5" t="s">
        <v>252</v>
      </c>
      <c r="C96" s="3" t="s">
        <v>11</v>
      </c>
      <c r="D96" s="3" t="s">
        <v>12</v>
      </c>
      <c r="E96" s="6">
        <v>15.47</v>
      </c>
      <c r="F96" s="3" t="s">
        <v>14</v>
      </c>
      <c r="G96" s="6">
        <v>80.5</v>
      </c>
      <c r="H96" s="3"/>
      <c r="I96" s="5"/>
      <c r="J96" s="3"/>
      <c r="K96" s="3"/>
      <c r="L96" s="6"/>
      <c r="M96" s="3"/>
      <c r="N96" s="6"/>
    </row>
    <row r="97" spans="1:7" ht="15">
      <c r="A97" s="3" t="s">
        <v>253</v>
      </c>
      <c r="B97" s="5" t="s">
        <v>252</v>
      </c>
      <c r="C97" s="3" t="s">
        <v>11</v>
      </c>
      <c r="D97" s="3" t="s">
        <v>12</v>
      </c>
      <c r="E97" s="6">
        <v>23.47</v>
      </c>
      <c r="F97" s="3" t="s">
        <v>14</v>
      </c>
      <c r="G97" s="6">
        <v>79</v>
      </c>
    </row>
    <row r="98" spans="1:7" ht="15">
      <c r="A98" s="3" t="s">
        <v>9</v>
      </c>
      <c r="B98" s="5" t="s">
        <v>10</v>
      </c>
      <c r="C98" s="3" t="s">
        <v>11</v>
      </c>
      <c r="D98" s="3" t="s">
        <v>12</v>
      </c>
      <c r="E98" s="3" t="s">
        <v>13</v>
      </c>
      <c r="F98" s="3" t="s">
        <v>14</v>
      </c>
      <c r="G98" s="6">
        <v>89.5</v>
      </c>
    </row>
    <row r="99" spans="1:7" ht="15">
      <c r="A99" s="3" t="s">
        <v>62</v>
      </c>
      <c r="B99" s="5" t="s">
        <v>57</v>
      </c>
      <c r="C99" s="3" t="s">
        <v>11</v>
      </c>
      <c r="D99" s="3" t="s">
        <v>12</v>
      </c>
      <c r="E99" s="6">
        <v>14.9</v>
      </c>
      <c r="F99" s="3" t="s">
        <v>14</v>
      </c>
      <c r="G99" s="6">
        <v>80.5</v>
      </c>
    </row>
    <row r="100" spans="1:7" ht="15">
      <c r="A100" s="3" t="s">
        <v>66</v>
      </c>
      <c r="C100" s="3" t="s">
        <v>11</v>
      </c>
      <c r="D100" s="3" t="s">
        <v>12</v>
      </c>
      <c r="E100" s="6">
        <v>25.1</v>
      </c>
      <c r="F100" s="3" t="s">
        <v>14</v>
      </c>
      <c r="G100" s="6">
        <v>81.5</v>
      </c>
    </row>
    <row r="101" spans="1:7" ht="15">
      <c r="A101" s="3" t="s">
        <v>103</v>
      </c>
      <c r="B101" s="5" t="s">
        <v>254</v>
      </c>
      <c r="C101" s="3" t="s">
        <v>11</v>
      </c>
      <c r="D101" s="3" t="s">
        <v>12</v>
      </c>
      <c r="E101" s="6">
        <v>18.100000000000001</v>
      </c>
      <c r="F101" s="3" t="s">
        <v>14</v>
      </c>
      <c r="G101" s="6">
        <v>78.5</v>
      </c>
    </row>
    <row r="102" spans="1:7" ht="15">
      <c r="A102" s="3" t="s">
        <v>105</v>
      </c>
      <c r="C102" s="3" t="s">
        <v>11</v>
      </c>
      <c r="D102" s="3" t="s">
        <v>12</v>
      </c>
      <c r="E102" s="6">
        <v>25</v>
      </c>
      <c r="F102" s="3" t="s">
        <v>14</v>
      </c>
      <c r="G102" s="6">
        <v>81.5</v>
      </c>
    </row>
    <row r="103" spans="1:7" ht="15">
      <c r="A103" s="3" t="s">
        <v>136</v>
      </c>
      <c r="B103" s="5" t="s">
        <v>255</v>
      </c>
      <c r="C103" s="3" t="s">
        <v>11</v>
      </c>
      <c r="D103" s="3" t="s">
        <v>12</v>
      </c>
      <c r="E103" s="6">
        <v>15.66</v>
      </c>
      <c r="F103" s="3" t="s">
        <v>14</v>
      </c>
      <c r="G103" s="6">
        <v>80.5</v>
      </c>
    </row>
    <row r="104" spans="1:7" ht="15">
      <c r="A104" s="3" t="s">
        <v>138</v>
      </c>
      <c r="B104" s="3"/>
      <c r="C104" s="3" t="s">
        <v>11</v>
      </c>
      <c r="D104" s="3" t="s">
        <v>12</v>
      </c>
      <c r="E104" s="6">
        <v>23.79</v>
      </c>
      <c r="F104" s="3" t="s">
        <v>14</v>
      </c>
      <c r="G104" s="6">
        <v>81.5</v>
      </c>
    </row>
    <row r="105" spans="1:7" ht="15">
      <c r="A105" s="3" t="s">
        <v>182</v>
      </c>
      <c r="B105" s="3" t="s">
        <v>256</v>
      </c>
      <c r="C105" s="3" t="s">
        <v>11</v>
      </c>
      <c r="D105" s="3" t="s">
        <v>12</v>
      </c>
      <c r="E105" s="6">
        <v>15.2</v>
      </c>
      <c r="F105" s="3" t="s">
        <v>14</v>
      </c>
      <c r="G105" s="6">
        <v>80.5</v>
      </c>
    </row>
    <row r="106" spans="1:7" ht="15">
      <c r="A106" s="3" t="s">
        <v>184</v>
      </c>
      <c r="B106" s="3"/>
      <c r="C106" s="3" t="s">
        <v>11</v>
      </c>
      <c r="D106" s="3" t="s">
        <v>12</v>
      </c>
      <c r="E106" s="6">
        <v>23.66</v>
      </c>
      <c r="F106" s="3" t="s">
        <v>14</v>
      </c>
      <c r="G106" s="6">
        <v>81.5</v>
      </c>
    </row>
    <row r="107" spans="1:7" ht="15">
      <c r="A107" s="3" t="s">
        <v>200</v>
      </c>
      <c r="B107" s="3" t="s">
        <v>257</v>
      </c>
      <c r="C107" s="3" t="s">
        <v>11</v>
      </c>
      <c r="D107" s="3" t="s">
        <v>12</v>
      </c>
      <c r="E107" s="6">
        <v>19.440000000000001</v>
      </c>
      <c r="F107" s="3" t="s">
        <v>14</v>
      </c>
      <c r="G107" s="6">
        <v>80.5</v>
      </c>
    </row>
    <row r="108" spans="1:7" ht="15">
      <c r="A108" s="3" t="s">
        <v>202</v>
      </c>
      <c r="C108" s="3" t="s">
        <v>11</v>
      </c>
      <c r="D108" s="3" t="s">
        <v>12</v>
      </c>
      <c r="E108" s="6">
        <v>27.35</v>
      </c>
      <c r="F108" s="3" t="s">
        <v>14</v>
      </c>
      <c r="G108" s="6">
        <v>80.5</v>
      </c>
    </row>
    <row r="109" spans="1:7" ht="15">
      <c r="A109" s="3"/>
      <c r="B109" s="3"/>
      <c r="C109" s="3"/>
      <c r="D109" s="3"/>
      <c r="E109" s="3"/>
      <c r="F109" s="3"/>
      <c r="G109" s="6"/>
    </row>
    <row r="110" spans="1:7" ht="15">
      <c r="B110" s="3"/>
    </row>
    <row r="111" spans="1:7" ht="15">
      <c r="B111" s="3"/>
    </row>
    <row r="112" spans="1:7" ht="15">
      <c r="B112" s="3"/>
    </row>
    <row r="113" spans="2:2" ht="15">
      <c r="B113" s="3"/>
    </row>
    <row r="114" spans="2:2" ht="15">
      <c r="B114" s="3"/>
    </row>
    <row r="115" spans="2:2" ht="15">
      <c r="B115" s="3"/>
    </row>
    <row r="116" spans="2:2" ht="15">
      <c r="B116" s="3"/>
    </row>
    <row r="117" spans="2:2" ht="15">
      <c r="B117" s="3"/>
    </row>
    <row r="118" spans="2:2" ht="15">
      <c r="B118" s="3"/>
    </row>
    <row r="119" spans="2:2" ht="15">
      <c r="B119" s="3"/>
    </row>
    <row r="120" spans="2:2" ht="15">
      <c r="B120" s="3"/>
    </row>
    <row r="121" spans="2:2" ht="15">
      <c r="B121" s="3"/>
    </row>
    <row r="122" spans="2:2" ht="15">
      <c r="B122" s="3"/>
    </row>
    <row r="123" spans="2:2" ht="15">
      <c r="B123" s="3"/>
    </row>
    <row r="124" spans="2:2" ht="15">
      <c r="B124" s="3"/>
    </row>
    <row r="125" spans="2:2" ht="15">
      <c r="B125" s="3"/>
    </row>
    <row r="126" spans="2:2" ht="15">
      <c r="B126" s="3"/>
    </row>
    <row r="127" spans="2:2" ht="15">
      <c r="B127" s="3"/>
    </row>
    <row r="128" spans="2:2" ht="15">
      <c r="B128" s="3"/>
    </row>
    <row r="129" spans="2:2" ht="15">
      <c r="B129" s="3"/>
    </row>
    <row r="130" spans="2:2" ht="15">
      <c r="B130" s="3"/>
    </row>
    <row r="131" spans="2:2" ht="15">
      <c r="B131" s="3"/>
    </row>
  </sheetData>
  <conditionalFormatting sqref="B2 I3:I7 B4:B8 I9 B10 I11 B12 I13:I15 B14:B16 I17 B18">
    <cfRule type="notContainsBlanks" dxfId="3" priority="1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"/>
  <sheetViews>
    <sheetView workbookViewId="0"/>
  </sheetViews>
  <sheetFormatPr defaultColWidth="14.42578125" defaultRowHeight="15.75" customHeight="1"/>
  <sheetData>
    <row r="1" spans="1:1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A10"/>
  <sheetViews>
    <sheetView workbookViewId="0"/>
  </sheetViews>
  <sheetFormatPr defaultColWidth="14.42578125" defaultRowHeight="15.75" customHeight="1"/>
  <sheetData>
    <row r="1" spans="1:1">
      <c r="A1" s="11" t="e">
        <f>ModelSheet=PACIENTES!A:AD</f>
        <v>#NAME?</v>
      </c>
    </row>
    <row r="2" spans="1:1">
      <c r="A2" s="11" t="e">
        <f>OpenSolver_AdjNum=0</f>
        <v>#NAME?</v>
      </c>
    </row>
    <row r="3" spans="1:1">
      <c r="A3" s="11" t="e">
        <f>OpenSolver_ChosenSolver=GLPK</f>
        <v>#NAME?</v>
      </c>
    </row>
    <row r="4" spans="1:1">
      <c r="A4" s="11" t="e">
        <f>OpenSolver_FastBuild=0</f>
        <v>#NAME?</v>
      </c>
    </row>
    <row r="5" spans="1:1">
      <c r="A5" s="11" t="e">
        <f>OpenSolver_LinearityCheck=0</f>
        <v>#NAME?</v>
      </c>
    </row>
    <row r="6" spans="1:1">
      <c r="A6" s="11" t="e">
        <f>solver_neg=1</f>
        <v>#NAME?</v>
      </c>
    </row>
    <row r="7" spans="1:1">
      <c r="A7" s="11" t="e">
        <f>solver_num=0</f>
        <v>#NAME?</v>
      </c>
    </row>
    <row r="8" spans="1:1">
      <c r="A8" s="11" t="e">
        <f>solver_sho=1</f>
        <v>#NAME?</v>
      </c>
    </row>
    <row r="9" spans="1:1">
      <c r="A9" s="11" t="e">
        <f>solver_typ=2</f>
        <v>#NAME?</v>
      </c>
    </row>
    <row r="10" spans="1:1">
      <c r="A10" s="11" t="e">
        <f>solver_val=0</f>
        <v>#NAME?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 summaryRight="0"/>
  </sheetPr>
  <dimension ref="A1:AJ1002"/>
  <sheetViews>
    <sheetView tabSelected="1" zoomScale="70" zoomScaleNormal="7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Q11" sqref="Q11"/>
    </sheetView>
  </sheetViews>
  <sheetFormatPr defaultColWidth="14.42578125" defaultRowHeight="15.75" customHeight="1"/>
  <cols>
    <col min="1" max="1" width="18.140625" bestFit="1" customWidth="1"/>
    <col min="2" max="2" width="25.85546875" customWidth="1"/>
    <col min="3" max="3" width="10.5703125" customWidth="1"/>
    <col min="4" max="4" width="3.7109375" customWidth="1"/>
    <col min="5" max="5" width="10.5703125" customWidth="1"/>
    <col min="6" max="6" width="6" bestFit="1" customWidth="1"/>
    <col min="7" max="7" width="6.140625" bestFit="1" customWidth="1"/>
    <col min="8" max="8" width="12" bestFit="1" customWidth="1"/>
    <col min="9" max="9" width="9.140625" bestFit="1" customWidth="1"/>
    <col min="10" max="10" width="12" bestFit="1" customWidth="1"/>
    <col min="11" max="11" width="9.7109375" bestFit="1" customWidth="1"/>
    <col min="12" max="12" width="9.28515625" bestFit="1" customWidth="1"/>
    <col min="13" max="13" width="10.28515625" customWidth="1"/>
    <col min="14" max="14" width="5.85546875" customWidth="1"/>
    <col min="15" max="15" width="20.85546875" bestFit="1" customWidth="1"/>
    <col min="16" max="23" width="12" customWidth="1"/>
    <col min="24" max="24" width="12.28515625" customWidth="1"/>
    <col min="25" max="25" width="12.85546875" customWidth="1"/>
    <col min="26" max="27" width="12.5703125" customWidth="1"/>
    <col min="28" max="28" width="10.42578125" customWidth="1"/>
    <col min="29" max="29" width="9.140625" bestFit="1" customWidth="1"/>
    <col min="30" max="30" width="10.28515625" customWidth="1"/>
    <col min="31" max="31" width="12" customWidth="1"/>
    <col min="32" max="32" width="14" customWidth="1"/>
    <col min="33" max="33" width="16.5703125" customWidth="1"/>
    <col min="34" max="34" width="8.5703125" bestFit="1" customWidth="1"/>
    <col min="35" max="35" width="5.7109375" customWidth="1"/>
    <col min="36" max="36" width="16.5703125" customWidth="1"/>
  </cols>
  <sheetData>
    <row r="1" spans="1:36">
      <c r="B1" s="9"/>
      <c r="C1" s="9" t="s">
        <v>147</v>
      </c>
      <c r="D1" s="9" t="s">
        <v>148</v>
      </c>
      <c r="E1" s="9" t="s">
        <v>149</v>
      </c>
      <c r="F1" s="9" t="s">
        <v>4</v>
      </c>
      <c r="G1" s="9" t="s">
        <v>8</v>
      </c>
      <c r="H1" s="9" t="s">
        <v>150</v>
      </c>
      <c r="I1" s="9" t="s">
        <v>151</v>
      </c>
      <c r="J1" s="9" t="s">
        <v>152</v>
      </c>
      <c r="K1" s="9" t="s">
        <v>154</v>
      </c>
      <c r="L1" s="9" t="s">
        <v>155</v>
      </c>
      <c r="M1" s="9" t="s">
        <v>156</v>
      </c>
      <c r="N1" s="9" t="s">
        <v>157</v>
      </c>
      <c r="O1" s="9" t="s">
        <v>158</v>
      </c>
      <c r="P1" s="9" t="s">
        <v>159</v>
      </c>
      <c r="Q1" s="9" t="s">
        <v>160</v>
      </c>
      <c r="R1" s="9" t="s">
        <v>161</v>
      </c>
      <c r="S1" s="9" t="s">
        <v>162</v>
      </c>
      <c r="T1" s="9" t="s">
        <v>163</v>
      </c>
      <c r="U1" s="9" t="s">
        <v>164</v>
      </c>
      <c r="V1" s="9" t="s">
        <v>165</v>
      </c>
      <c r="W1" s="9" t="s">
        <v>166</v>
      </c>
      <c r="X1" s="9" t="s">
        <v>167</v>
      </c>
      <c r="Y1" s="9" t="s">
        <v>168</v>
      </c>
      <c r="Z1" s="9" t="s">
        <v>170</v>
      </c>
      <c r="AA1" s="9" t="s">
        <v>171</v>
      </c>
      <c r="AB1" s="17" t="s">
        <v>124</v>
      </c>
      <c r="AC1" s="18" t="s">
        <v>173</v>
      </c>
      <c r="AD1" s="9" t="s">
        <v>176</v>
      </c>
      <c r="AE1" s="9" t="s">
        <v>177</v>
      </c>
      <c r="AF1" s="9" t="s">
        <v>178</v>
      </c>
      <c r="AG1" s="9" t="s">
        <v>179</v>
      </c>
      <c r="AH1" s="19" t="s">
        <v>180</v>
      </c>
      <c r="AI1" s="20" t="s">
        <v>124</v>
      </c>
      <c r="AJ1" s="9" t="s">
        <v>128</v>
      </c>
    </row>
    <row r="2" spans="1:36">
      <c r="A2" s="60" t="s">
        <v>302</v>
      </c>
      <c r="B2" s="10" t="s">
        <v>306</v>
      </c>
      <c r="C2" s="10">
        <v>17090742</v>
      </c>
      <c r="D2" s="10">
        <v>6</v>
      </c>
      <c r="E2" s="30">
        <v>43791</v>
      </c>
      <c r="F2" s="33"/>
      <c r="G2" s="3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7"/>
      <c r="AC2" s="18">
        <v>32390</v>
      </c>
      <c r="AD2" s="10"/>
      <c r="AE2" s="10"/>
      <c r="AF2" s="10"/>
      <c r="AG2" s="10"/>
      <c r="AH2" s="19"/>
      <c r="AI2" s="20"/>
      <c r="AJ2" s="10"/>
    </row>
    <row r="3" spans="1:36">
      <c r="A3" s="11" t="str">
        <f t="array" ref="A3:A1001">GRADILLA!A4:A1001</f>
        <v>REFERENCIA</v>
      </c>
      <c r="B3" s="21"/>
      <c r="C3" s="21"/>
      <c r="D3" s="21"/>
      <c r="E3" s="30">
        <v>43791</v>
      </c>
      <c r="F3" s="9">
        <f>'qPCR OUTPUT'!E99</f>
        <v>14.9</v>
      </c>
      <c r="G3" s="22">
        <v>23.520099999999999</v>
      </c>
      <c r="H3" s="11">
        <f>STDEV('qPCR OUTPUT'!E4:E5)</f>
        <v>6.0033365722737848</v>
      </c>
      <c r="I3" s="23">
        <f t="shared" ref="I3:I49" si="0">H3/F3</f>
        <v>0.40290849478347546</v>
      </c>
      <c r="J3" s="11">
        <f>STDEV('qPCR OUTPUT'!E6:E7)</f>
        <v>5.7134227919873117</v>
      </c>
      <c r="K3" s="23">
        <f t="shared" ref="K3:K49" si="1">J3/G3</f>
        <v>0.24291660290506042</v>
      </c>
      <c r="L3" s="11">
        <f>F3-$F$3</f>
        <v>0</v>
      </c>
      <c r="M3" s="15">
        <f t="shared" ref="M3:M49" si="2">G3-$G$3</f>
        <v>0</v>
      </c>
      <c r="N3" s="15">
        <f t="shared" ref="N3:N49" si="3">L3-M3</f>
        <v>0</v>
      </c>
      <c r="O3" s="11">
        <f t="shared" ref="O3:O49" si="4">2^-N3</f>
        <v>1</v>
      </c>
      <c r="P3" s="9">
        <f t="shared" ref="P3:P49" si="5">695*O3</f>
        <v>695</v>
      </c>
      <c r="Q3" s="11">
        <f t="shared" ref="Q3:Q49" si="6">16*O3</f>
        <v>16</v>
      </c>
      <c r="R3" s="11">
        <f t="shared" ref="R3:S3" si="7">P3*10^3/92</f>
        <v>7554.347826086957</v>
      </c>
      <c r="S3" s="11">
        <f t="shared" si="7"/>
        <v>173.91304347826087</v>
      </c>
      <c r="T3" s="11">
        <f t="shared" ref="T3:T49" si="8">R3-S3</f>
        <v>7380.434782608696</v>
      </c>
      <c r="U3" s="11">
        <f t="shared" ref="U3:U49" si="9">R3+S3</f>
        <v>7728.2608695652179</v>
      </c>
      <c r="V3" s="11">
        <f t="shared" ref="V3:V49" si="10">-0.0095*T3+148.9-7.037</f>
        <v>71.74886956521739</v>
      </c>
      <c r="W3" s="11">
        <f t="shared" ref="W3:W49" si="11">-0.0095*U3+148.9+7.037</f>
        <v>82.518521739130449</v>
      </c>
      <c r="X3" s="11">
        <f t="shared" ref="X3:X49" si="12">-0.0119*T3+168-7.52</f>
        <v>72.652826086956509</v>
      </c>
      <c r="Y3" s="11">
        <f t="shared" ref="Y3:Y49" si="13">-0.0119*U3+168+7.52</f>
        <v>83.5536956521739</v>
      </c>
      <c r="Z3" s="11">
        <f t="shared" ref="Z3:Z49" si="14">MEDIAN(V3:Y3)</f>
        <v>77.585673913043479</v>
      </c>
      <c r="AA3" s="11">
        <f t="shared" ref="AA3:AA49" si="15">AVERAGE(V3:Y3)</f>
        <v>77.618478260869551</v>
      </c>
      <c r="AB3" s="24"/>
      <c r="AC3" s="25"/>
      <c r="AF3" s="9">
        <f>SQRT(SUM(AF4:AF49)/COUNT(AF4:AF49))</f>
        <v>48.622786412204121</v>
      </c>
      <c r="AH3" s="26"/>
    </row>
    <row r="4" spans="1:36">
      <c r="A4" s="48" t="str">
        <v>Aurora Huerta</v>
      </c>
      <c r="B4" s="9" t="s">
        <v>263</v>
      </c>
      <c r="C4" s="27">
        <v>7253920</v>
      </c>
      <c r="D4" s="27">
        <v>6</v>
      </c>
      <c r="E4" s="30">
        <v>43791</v>
      </c>
      <c r="F4" s="9">
        <f>'qPCR OUTPUT'!E26</f>
        <v>16.3</v>
      </c>
      <c r="G4" s="11">
        <f>'qPCR OUTPUT'!E27</f>
        <v>24.95</v>
      </c>
      <c r="H4" s="11">
        <f>STDEV('qPCR OUTPUT'!E8:E9)</f>
        <v>6.2649660813128154</v>
      </c>
      <c r="I4" s="23">
        <f t="shared" si="0"/>
        <v>0.3843537473198046</v>
      </c>
      <c r="J4" s="11">
        <f>STDEV('qPCR OUTPUT'!E10:E11)</f>
        <v>1.5132085117392122</v>
      </c>
      <c r="K4" s="23">
        <f t="shared" si="1"/>
        <v>6.0649639749066626E-2</v>
      </c>
      <c r="L4" s="11">
        <f>F4-$F$3</f>
        <v>1.4000000000000004</v>
      </c>
      <c r="M4" s="15">
        <f>G4-$G$3</f>
        <v>1.4298999999999999</v>
      </c>
      <c r="N4" s="15">
        <f>L4-M4</f>
        <v>-2.9899999999999594E-2</v>
      </c>
      <c r="O4" s="61">
        <f>2^-N4</f>
        <v>1.020941356992253</v>
      </c>
      <c r="P4" s="9">
        <f>695*O4</f>
        <v>709.55424310961587</v>
      </c>
      <c r="Q4" s="11">
        <f>16*O4</f>
        <v>16.335061711876047</v>
      </c>
      <c r="R4" s="11">
        <f>P4*10^3/92</f>
        <v>7712.5461207566941</v>
      </c>
      <c r="S4" s="11">
        <f t="shared" ref="R4:S4" si="16">Q4*10^3/92</f>
        <v>177.55501860734833</v>
      </c>
      <c r="T4" s="11">
        <f t="shared" si="8"/>
        <v>7534.9911021493454</v>
      </c>
      <c r="U4" s="11">
        <f t="shared" si="9"/>
        <v>7890.1011393640429</v>
      </c>
      <c r="V4" s="11">
        <f t="shared" si="10"/>
        <v>70.280584529581219</v>
      </c>
      <c r="W4" s="11">
        <f t="shared" si="11"/>
        <v>80.981039176041605</v>
      </c>
      <c r="X4" s="11">
        <f t="shared" si="12"/>
        <v>70.813605884422785</v>
      </c>
      <c r="Y4" s="11">
        <f t="shared" si="13"/>
        <v>81.627796441567881</v>
      </c>
      <c r="Z4" s="11">
        <f t="shared" si="14"/>
        <v>75.897322530232202</v>
      </c>
      <c r="AA4" s="11">
        <f t="shared" si="15"/>
        <v>75.925756507903372</v>
      </c>
      <c r="AB4" s="28">
        <f>MAX(V4:Y4)-AA4</f>
        <v>5.7020399336645085</v>
      </c>
      <c r="AC4" s="18">
        <v>19858</v>
      </c>
      <c r="AD4" s="11">
        <f>_xlfn.DAYS(E4,AC4)</f>
        <v>23933</v>
      </c>
      <c r="AE4" s="11">
        <f t="shared" ref="AE4:AE49" si="17">YEARFRAC(AC4,E4)</f>
        <v>65.522222222222226</v>
      </c>
      <c r="AF4" s="11">
        <f>(AA4-AE4)^2</f>
        <v>108.23352563334313</v>
      </c>
      <c r="AG4" s="11">
        <f>MEDIAN(T4:U4)</f>
        <v>7712.5461207566941</v>
      </c>
      <c r="AH4" s="26">
        <f t="shared" ref="AH4:AH49" si="18">AG4/1000</f>
        <v>7.7125461207566941</v>
      </c>
      <c r="AI4" s="26">
        <f t="shared" ref="AI4:AI49" si="19">U4/1000-AH4</f>
        <v>0.17755501860734846</v>
      </c>
      <c r="AJ4" s="11">
        <f t="shared" ref="AJ4:AJ49" si="20">IF(AH4&gt;9.1,(AH4-9.1)*(6.5-1)/(12.5-9.1)+1,AH4/9.1)</f>
        <v>0.84753254074249385</v>
      </c>
    </row>
    <row r="5" spans="1:36">
      <c r="A5" s="48" t="str">
        <v>Luisa Martinez</v>
      </c>
      <c r="B5" s="9" t="s">
        <v>264</v>
      </c>
      <c r="C5" s="27">
        <v>8053182</v>
      </c>
      <c r="D5" s="27">
        <v>6</v>
      </c>
      <c r="E5" s="30">
        <v>43791</v>
      </c>
      <c r="F5" s="9">
        <f>'qPCR OUTPUT'!E38</f>
        <v>16.579999999999998</v>
      </c>
      <c r="G5" s="11">
        <f>'qPCR OUTPUT'!E39</f>
        <v>24.97</v>
      </c>
      <c r="H5" s="11">
        <f>STDEV('qPCR OUTPUT'!E12:E13)</f>
        <v>6.1942554031941714</v>
      </c>
      <c r="I5" s="23">
        <f t="shared" si="0"/>
        <v>0.37359803396828539</v>
      </c>
      <c r="J5" s="11">
        <f>STDEV('qPCR OUTPUT'!E14:E15)</f>
        <v>7.3326973209044919</v>
      </c>
      <c r="K5" s="23">
        <f t="shared" si="1"/>
        <v>0.29366028517839377</v>
      </c>
      <c r="L5" s="11">
        <f>F5-$F$3</f>
        <v>1.6799999999999979</v>
      </c>
      <c r="M5" s="15">
        <f>G5-$G$3</f>
        <v>1.4498999999999995</v>
      </c>
      <c r="N5" s="15">
        <f>L5-M5</f>
        <v>0.23009999999999842</v>
      </c>
      <c r="O5" s="61">
        <f t="shared" ref="O4:O15" si="21">2^-N5</f>
        <v>0.8525757936690378</v>
      </c>
      <c r="P5" s="9">
        <f>695*O5</f>
        <v>592.54017659998124</v>
      </c>
      <c r="Q5" s="11">
        <f>16*O5</f>
        <v>13.641212698704605</v>
      </c>
      <c r="R5" s="11">
        <f>P5*10^3/92</f>
        <v>6440.6540934780569</v>
      </c>
      <c r="S5" s="11">
        <f>Q5*10^3/92</f>
        <v>148.27405107287615</v>
      </c>
      <c r="T5" s="11">
        <f t="shared" si="8"/>
        <v>6292.3800424051806</v>
      </c>
      <c r="U5" s="11">
        <f t="shared" si="9"/>
        <v>6588.9281445509332</v>
      </c>
      <c r="V5" s="11">
        <f t="shared" si="10"/>
        <v>82.085389597150794</v>
      </c>
      <c r="W5" s="11">
        <f t="shared" si="11"/>
        <v>93.342182626766146</v>
      </c>
      <c r="X5" s="11">
        <f t="shared" si="12"/>
        <v>85.600677495378349</v>
      </c>
      <c r="Y5" s="11">
        <f t="shared" si="13"/>
        <v>97.111755079843888</v>
      </c>
      <c r="Z5" s="11">
        <f t="shared" si="14"/>
        <v>89.471430061072255</v>
      </c>
      <c r="AA5" s="11">
        <f t="shared" si="15"/>
        <v>89.535001199784787</v>
      </c>
      <c r="AB5" s="28">
        <f t="shared" ref="AB5:AB49" si="22">MAX(V5:Y5)-AA5</f>
        <v>7.5767538800591012</v>
      </c>
      <c r="AC5" s="18">
        <v>22930</v>
      </c>
      <c r="AD5" s="11">
        <f>_xlfn.DAYS(E5,AC5)</f>
        <v>20861</v>
      </c>
      <c r="AE5" s="11">
        <f t="shared" si="17"/>
        <v>57.113888888888887</v>
      </c>
      <c r="AF5" s="11">
        <f t="shared" ref="AF5:AF49" si="23">(AA5-AE5)^2</f>
        <v>1051.1285234757256</v>
      </c>
      <c r="AG5" s="11">
        <f t="shared" ref="AG5:AG49" si="24">MEDIAN(T5:U5)</f>
        <v>6440.6540934780569</v>
      </c>
      <c r="AH5" s="26">
        <f t="shared" si="18"/>
        <v>6.4406540934780567</v>
      </c>
      <c r="AI5" s="26">
        <f t="shared" si="19"/>
        <v>0.14827405107287639</v>
      </c>
      <c r="AJ5" s="11">
        <f t="shared" si="20"/>
        <v>0.70776418609648983</v>
      </c>
    </row>
    <row r="6" spans="1:36" s="57" customFormat="1">
      <c r="A6" s="48" t="str">
        <v>Ana Urbina</v>
      </c>
      <c r="B6" s="49" t="s">
        <v>265</v>
      </c>
      <c r="C6" s="50">
        <v>5823607</v>
      </c>
      <c r="D6" s="50">
        <v>1</v>
      </c>
      <c r="E6" s="51">
        <v>43791</v>
      </c>
      <c r="F6" s="48">
        <f>'qPCR OUTPUT'!E50</f>
        <v>15.16</v>
      </c>
      <c r="G6" s="32"/>
      <c r="H6" s="48">
        <f>STDEV('qPCR OUTPUT'!E16:E17)</f>
        <v>0.85559920523572064</v>
      </c>
      <c r="I6" s="52">
        <f t="shared" si="0"/>
        <v>5.6437942297870754E-2</v>
      </c>
      <c r="J6" s="48">
        <f>STDEV('qPCR OUTPUT'!E18:E19)</f>
        <v>6.2578950135009546</v>
      </c>
      <c r="K6" s="52" t="e">
        <f t="shared" si="1"/>
        <v>#DIV/0!</v>
      </c>
      <c r="L6" s="48">
        <f t="shared" ref="L3:L49" si="25">F6-$F$3</f>
        <v>0.25999999999999979</v>
      </c>
      <c r="M6" s="53">
        <f t="shared" si="2"/>
        <v>-23.520099999999999</v>
      </c>
      <c r="N6" s="48">
        <f t="shared" si="3"/>
        <v>23.780099999999997</v>
      </c>
      <c r="O6" s="48">
        <f t="shared" si="21"/>
        <v>6.9418719773664364E-8</v>
      </c>
      <c r="P6" s="49">
        <f t="shared" si="5"/>
        <v>4.8246010242696731E-5</v>
      </c>
      <c r="Q6" s="48">
        <f t="shared" si="6"/>
        <v>1.1106995163786298E-6</v>
      </c>
      <c r="R6" s="48">
        <f t="shared" ref="R6:S6" si="26">P6*10^3/92</f>
        <v>5.2441315481192093E-4</v>
      </c>
      <c r="S6" s="48">
        <f t="shared" si="26"/>
        <v>1.20728208302025E-5</v>
      </c>
      <c r="T6" s="48">
        <f t="shared" si="8"/>
        <v>5.1234033398171838E-4</v>
      </c>
      <c r="U6" s="48">
        <f t="shared" si="9"/>
        <v>5.3648597564212347E-4</v>
      </c>
      <c r="V6" s="48">
        <f t="shared" si="10"/>
        <v>141.86299513276683</v>
      </c>
      <c r="W6" s="48">
        <f t="shared" si="11"/>
        <v>155.93699490338324</v>
      </c>
      <c r="X6" s="48">
        <f t="shared" si="12"/>
        <v>160.47999390315002</v>
      </c>
      <c r="Y6" s="48">
        <f t="shared" si="13"/>
        <v>175.5199936158169</v>
      </c>
      <c r="Z6" s="48">
        <f t="shared" si="14"/>
        <v>158.20849440326663</v>
      </c>
      <c r="AA6" s="48">
        <f t="shared" si="15"/>
        <v>158.44999438877926</v>
      </c>
      <c r="AB6" s="54">
        <f t="shared" si="22"/>
        <v>17.069999227037641</v>
      </c>
      <c r="AC6" s="55">
        <v>16531</v>
      </c>
      <c r="AD6" s="11">
        <f t="shared" ref="AD6:AD49" si="27">_xlfn.DAYS(E6,AC6)</f>
        <v>27260</v>
      </c>
      <c r="AE6" s="48">
        <f t="shared" si="17"/>
        <v>74.63333333333334</v>
      </c>
      <c r="AF6" s="48"/>
      <c r="AG6" s="48">
        <f t="shared" si="24"/>
        <v>5.2441315481192093E-4</v>
      </c>
      <c r="AH6" s="56">
        <f t="shared" si="18"/>
        <v>5.2441315481192097E-7</v>
      </c>
      <c r="AI6" s="48">
        <f t="shared" si="19"/>
        <v>1.2072820830202549E-8</v>
      </c>
      <c r="AJ6" s="48">
        <f t="shared" si="20"/>
        <v>5.7627819210101206E-8</v>
      </c>
    </row>
    <row r="7" spans="1:36">
      <c r="A7" s="48" t="str">
        <v>Gabriela Orellana</v>
      </c>
      <c r="B7" s="9" t="s">
        <v>304</v>
      </c>
      <c r="C7" s="50">
        <v>8966430</v>
      </c>
      <c r="D7" s="27">
        <v>6</v>
      </c>
      <c r="E7" s="30">
        <v>43791</v>
      </c>
      <c r="F7" s="11">
        <f>'qPCR OUTPUT'!E62</f>
        <v>15.57</v>
      </c>
      <c r="G7" s="11">
        <f>'qPCR OUTPUT'!E63</f>
        <v>24.75</v>
      </c>
      <c r="H7" s="11">
        <f>STDEV('qPCR OUTPUT'!E20:E21)</f>
        <v>7.3185551852807729</v>
      </c>
      <c r="I7" s="23">
        <f t="shared" si="0"/>
        <v>0.47004207997949726</v>
      </c>
      <c r="J7" s="11">
        <f>STDEV('qPCR OUTPUT'!E22:E23)</f>
        <v>0.30405591591021647</v>
      </c>
      <c r="K7" s="23">
        <f t="shared" si="1"/>
        <v>1.2285087511523898E-2</v>
      </c>
      <c r="L7" s="11">
        <f t="shared" si="25"/>
        <v>0.66999999999999993</v>
      </c>
      <c r="M7" s="15">
        <f t="shared" si="2"/>
        <v>1.2299000000000007</v>
      </c>
      <c r="N7" s="15">
        <f t="shared" si="3"/>
        <v>-0.55990000000000073</v>
      </c>
      <c r="O7" s="61">
        <f t="shared" si="21"/>
        <v>1.4741670322774705</v>
      </c>
      <c r="P7" s="9">
        <f t="shared" si="5"/>
        <v>1024.5460874328419</v>
      </c>
      <c r="Q7" s="11">
        <f t="shared" si="6"/>
        <v>23.586672516439528</v>
      </c>
      <c r="R7" s="11">
        <f t="shared" ref="R7:S7" si="28">P7*10^3/92</f>
        <v>11136.370515574368</v>
      </c>
      <c r="S7" s="11">
        <f t="shared" si="28"/>
        <v>256.37687517869051</v>
      </c>
      <c r="T7" s="11">
        <f t="shared" si="8"/>
        <v>10879.993640395678</v>
      </c>
      <c r="U7" s="11">
        <f t="shared" si="9"/>
        <v>11392.747390753058</v>
      </c>
      <c r="V7" s="11">
        <f t="shared" si="10"/>
        <v>38.503060416241063</v>
      </c>
      <c r="W7" s="11">
        <f t="shared" si="11"/>
        <v>47.705899787845958</v>
      </c>
      <c r="X7" s="11">
        <f t="shared" si="12"/>
        <v>31.008075679291419</v>
      </c>
      <c r="Y7" s="11">
        <f t="shared" si="13"/>
        <v>39.946306050038586</v>
      </c>
      <c r="Z7" s="11">
        <f t="shared" si="14"/>
        <v>39.224683233139828</v>
      </c>
      <c r="AA7" s="11">
        <f t="shared" si="15"/>
        <v>39.290835483354257</v>
      </c>
      <c r="AB7" s="28">
        <f t="shared" si="22"/>
        <v>8.4150643044917004</v>
      </c>
      <c r="AC7" s="18">
        <v>22142</v>
      </c>
      <c r="AD7" s="11">
        <f t="shared" si="27"/>
        <v>21649</v>
      </c>
      <c r="AE7" s="11">
        <f t="shared" si="17"/>
        <v>59.272222222222226</v>
      </c>
      <c r="AF7" s="11">
        <f t="shared" si="23"/>
        <v>399.25581600820868</v>
      </c>
      <c r="AG7" s="11">
        <f t="shared" si="24"/>
        <v>11136.370515574368</v>
      </c>
      <c r="AH7" s="26">
        <f t="shared" si="18"/>
        <v>11.136370515574368</v>
      </c>
      <c r="AI7" s="26">
        <f t="shared" si="19"/>
        <v>0.2563768751786899</v>
      </c>
      <c r="AJ7" s="11">
        <f t="shared" si="20"/>
        <v>4.2941287751938315</v>
      </c>
    </row>
    <row r="8" spans="1:36" s="57" customFormat="1">
      <c r="A8" s="48" t="str">
        <v>Amandina Bravo</v>
      </c>
      <c r="B8" s="59" t="s">
        <v>307</v>
      </c>
      <c r="C8" s="50">
        <v>6851806</v>
      </c>
      <c r="D8" s="50">
        <v>7</v>
      </c>
      <c r="E8" s="51">
        <v>43791</v>
      </c>
      <c r="F8" s="32">
        <v>25.94</v>
      </c>
      <c r="G8" s="48">
        <f>'qPCR OUTPUT'!E75</f>
        <v>23.09</v>
      </c>
      <c r="H8" s="48">
        <f>STDEV('qPCR OUTPUT'!E21:E22)</f>
        <v>6.7175144212722016</v>
      </c>
      <c r="I8" s="52">
        <f t="shared" si="0"/>
        <v>0.2589635474661604</v>
      </c>
      <c r="J8" s="48">
        <f>STDEV('qPCR OUTPUT'!E23:E24)</f>
        <v>0.79903066274079926</v>
      </c>
      <c r="K8" s="52">
        <f t="shared" si="1"/>
        <v>3.4605052522338642E-2</v>
      </c>
      <c r="L8" s="48">
        <f t="shared" si="25"/>
        <v>11.040000000000001</v>
      </c>
      <c r="M8" s="53">
        <f t="shared" si="2"/>
        <v>-0.43009999999999948</v>
      </c>
      <c r="N8" s="53">
        <f t="shared" si="3"/>
        <v>11.4701</v>
      </c>
      <c r="O8" s="62">
        <f t="shared" si="21"/>
        <v>3.5249734214991112E-4</v>
      </c>
      <c r="P8" s="49">
        <f t="shared" si="5"/>
        <v>0.24498565279418821</v>
      </c>
      <c r="Q8" s="48">
        <f t="shared" si="6"/>
        <v>5.6399574743985778E-3</v>
      </c>
      <c r="R8" s="48">
        <f t="shared" ref="R8:S8" si="29">P8*10^3/92</f>
        <v>2.6628875303716111</v>
      </c>
      <c r="S8" s="48">
        <f t="shared" si="29"/>
        <v>6.1303885591288895E-2</v>
      </c>
      <c r="T8" s="48">
        <f t="shared" si="8"/>
        <v>2.6015836447803222</v>
      </c>
      <c r="U8" s="48">
        <f t="shared" si="9"/>
        <v>2.7241914159628999</v>
      </c>
      <c r="V8" s="48">
        <f t="shared" si="10"/>
        <v>141.83828495537458</v>
      </c>
      <c r="W8" s="48">
        <f t="shared" si="11"/>
        <v>155.91112018154837</v>
      </c>
      <c r="X8" s="48">
        <f t="shared" si="12"/>
        <v>160.44904115462711</v>
      </c>
      <c r="Y8" s="48">
        <f t="shared" si="13"/>
        <v>175.48758212215006</v>
      </c>
      <c r="Z8" s="48">
        <f t="shared" si="14"/>
        <v>158.18008066808773</v>
      </c>
      <c r="AA8" s="48">
        <f t="shared" si="15"/>
        <v>158.42150710342503</v>
      </c>
      <c r="AB8" s="54">
        <f t="shared" si="22"/>
        <v>17.06607501872503</v>
      </c>
      <c r="AC8" s="55">
        <v>18788</v>
      </c>
      <c r="AD8" s="11">
        <f t="shared" si="27"/>
        <v>25003</v>
      </c>
      <c r="AE8" s="48">
        <f t="shared" si="17"/>
        <v>68.452777777777783</v>
      </c>
      <c r="AF8" s="48"/>
      <c r="AG8" s="48">
        <f t="shared" si="24"/>
        <v>2.6628875303716111</v>
      </c>
      <c r="AH8" s="56">
        <f t="shared" si="18"/>
        <v>2.6628875303716113E-3</v>
      </c>
      <c r="AI8" s="56">
        <f t="shared" si="19"/>
        <v>6.1303885591288635E-5</v>
      </c>
      <c r="AJ8" s="48">
        <f t="shared" si="20"/>
        <v>2.9262500333753969E-4</v>
      </c>
    </row>
    <row r="9" spans="1:36">
      <c r="A9" s="58" t="str">
        <v>Oscar Muñoz</v>
      </c>
      <c r="B9" s="9" t="s">
        <v>308</v>
      </c>
      <c r="C9" s="35">
        <v>17599567</v>
      </c>
      <c r="D9" s="9">
        <v>6</v>
      </c>
      <c r="E9" s="30">
        <v>43791</v>
      </c>
      <c r="F9" s="11">
        <f>'qPCR OUTPUT'!E86</f>
        <v>15.83</v>
      </c>
      <c r="G9" s="11">
        <f>'qPCR OUTPUT'!E87</f>
        <v>24.94</v>
      </c>
      <c r="H9" s="11">
        <f>STDEV('qPCR OUTPUT'!E22:E23)</f>
        <v>0.30405591591021647</v>
      </c>
      <c r="I9" s="23">
        <f t="shared" si="0"/>
        <v>1.9207575231220245E-2</v>
      </c>
      <c r="J9" s="11">
        <f>STDEV('qPCR OUTPUT'!E24:E25)</f>
        <v>6.2154686066297478</v>
      </c>
      <c r="K9" s="23">
        <f t="shared" si="1"/>
        <v>0.24921686474056726</v>
      </c>
      <c r="L9" s="11">
        <f t="shared" si="25"/>
        <v>0.92999999999999972</v>
      </c>
      <c r="M9" s="15">
        <f t="shared" si="2"/>
        <v>1.4199000000000019</v>
      </c>
      <c r="N9" s="15">
        <f t="shared" si="3"/>
        <v>-0.48990000000000222</v>
      </c>
      <c r="O9" s="61">
        <f t="shared" si="21"/>
        <v>1.4043475304111832</v>
      </c>
      <c r="P9" s="9">
        <f t="shared" si="5"/>
        <v>976.02153363577236</v>
      </c>
      <c r="Q9" s="11">
        <f t="shared" si="6"/>
        <v>22.469560486578931</v>
      </c>
      <c r="R9" s="11">
        <f t="shared" ref="R9:S9" si="30">P9*10^3/92</f>
        <v>10608.929713432308</v>
      </c>
      <c r="S9" s="11">
        <f t="shared" si="30"/>
        <v>244.23435311498838</v>
      </c>
      <c r="T9" s="11">
        <f t="shared" si="8"/>
        <v>10364.695360317319</v>
      </c>
      <c r="U9" s="11">
        <f t="shared" si="9"/>
        <v>10853.164066547297</v>
      </c>
      <c r="V9" s="11">
        <f t="shared" si="10"/>
        <v>43.398394076985475</v>
      </c>
      <c r="W9" s="11">
        <f t="shared" si="11"/>
        <v>52.831941367800688</v>
      </c>
      <c r="X9" s="11">
        <f t="shared" si="12"/>
        <v>37.140125212223907</v>
      </c>
      <c r="Y9" s="11">
        <f t="shared" si="13"/>
        <v>46.367347608087144</v>
      </c>
      <c r="Z9" s="11">
        <f t="shared" si="14"/>
        <v>44.882870842536306</v>
      </c>
      <c r="AA9" s="11">
        <f t="shared" si="15"/>
        <v>44.934452066274304</v>
      </c>
      <c r="AB9" s="28">
        <f t="shared" si="22"/>
        <v>7.8974893015263845</v>
      </c>
      <c r="AC9" s="18">
        <v>33113</v>
      </c>
      <c r="AD9" s="11">
        <f t="shared" si="27"/>
        <v>10678</v>
      </c>
      <c r="AE9" s="11">
        <f t="shared" si="17"/>
        <v>29.233333333333334</v>
      </c>
      <c r="AF9" s="11"/>
      <c r="AG9" s="11">
        <f t="shared" si="24"/>
        <v>10608.929713432308</v>
      </c>
      <c r="AH9" s="26">
        <f t="shared" si="18"/>
        <v>10.608929713432309</v>
      </c>
      <c r="AI9" s="26">
        <f t="shared" si="19"/>
        <v>0.24423435311498842</v>
      </c>
      <c r="AJ9" s="11">
        <f t="shared" si="20"/>
        <v>3.4409157129052055</v>
      </c>
    </row>
    <row r="10" spans="1:36">
      <c r="A10" s="48" t="str">
        <v>Isabel Carrasco</v>
      </c>
      <c r="B10" s="9" t="s">
        <v>266</v>
      </c>
      <c r="C10" s="9">
        <v>7555822</v>
      </c>
      <c r="D10" s="9">
        <v>8</v>
      </c>
      <c r="E10" s="30">
        <v>43791</v>
      </c>
      <c r="F10" s="11">
        <f>'qPCR OUTPUT'!E4</f>
        <v>16.059999999999999</v>
      </c>
      <c r="G10" s="11">
        <f>'qPCR OUTPUT'!E5</f>
        <v>24.55</v>
      </c>
      <c r="H10" s="11">
        <f>STDEV('qPCR OUTPUT'!E23:E24)</f>
        <v>0.79903066274079926</v>
      </c>
      <c r="I10" s="23">
        <f t="shared" si="0"/>
        <v>4.9752843259078416E-2</v>
      </c>
      <c r="J10" s="11">
        <f>STDEV('qPCR OUTPUT'!E25:E26)</f>
        <v>6.0033365722737653</v>
      </c>
      <c r="K10" s="23">
        <f t="shared" si="1"/>
        <v>0.24453509459363607</v>
      </c>
      <c r="L10" s="11">
        <f t="shared" si="25"/>
        <v>1.1599999999999984</v>
      </c>
      <c r="M10" s="15">
        <f t="shared" si="2"/>
        <v>1.0299000000000014</v>
      </c>
      <c r="N10" s="15">
        <f t="shared" si="3"/>
        <v>0.130099999999997</v>
      </c>
      <c r="O10" s="61">
        <f t="shared" si="21"/>
        <v>0.91376811045529371</v>
      </c>
      <c r="P10" s="9">
        <f t="shared" si="5"/>
        <v>635.06883676642917</v>
      </c>
      <c r="Q10" s="11">
        <f t="shared" si="6"/>
        <v>14.620289767284699</v>
      </c>
      <c r="R10" s="11">
        <f t="shared" ref="R10:S10" si="31">P10*10^3/92</f>
        <v>6902.9221387655343</v>
      </c>
      <c r="S10" s="11">
        <f t="shared" si="31"/>
        <v>158.91619312265976</v>
      </c>
      <c r="T10" s="11">
        <f t="shared" si="8"/>
        <v>6744.0059456428744</v>
      </c>
      <c r="U10" s="11">
        <f t="shared" si="9"/>
        <v>7061.8383318881943</v>
      </c>
      <c r="V10" s="11">
        <f t="shared" si="10"/>
        <v>77.794943516392692</v>
      </c>
      <c r="W10" s="11">
        <f t="shared" si="11"/>
        <v>88.849535847062171</v>
      </c>
      <c r="X10" s="11">
        <f t="shared" si="12"/>
        <v>80.226329246849787</v>
      </c>
      <c r="Y10" s="11">
        <f t="shared" si="13"/>
        <v>91.48412385053048</v>
      </c>
      <c r="Z10" s="11">
        <f t="shared" si="14"/>
        <v>84.537932546955972</v>
      </c>
      <c r="AA10" s="11">
        <f t="shared" si="15"/>
        <v>84.588733115208782</v>
      </c>
      <c r="AB10" s="28">
        <f t="shared" si="22"/>
        <v>6.8953907353216977</v>
      </c>
      <c r="AC10" s="18">
        <v>22764</v>
      </c>
      <c r="AD10" s="11">
        <f t="shared" si="27"/>
        <v>21027</v>
      </c>
      <c r="AE10" s="11">
        <f t="shared" si="17"/>
        <v>57.56666666666667</v>
      </c>
      <c r="AF10" s="11">
        <f t="shared" si="23"/>
        <v>730.19207514942536</v>
      </c>
      <c r="AG10" s="11">
        <f t="shared" si="24"/>
        <v>6902.9221387655343</v>
      </c>
      <c r="AH10" s="26">
        <f t="shared" si="18"/>
        <v>6.9029221387655344</v>
      </c>
      <c r="AI10" s="26">
        <f t="shared" si="19"/>
        <v>0.1589161931226597</v>
      </c>
      <c r="AJ10" s="11">
        <f t="shared" si="20"/>
        <v>0.75856287239181697</v>
      </c>
    </row>
    <row r="11" spans="1:36" s="57" customFormat="1">
      <c r="A11" s="48" t="str">
        <v>Constanza Maccioni</v>
      </c>
      <c r="B11" s="49" t="s">
        <v>267</v>
      </c>
      <c r="C11" s="50">
        <v>13198641</v>
      </c>
      <c r="D11" s="50">
        <v>6</v>
      </c>
      <c r="E11" s="51">
        <v>43791</v>
      </c>
      <c r="F11" s="32">
        <v>26.55</v>
      </c>
      <c r="G11" s="48">
        <v>25.34</v>
      </c>
      <c r="H11" s="48">
        <f>STDEV('qPCR OUTPUT'!E24:E25)</f>
        <v>6.2154686066297478</v>
      </c>
      <c r="I11" s="52">
        <f t="shared" si="0"/>
        <v>0.23410427896910538</v>
      </c>
      <c r="J11" s="48">
        <f>STDEV('qPCR OUTPUT'!E26:E27)</f>
        <v>6.1164736572636267</v>
      </c>
      <c r="K11" s="52">
        <f t="shared" si="1"/>
        <v>0.24137622956841462</v>
      </c>
      <c r="L11" s="48">
        <f t="shared" si="25"/>
        <v>11.65</v>
      </c>
      <c r="M11" s="53">
        <f t="shared" si="2"/>
        <v>1.8199000000000005</v>
      </c>
      <c r="N11" s="53">
        <f t="shared" si="3"/>
        <v>9.8300999999999998</v>
      </c>
      <c r="O11" s="62">
        <f t="shared" si="21"/>
        <v>1.098613773710716E-3</v>
      </c>
      <c r="P11" s="49">
        <f t="shared" si="5"/>
        <v>0.76353657272894759</v>
      </c>
      <c r="Q11" s="48">
        <f t="shared" si="6"/>
        <v>1.7577820379371455E-2</v>
      </c>
      <c r="R11" s="48">
        <f t="shared" ref="R11:S11" si="32">P11*10^3/92</f>
        <v>8.2993105731407351</v>
      </c>
      <c r="S11" s="48">
        <f t="shared" si="32"/>
        <v>0.191063264993168</v>
      </c>
      <c r="T11" s="48">
        <f t="shared" si="8"/>
        <v>8.1082473081475666</v>
      </c>
      <c r="U11" s="48">
        <f t="shared" si="9"/>
        <v>8.4903738381339036</v>
      </c>
      <c r="V11" s="48">
        <f t="shared" si="10"/>
        <v>141.78597165057261</v>
      </c>
      <c r="W11" s="48">
        <f t="shared" si="11"/>
        <v>155.85634144853773</v>
      </c>
      <c r="X11" s="48">
        <f t="shared" si="12"/>
        <v>160.38351185703303</v>
      </c>
      <c r="Y11" s="48">
        <f t="shared" si="13"/>
        <v>175.41896455132621</v>
      </c>
      <c r="Z11" s="48">
        <f t="shared" si="14"/>
        <v>158.11992665278538</v>
      </c>
      <c r="AA11" s="48">
        <f t="shared" si="15"/>
        <v>158.36119737686738</v>
      </c>
      <c r="AB11" s="54">
        <f t="shared" si="22"/>
        <v>17.057767174458832</v>
      </c>
      <c r="AC11" s="55">
        <v>28218</v>
      </c>
      <c r="AD11" s="11">
        <f t="shared" si="27"/>
        <v>15573</v>
      </c>
      <c r="AE11" s="48">
        <f t="shared" si="17"/>
        <v>42.636111111111113</v>
      </c>
      <c r="AF11" s="48"/>
      <c r="AG11" s="48">
        <f t="shared" si="24"/>
        <v>8.2993105731407351</v>
      </c>
      <c r="AH11" s="56">
        <f t="shared" si="18"/>
        <v>8.2993105731407352E-3</v>
      </c>
      <c r="AI11" s="56">
        <f t="shared" si="19"/>
        <v>1.9106326499316803E-4</v>
      </c>
      <c r="AJ11" s="48">
        <f t="shared" si="20"/>
        <v>9.1201215089458634E-4</v>
      </c>
    </row>
    <row r="12" spans="1:36">
      <c r="A12" s="48" t="str">
        <v>Magali Catalan</v>
      </c>
      <c r="B12" s="9" t="s">
        <v>268</v>
      </c>
      <c r="C12" s="9">
        <v>7322665</v>
      </c>
      <c r="D12" s="9">
        <v>1</v>
      </c>
      <c r="E12" s="30">
        <v>43791</v>
      </c>
      <c r="F12" s="11">
        <f>'qPCR OUTPUT'!E28</f>
        <v>16.170000000000002</v>
      </c>
      <c r="G12" s="11">
        <f>'qPCR OUTPUT'!E29</f>
        <v>24.31</v>
      </c>
      <c r="H12" s="11">
        <f>STDEV('qPCR OUTPUT'!E25:E26)</f>
        <v>6.0033365722737653</v>
      </c>
      <c r="I12" s="23">
        <f t="shared" si="0"/>
        <v>0.37126385728347339</v>
      </c>
      <c r="J12" s="11">
        <f>STDEV('qPCR OUTPUT'!E27:E28)</f>
        <v>6.2083975388178727</v>
      </c>
      <c r="K12" s="23">
        <f t="shared" si="1"/>
        <v>0.25538451414306346</v>
      </c>
      <c r="L12" s="11">
        <f t="shared" si="25"/>
        <v>1.2700000000000014</v>
      </c>
      <c r="M12" s="15">
        <f t="shared" si="2"/>
        <v>0.78989999999999938</v>
      </c>
      <c r="N12" s="15">
        <f t="shared" si="3"/>
        <v>0.48010000000000197</v>
      </c>
      <c r="O12" s="61">
        <f t="shared" si="21"/>
        <v>0.71692792862838273</v>
      </c>
      <c r="P12" s="9">
        <f t="shared" si="5"/>
        <v>498.26491039672601</v>
      </c>
      <c r="Q12" s="11">
        <f t="shared" si="6"/>
        <v>11.470846858054124</v>
      </c>
      <c r="R12" s="11">
        <f t="shared" ref="R12:S12" si="33">P12*10^3/92</f>
        <v>5415.9229390948476</v>
      </c>
      <c r="S12" s="11">
        <f t="shared" si="33"/>
        <v>124.68311802232742</v>
      </c>
      <c r="T12" s="11">
        <f t="shared" si="8"/>
        <v>5291.2398210725205</v>
      </c>
      <c r="U12" s="11">
        <f t="shared" si="9"/>
        <v>5540.6060571171747</v>
      </c>
      <c r="V12" s="11">
        <f t="shared" si="10"/>
        <v>91.596221699811053</v>
      </c>
      <c r="W12" s="11">
        <f t="shared" si="11"/>
        <v>103.30124245738685</v>
      </c>
      <c r="X12" s="11">
        <f t="shared" si="12"/>
        <v>97.514246129237009</v>
      </c>
      <c r="Y12" s="11">
        <f t="shared" si="13"/>
        <v>109.58678792030561</v>
      </c>
      <c r="Z12" s="11">
        <f t="shared" si="14"/>
        <v>100.40774429331194</v>
      </c>
      <c r="AA12" s="11">
        <f t="shared" si="15"/>
        <v>100.49962455168513</v>
      </c>
      <c r="AB12" s="28">
        <f t="shared" si="22"/>
        <v>9.0871633686204802</v>
      </c>
      <c r="AC12" s="18">
        <v>19332</v>
      </c>
      <c r="AD12" s="11">
        <f t="shared" si="27"/>
        <v>24459</v>
      </c>
      <c r="AE12" s="11">
        <f t="shared" si="17"/>
        <v>66.966666666666669</v>
      </c>
      <c r="AF12" s="11">
        <f t="shared" si="23"/>
        <v>1124.4592645184218</v>
      </c>
      <c r="AG12" s="11">
        <f t="shared" si="24"/>
        <v>5415.9229390948476</v>
      </c>
      <c r="AH12" s="26">
        <f t="shared" si="18"/>
        <v>5.4159229390948473</v>
      </c>
      <c r="AI12" s="26">
        <f t="shared" si="19"/>
        <v>0.12468311802232712</v>
      </c>
      <c r="AJ12" s="11">
        <f t="shared" si="20"/>
        <v>0.59515636693349971</v>
      </c>
    </row>
    <row r="13" spans="1:36" s="57" customFormat="1">
      <c r="A13" s="48" t="str">
        <v>Glenda Mora</v>
      </c>
      <c r="B13" s="49" t="s">
        <v>269</v>
      </c>
      <c r="C13" s="50">
        <v>26090141</v>
      </c>
      <c r="D13" s="50">
        <v>9</v>
      </c>
      <c r="E13" s="51">
        <v>43791</v>
      </c>
      <c r="F13" s="32">
        <v>20.260000000000002</v>
      </c>
      <c r="G13" s="48">
        <f>'qPCR OUTPUT'!E41</f>
        <v>23.89</v>
      </c>
      <c r="H13" s="48">
        <f>STDEV('qPCR OUTPUT'!E26:E27)</f>
        <v>6.1164736572636267</v>
      </c>
      <c r="I13" s="52">
        <f t="shared" si="0"/>
        <v>0.30189899591626979</v>
      </c>
      <c r="J13" s="48">
        <f>STDEV('qPCR OUTPUT'!E28:E29)</f>
        <v>5.755849198858491</v>
      </c>
      <c r="K13" s="52">
        <f t="shared" si="1"/>
        <v>0.2409313184955417</v>
      </c>
      <c r="L13" s="48">
        <f t="shared" si="25"/>
        <v>5.3600000000000012</v>
      </c>
      <c r="M13" s="53">
        <f t="shared" si="2"/>
        <v>0.36990000000000123</v>
      </c>
      <c r="N13" s="53">
        <f t="shared" si="3"/>
        <v>4.9901</v>
      </c>
      <c r="O13" s="63">
        <f t="shared" si="21"/>
        <v>3.1465179863612198E-2</v>
      </c>
      <c r="P13" s="49">
        <f t="shared" si="5"/>
        <v>21.868300005210479</v>
      </c>
      <c r="Q13" s="48">
        <f t="shared" si="6"/>
        <v>0.50344287781779518</v>
      </c>
      <c r="R13" s="48">
        <f t="shared" ref="R13:S13" si="34">P13*10^3/92</f>
        <v>237.69891310011391</v>
      </c>
      <c r="S13" s="48">
        <f t="shared" si="34"/>
        <v>5.4722051936716865</v>
      </c>
      <c r="T13" s="48">
        <f t="shared" si="8"/>
        <v>232.22670790644221</v>
      </c>
      <c r="U13" s="48">
        <f t="shared" si="9"/>
        <v>243.17111829378561</v>
      </c>
      <c r="V13" s="48">
        <f t="shared" si="10"/>
        <v>139.65684627488881</v>
      </c>
      <c r="W13" s="48">
        <f t="shared" si="11"/>
        <v>153.62687437620906</v>
      </c>
      <c r="X13" s="48">
        <f t="shared" si="12"/>
        <v>157.71650217591332</v>
      </c>
      <c r="Y13" s="48">
        <f t="shared" si="13"/>
        <v>172.62626369230395</v>
      </c>
      <c r="Z13" s="48">
        <f t="shared" si="14"/>
        <v>155.67168827606119</v>
      </c>
      <c r="AA13" s="48">
        <f t="shared" si="15"/>
        <v>155.90662162982878</v>
      </c>
      <c r="AB13" s="54">
        <f t="shared" si="22"/>
        <v>16.719642062475174</v>
      </c>
      <c r="AC13" s="55">
        <v>21391</v>
      </c>
      <c r="AD13" s="11">
        <f t="shared" si="27"/>
        <v>22400</v>
      </c>
      <c r="AE13" s="48">
        <f t="shared" si="17"/>
        <v>61.325000000000003</v>
      </c>
      <c r="AF13" s="48"/>
      <c r="AG13" s="48">
        <f t="shared" si="24"/>
        <v>237.69891310011391</v>
      </c>
      <c r="AH13" s="56">
        <f t="shared" si="18"/>
        <v>0.2376989131001139</v>
      </c>
      <c r="AI13" s="56">
        <f t="shared" si="19"/>
        <v>5.4722051936716976E-3</v>
      </c>
      <c r="AJ13" s="48">
        <f t="shared" si="20"/>
        <v>2.61207596813312E-2</v>
      </c>
    </row>
    <row r="14" spans="1:36">
      <c r="A14" s="48" t="str">
        <v>Emilia Zamora</v>
      </c>
      <c r="B14" s="9" t="s">
        <v>270</v>
      </c>
      <c r="C14" s="27">
        <v>11817307</v>
      </c>
      <c r="D14" s="9">
        <v>4</v>
      </c>
      <c r="E14" s="30">
        <v>43791</v>
      </c>
      <c r="F14" s="11">
        <f>'qPCR OUTPUT'!E52</f>
        <v>15.99</v>
      </c>
      <c r="G14" s="11">
        <f>'qPCR OUTPUT'!E53</f>
        <v>24.23</v>
      </c>
      <c r="H14" s="11">
        <f>STDEV('qPCR OUTPUT'!E27:E28)</f>
        <v>6.2083975388178727</v>
      </c>
      <c r="I14" s="23">
        <f t="shared" si="0"/>
        <v>0.38826751337197452</v>
      </c>
      <c r="J14" s="11">
        <f>STDEV('qPCR OUTPUT'!E29:E30)</f>
        <v>6.293250352560265</v>
      </c>
      <c r="K14" s="23">
        <f t="shared" si="1"/>
        <v>0.2597296885084715</v>
      </c>
      <c r="L14" s="11">
        <f t="shared" si="25"/>
        <v>1.0899999999999999</v>
      </c>
      <c r="M14" s="15">
        <f t="shared" si="2"/>
        <v>0.70990000000000109</v>
      </c>
      <c r="N14" s="15">
        <f t="shared" si="3"/>
        <v>0.38009999999999877</v>
      </c>
      <c r="O14" s="61">
        <f t="shared" si="21"/>
        <v>0.76838432845501592</v>
      </c>
      <c r="P14" s="9">
        <f t="shared" si="5"/>
        <v>534.02710827623605</v>
      </c>
      <c r="Q14" s="11">
        <f t="shared" si="6"/>
        <v>12.294149255280255</v>
      </c>
      <c r="R14" s="11">
        <f t="shared" ref="R14:S14" si="35">P14*10^3/92</f>
        <v>5804.6424812634359</v>
      </c>
      <c r="S14" s="11">
        <f t="shared" si="35"/>
        <v>133.63205712261149</v>
      </c>
      <c r="T14" s="11">
        <f t="shared" si="8"/>
        <v>5671.0104241408244</v>
      </c>
      <c r="U14" s="11">
        <f t="shared" si="9"/>
        <v>5938.2745383860474</v>
      </c>
      <c r="V14" s="11">
        <f t="shared" si="10"/>
        <v>87.98840097066217</v>
      </c>
      <c r="W14" s="11">
        <f t="shared" si="11"/>
        <v>99.523391885332558</v>
      </c>
      <c r="X14" s="11">
        <f t="shared" si="12"/>
        <v>92.994975952724189</v>
      </c>
      <c r="Y14" s="11">
        <f t="shared" si="13"/>
        <v>104.85453299320602</v>
      </c>
      <c r="Z14" s="11">
        <f t="shared" si="14"/>
        <v>96.259183919028374</v>
      </c>
      <c r="AA14" s="11">
        <f t="shared" si="15"/>
        <v>96.340325450481231</v>
      </c>
      <c r="AB14" s="28">
        <f t="shared" si="22"/>
        <v>8.5142075427247903</v>
      </c>
      <c r="AC14" s="18">
        <v>26083</v>
      </c>
      <c r="AD14" s="11">
        <f t="shared" si="27"/>
        <v>17708</v>
      </c>
      <c r="AE14" s="11">
        <f t="shared" si="17"/>
        <v>48.477777777777774</v>
      </c>
      <c r="AF14" s="11">
        <f t="shared" si="23"/>
        <v>2290.8234697218109</v>
      </c>
      <c r="AG14" s="11">
        <f t="shared" si="24"/>
        <v>5804.6424812634359</v>
      </c>
      <c r="AH14" s="26">
        <f t="shared" si="18"/>
        <v>5.8046424812634356</v>
      </c>
      <c r="AI14" s="26">
        <f t="shared" si="19"/>
        <v>0.13363205712261195</v>
      </c>
      <c r="AJ14" s="11">
        <f t="shared" si="20"/>
        <v>0.63787280013883907</v>
      </c>
    </row>
    <row r="15" spans="1:36">
      <c r="A15" s="48" t="str">
        <v>Catalina Araya</v>
      </c>
      <c r="B15" s="9" t="s">
        <v>271</v>
      </c>
      <c r="C15" s="9">
        <v>8480263</v>
      </c>
      <c r="D15" s="9">
        <v>8</v>
      </c>
      <c r="E15" s="30">
        <v>43791</v>
      </c>
      <c r="F15" s="11">
        <f>'qPCR OUTPUT'!E64</f>
        <v>16.170000000000002</v>
      </c>
      <c r="G15" s="11">
        <f>'qPCR OUTPUT'!E65</f>
        <v>24.93</v>
      </c>
      <c r="H15" s="11">
        <f>STDEV('qPCR OUTPUT'!E28:E29)</f>
        <v>5.755849198858491</v>
      </c>
      <c r="I15" s="23">
        <f t="shared" si="0"/>
        <v>0.35595851569935005</v>
      </c>
      <c r="J15" s="11">
        <f>STDEV('qPCR OUTPUT'!E30:E31)</f>
        <v>6.6892301500247422</v>
      </c>
      <c r="K15" s="23">
        <f t="shared" si="1"/>
        <v>0.2683205034105392</v>
      </c>
      <c r="L15" s="11">
        <f t="shared" si="25"/>
        <v>1.2700000000000014</v>
      </c>
      <c r="M15" s="15">
        <f t="shared" si="2"/>
        <v>1.4099000000000004</v>
      </c>
      <c r="N15" s="15">
        <f t="shared" si="3"/>
        <v>-0.13989999999999903</v>
      </c>
      <c r="O15" s="61">
        <f t="shared" si="21"/>
        <v>1.1018287402811855</v>
      </c>
      <c r="P15" s="9">
        <f t="shared" si="5"/>
        <v>765.77097449542396</v>
      </c>
      <c r="Q15" s="11">
        <f t="shared" si="6"/>
        <v>17.629259844498968</v>
      </c>
      <c r="R15" s="11">
        <f t="shared" ref="R15:S15" si="36">P15*10^3/92</f>
        <v>8323.597548863303</v>
      </c>
      <c r="S15" s="11">
        <f t="shared" si="36"/>
        <v>191.62238961411921</v>
      </c>
      <c r="T15" s="11">
        <f t="shared" si="8"/>
        <v>8131.9751592491839</v>
      </c>
      <c r="U15" s="11">
        <f t="shared" si="9"/>
        <v>8515.2199384774231</v>
      </c>
      <c r="V15" s="11">
        <f t="shared" si="10"/>
        <v>64.609235987132749</v>
      </c>
      <c r="W15" s="11">
        <f t="shared" si="11"/>
        <v>75.042410584464491</v>
      </c>
      <c r="X15" s="11">
        <f t="shared" si="12"/>
        <v>63.709495604934702</v>
      </c>
      <c r="Y15" s="11">
        <f t="shared" si="13"/>
        <v>74.188882732118657</v>
      </c>
      <c r="Z15" s="11">
        <f t="shared" si="14"/>
        <v>69.39905935962571</v>
      </c>
      <c r="AA15" s="11">
        <f t="shared" si="15"/>
        <v>69.387506227162646</v>
      </c>
      <c r="AB15" s="28">
        <f t="shared" si="22"/>
        <v>5.6549043573018452</v>
      </c>
      <c r="AC15" s="18">
        <v>22856</v>
      </c>
      <c r="AD15" s="11">
        <f t="shared" si="27"/>
        <v>20935</v>
      </c>
      <c r="AE15" s="11">
        <f t="shared" si="17"/>
        <v>57.31388888888889</v>
      </c>
      <c r="AF15" s="11">
        <f t="shared" si="23"/>
        <v>145.77223563106466</v>
      </c>
      <c r="AG15" s="11">
        <f t="shared" si="24"/>
        <v>8323.597548863303</v>
      </c>
      <c r="AH15" s="26">
        <f t="shared" si="18"/>
        <v>8.3235975488633027</v>
      </c>
      <c r="AI15" s="26">
        <f t="shared" si="19"/>
        <v>0.19162238961412115</v>
      </c>
      <c r="AJ15" s="11">
        <f t="shared" si="20"/>
        <v>0.91468104932563765</v>
      </c>
    </row>
    <row r="16" spans="1:36">
      <c r="A16" s="58" t="str">
        <v>Alejandra Cruz</v>
      </c>
      <c r="B16" s="9" t="s">
        <v>309</v>
      </c>
      <c r="C16" s="34">
        <v>11268416</v>
      </c>
      <c r="D16" s="9">
        <v>6</v>
      </c>
      <c r="E16" s="30">
        <v>43791</v>
      </c>
      <c r="F16" s="11">
        <f>'qPCR OUTPUT'!E70</f>
        <v>16.079999999999998</v>
      </c>
      <c r="G16" s="11">
        <f>'qPCR OUTPUT'!E71</f>
        <v>24.97</v>
      </c>
      <c r="H16" s="11">
        <f>STDEV('qPCR OUTPUT'!E29:E30)</f>
        <v>6.293250352560265</v>
      </c>
      <c r="I16" s="23">
        <f t="shared" si="0"/>
        <v>0.39137129058210607</v>
      </c>
      <c r="J16" s="11">
        <f>STDEV('qPCR OUTPUT'!E31:E32)</f>
        <v>6.1659711319467094</v>
      </c>
      <c r="K16" s="23">
        <f t="shared" si="1"/>
        <v>0.246935167478843</v>
      </c>
      <c r="L16" s="11">
        <f t="shared" si="25"/>
        <v>1.1799999999999979</v>
      </c>
      <c r="M16" s="15">
        <f t="shared" si="2"/>
        <v>1.4498999999999995</v>
      </c>
      <c r="N16" s="15">
        <f t="shared" si="3"/>
        <v>-0.26990000000000158</v>
      </c>
      <c r="O16" s="11">
        <f t="shared" si="4"/>
        <v>1.2057242503577588</v>
      </c>
      <c r="P16" s="9">
        <f t="shared" si="5"/>
        <v>837.97835399864232</v>
      </c>
      <c r="Q16" s="11">
        <f t="shared" si="6"/>
        <v>19.29158800572414</v>
      </c>
      <c r="R16" s="11">
        <f t="shared" ref="R16:S16" si="37">P16*10^3/92</f>
        <v>9108.4603695504593</v>
      </c>
      <c r="S16" s="11">
        <f t="shared" si="37"/>
        <v>209.69117397526242</v>
      </c>
      <c r="T16" s="11">
        <f t="shared" si="8"/>
        <v>8898.7691955751961</v>
      </c>
      <c r="U16" s="11">
        <f t="shared" si="9"/>
        <v>9318.1515435257224</v>
      </c>
      <c r="V16" s="11">
        <f t="shared" si="10"/>
        <v>57.32469264203565</v>
      </c>
      <c r="W16" s="11">
        <f t="shared" si="11"/>
        <v>67.414560336505644</v>
      </c>
      <c r="X16" s="11">
        <f t="shared" si="12"/>
        <v>54.58464657265516</v>
      </c>
      <c r="Y16" s="11">
        <f t="shared" si="13"/>
        <v>64.633996632043889</v>
      </c>
      <c r="Z16" s="11">
        <f t="shared" si="14"/>
        <v>60.979344637039773</v>
      </c>
      <c r="AA16" s="11">
        <f t="shared" si="15"/>
        <v>60.989474045810084</v>
      </c>
      <c r="AB16" s="28">
        <f t="shared" si="22"/>
        <v>6.4250862906955604</v>
      </c>
      <c r="AC16" s="18">
        <v>25006</v>
      </c>
      <c r="AD16" s="11">
        <f t="shared" si="27"/>
        <v>18785</v>
      </c>
      <c r="AE16" s="11">
        <f t="shared" si="17"/>
        <v>51.430555555555557</v>
      </c>
      <c r="AF16" s="11"/>
      <c r="AG16" s="11">
        <f t="shared" si="24"/>
        <v>9108.4603695504593</v>
      </c>
      <c r="AH16" s="26">
        <f t="shared" si="18"/>
        <v>9.1084603695504587</v>
      </c>
      <c r="AI16" s="26">
        <f t="shared" si="19"/>
        <v>0.20969117397526382</v>
      </c>
      <c r="AJ16" s="11">
        <f t="shared" si="20"/>
        <v>1.0136858919198601</v>
      </c>
    </row>
    <row r="17" spans="1:36" s="57" customFormat="1">
      <c r="A17" s="48" t="str">
        <v>Alejandra Born</v>
      </c>
      <c r="B17" s="49" t="s">
        <v>272</v>
      </c>
      <c r="C17" s="50">
        <v>10056302</v>
      </c>
      <c r="D17" s="49">
        <v>9</v>
      </c>
      <c r="E17" s="51">
        <v>43791</v>
      </c>
      <c r="F17" s="48">
        <v>17.21</v>
      </c>
      <c r="G17" s="32">
        <v>31.66</v>
      </c>
      <c r="H17" s="48">
        <f>STDEV('qPCR OUTPUT'!E30:E31)</f>
        <v>6.6892301500247422</v>
      </c>
      <c r="I17" s="52">
        <f t="shared" si="0"/>
        <v>0.38868275130881708</v>
      </c>
      <c r="J17" s="48">
        <f>STDEV('qPCR OUTPUT'!E32:E33)</f>
        <v>5.204305909532998</v>
      </c>
      <c r="K17" s="52">
        <f t="shared" si="1"/>
        <v>0.16438110895555899</v>
      </c>
      <c r="L17" s="48">
        <f t="shared" si="25"/>
        <v>2.3100000000000005</v>
      </c>
      <c r="M17" s="53">
        <f t="shared" si="2"/>
        <v>8.1399000000000008</v>
      </c>
      <c r="N17" s="48">
        <f t="shared" si="3"/>
        <v>-5.8299000000000003</v>
      </c>
      <c r="O17" s="48">
        <f t="shared" si="4"/>
        <v>56.881988699002612</v>
      </c>
      <c r="P17" s="49">
        <f t="shared" si="5"/>
        <v>39532.982145806818</v>
      </c>
      <c r="Q17" s="48">
        <f t="shared" si="6"/>
        <v>910.11181918404179</v>
      </c>
      <c r="R17" s="48">
        <f t="shared" ref="R17:S17" si="38">P17*10^3/92</f>
        <v>429706.32767181325</v>
      </c>
      <c r="S17" s="48">
        <f t="shared" si="38"/>
        <v>9892.5197737395847</v>
      </c>
      <c r="T17" s="48">
        <f t="shared" si="8"/>
        <v>419813.80789807369</v>
      </c>
      <c r="U17" s="48">
        <f t="shared" si="9"/>
        <v>439598.84744555282</v>
      </c>
      <c r="V17" s="48">
        <f t="shared" si="10"/>
        <v>-3846.3681750316996</v>
      </c>
      <c r="W17" s="48">
        <f t="shared" si="11"/>
        <v>-4020.2520507327517</v>
      </c>
      <c r="X17" s="48">
        <f t="shared" si="12"/>
        <v>-4835.3043139870779</v>
      </c>
      <c r="Y17" s="48">
        <f t="shared" si="13"/>
        <v>-5055.7062846020781</v>
      </c>
      <c r="Z17" s="48">
        <f t="shared" si="14"/>
        <v>-4427.7781823599144</v>
      </c>
      <c r="AA17" s="48">
        <f t="shared" si="15"/>
        <v>-4439.4077060884019</v>
      </c>
      <c r="AB17" s="54">
        <f t="shared" si="22"/>
        <v>593.03953105670234</v>
      </c>
      <c r="AC17" s="55">
        <v>24552</v>
      </c>
      <c r="AD17" s="11">
        <f t="shared" si="27"/>
        <v>19239</v>
      </c>
      <c r="AE17" s="48">
        <f t="shared" si="17"/>
        <v>52.669444444444444</v>
      </c>
      <c r="AF17" s="48"/>
      <c r="AG17" s="48">
        <f t="shared" si="24"/>
        <v>429706.32767181325</v>
      </c>
      <c r="AH17" s="56">
        <f t="shared" si="18"/>
        <v>429.70632767181326</v>
      </c>
      <c r="AI17" s="48">
        <f t="shared" si="19"/>
        <v>9.8925197737395365</v>
      </c>
      <c r="AJ17" s="48">
        <f t="shared" si="20"/>
        <v>681.39258888087431</v>
      </c>
    </row>
    <row r="18" spans="1:36">
      <c r="A18" s="48" t="str">
        <v>Ruben Leiva</v>
      </c>
      <c r="B18" s="9" t="s">
        <v>273</v>
      </c>
      <c r="C18" s="27">
        <v>10366340</v>
      </c>
      <c r="D18" s="9">
        <v>7</v>
      </c>
      <c r="E18" s="30">
        <v>43791</v>
      </c>
      <c r="F18" s="11">
        <f>'qPCR OUTPUT'!E94</f>
        <v>17.43</v>
      </c>
      <c r="G18" s="11">
        <f>'qPCR OUTPUT'!E95</f>
        <v>25.29</v>
      </c>
      <c r="H18" s="11">
        <f>STDEV('qPCR OUTPUT'!E31:E32)</f>
        <v>6.1659711319467094</v>
      </c>
      <c r="I18" s="23">
        <f t="shared" si="0"/>
        <v>0.35375623246969073</v>
      </c>
      <c r="J18" s="11">
        <f>STDEV('qPCR OUTPUT'!E33:E34)</f>
        <v>5.4447222151364247</v>
      </c>
      <c r="K18" s="23">
        <f t="shared" si="1"/>
        <v>0.21529150712283215</v>
      </c>
      <c r="L18" s="11">
        <f t="shared" si="25"/>
        <v>2.5299999999999994</v>
      </c>
      <c r="M18" s="15">
        <f t="shared" si="2"/>
        <v>1.7698999999999998</v>
      </c>
      <c r="N18" s="15">
        <f t="shared" si="3"/>
        <v>0.76009999999999955</v>
      </c>
      <c r="O18" s="11">
        <f t="shared" si="4"/>
        <v>0.59045540204658475</v>
      </c>
      <c r="P18" s="9">
        <f t="shared" si="5"/>
        <v>410.36650442237641</v>
      </c>
      <c r="Q18" s="11">
        <f t="shared" si="6"/>
        <v>9.4472864327453561</v>
      </c>
      <c r="R18" s="11">
        <f t="shared" ref="R18:S18" si="39">P18*10^3/92</f>
        <v>4460.5054828519178</v>
      </c>
      <c r="S18" s="11">
        <f t="shared" si="39"/>
        <v>102.68789600810169</v>
      </c>
      <c r="T18" s="11">
        <f t="shared" si="8"/>
        <v>4357.8175868438157</v>
      </c>
      <c r="U18" s="11">
        <f t="shared" si="9"/>
        <v>4563.1933788600199</v>
      </c>
      <c r="V18" s="11">
        <f t="shared" si="10"/>
        <v>100.46373292498376</v>
      </c>
      <c r="W18" s="11">
        <f t="shared" si="11"/>
        <v>112.58666290082982</v>
      </c>
      <c r="X18" s="11">
        <f t="shared" si="12"/>
        <v>108.62197071655859</v>
      </c>
      <c r="Y18" s="11">
        <f t="shared" si="13"/>
        <v>121.21799879156576</v>
      </c>
      <c r="Z18" s="11">
        <f t="shared" si="14"/>
        <v>110.60431680869421</v>
      </c>
      <c r="AA18" s="11">
        <f t="shared" si="15"/>
        <v>110.72259133348449</v>
      </c>
      <c r="AB18" s="28">
        <f t="shared" si="22"/>
        <v>10.495407458081274</v>
      </c>
      <c r="AC18" s="18">
        <v>23957</v>
      </c>
      <c r="AD18" s="11">
        <f t="shared" si="27"/>
        <v>19834</v>
      </c>
      <c r="AE18" s="11">
        <f t="shared" si="17"/>
        <v>54.302777777777777</v>
      </c>
      <c r="AF18" s="11">
        <f t="shared" si="23"/>
        <v>3183.1953616607066</v>
      </c>
      <c r="AG18" s="11">
        <f t="shared" si="24"/>
        <v>4460.5054828519178</v>
      </c>
      <c r="AH18" s="26">
        <f t="shared" si="18"/>
        <v>4.4605054828519179</v>
      </c>
      <c r="AI18" s="26">
        <f t="shared" si="19"/>
        <v>0.10268789600810191</v>
      </c>
      <c r="AJ18" s="11">
        <f t="shared" si="20"/>
        <v>0.49016543767603493</v>
      </c>
    </row>
    <row r="19" spans="1:36">
      <c r="A19" s="48" t="str">
        <v>Inelda Vealde</v>
      </c>
      <c r="B19" s="9" t="s">
        <v>274</v>
      </c>
      <c r="C19" s="27">
        <v>4200461</v>
      </c>
      <c r="D19" s="9">
        <v>8</v>
      </c>
      <c r="E19" s="30">
        <v>43791</v>
      </c>
      <c r="F19" s="11">
        <f>'qPCR OUTPUT'!E18</f>
        <v>16.02</v>
      </c>
      <c r="G19" s="11">
        <f>'qPCR OUTPUT'!E19</f>
        <v>24.87</v>
      </c>
      <c r="H19" s="11">
        <f>STDEV('qPCR OUTPUT'!E32:E33)</f>
        <v>5.204305909532998</v>
      </c>
      <c r="I19" s="23">
        <f t="shared" si="0"/>
        <v>0.32486304054513099</v>
      </c>
      <c r="J19" s="11">
        <f>STDEV('qPCR OUTPUT'!E34:E35)</f>
        <v>5.9467680297788572</v>
      </c>
      <c r="K19" s="23">
        <f t="shared" si="1"/>
        <v>0.23911411458700671</v>
      </c>
      <c r="L19" s="11">
        <f t="shared" si="25"/>
        <v>1.1199999999999992</v>
      </c>
      <c r="M19" s="15">
        <f t="shared" si="2"/>
        <v>1.3499000000000017</v>
      </c>
      <c r="N19" s="15">
        <f t="shared" si="3"/>
        <v>-0.22990000000000244</v>
      </c>
      <c r="O19" s="11">
        <f t="shared" si="4"/>
        <v>1.1727536573254438</v>
      </c>
      <c r="P19" s="9">
        <f t="shared" si="5"/>
        <v>815.06379184118339</v>
      </c>
      <c r="Q19" s="11">
        <f t="shared" si="6"/>
        <v>18.764058517207101</v>
      </c>
      <c r="R19" s="11">
        <f t="shared" ref="R19:S19" si="40">P19*10^3/92</f>
        <v>8859.3890417519942</v>
      </c>
      <c r="S19" s="11">
        <f t="shared" si="40"/>
        <v>203.95715779572936</v>
      </c>
      <c r="T19" s="11">
        <f t="shared" si="8"/>
        <v>8655.4318839562657</v>
      </c>
      <c r="U19" s="11">
        <f t="shared" si="9"/>
        <v>9063.3461995477228</v>
      </c>
      <c r="V19" s="11">
        <f t="shared" si="10"/>
        <v>59.636397102415479</v>
      </c>
      <c r="W19" s="11">
        <f t="shared" si="11"/>
        <v>69.835211104296647</v>
      </c>
      <c r="X19" s="11">
        <f t="shared" si="12"/>
        <v>57.480360580920433</v>
      </c>
      <c r="Y19" s="11">
        <f t="shared" si="13"/>
        <v>67.666180225382092</v>
      </c>
      <c r="Z19" s="11">
        <f t="shared" si="14"/>
        <v>63.651288663898782</v>
      </c>
      <c r="AA19" s="11">
        <f t="shared" si="15"/>
        <v>63.654537253253665</v>
      </c>
      <c r="AB19" s="28">
        <f t="shared" si="22"/>
        <v>6.1806738510429824</v>
      </c>
      <c r="AC19" s="18">
        <v>15355</v>
      </c>
      <c r="AD19" s="11">
        <f t="shared" si="27"/>
        <v>28436</v>
      </c>
      <c r="AE19" s="11">
        <f t="shared" si="17"/>
        <v>77.855555555555554</v>
      </c>
      <c r="AF19" s="11">
        <f t="shared" si="23"/>
        <v>201.66892082231325</v>
      </c>
      <c r="AG19" s="11">
        <f t="shared" si="24"/>
        <v>8859.3890417519942</v>
      </c>
      <c r="AH19" s="26">
        <f t="shared" si="18"/>
        <v>8.859389041751994</v>
      </c>
      <c r="AI19" s="26">
        <f t="shared" si="19"/>
        <v>0.20395715779572932</v>
      </c>
      <c r="AJ19" s="11">
        <f t="shared" si="20"/>
        <v>0.973559235357362</v>
      </c>
    </row>
    <row r="20" spans="1:36">
      <c r="A20" s="48" t="str">
        <v>Vanesa Parra</v>
      </c>
      <c r="B20" s="9" t="s">
        <v>275</v>
      </c>
      <c r="C20" s="27">
        <v>9337496</v>
      </c>
      <c r="D20" s="9">
        <v>7</v>
      </c>
      <c r="E20" s="30">
        <v>43791</v>
      </c>
      <c r="F20" s="11">
        <f>'qPCR OUTPUT'!E30</f>
        <v>15.41</v>
      </c>
      <c r="G20" s="11">
        <f>'qPCR OUTPUT'!E31</f>
        <v>24.87</v>
      </c>
      <c r="H20" s="11">
        <f>STDEV('qPCR OUTPUT'!E33:E34)</f>
        <v>5.4447222151364247</v>
      </c>
      <c r="I20" s="23">
        <f t="shared" si="0"/>
        <v>0.35332395945077383</v>
      </c>
      <c r="J20" s="11">
        <f>STDEV('qPCR OUTPUT'!E35:E36)</f>
        <v>6.0104076400856536</v>
      </c>
      <c r="K20" s="23">
        <f t="shared" si="1"/>
        <v>0.24167300523062538</v>
      </c>
      <c r="L20" s="11">
        <f t="shared" si="25"/>
        <v>0.50999999999999979</v>
      </c>
      <c r="M20" s="15">
        <f t="shared" si="2"/>
        <v>1.3499000000000017</v>
      </c>
      <c r="N20" s="15">
        <f t="shared" si="3"/>
        <v>-0.83990000000000187</v>
      </c>
      <c r="O20" s="11">
        <f t="shared" si="4"/>
        <v>1.789926069335134</v>
      </c>
      <c r="P20" s="9">
        <f t="shared" si="5"/>
        <v>1243.9986181879181</v>
      </c>
      <c r="Q20" s="11">
        <f t="shared" si="6"/>
        <v>28.638817109362144</v>
      </c>
      <c r="R20" s="11">
        <f t="shared" ref="R20:S20" si="41">P20*10^3/92</f>
        <v>13521.72411073824</v>
      </c>
      <c r="S20" s="11">
        <f t="shared" si="41"/>
        <v>311.2914903191537</v>
      </c>
      <c r="T20" s="11">
        <f t="shared" si="8"/>
        <v>13210.432620419086</v>
      </c>
      <c r="U20" s="11">
        <f t="shared" si="9"/>
        <v>13833.015601057394</v>
      </c>
      <c r="V20" s="11">
        <f t="shared" si="10"/>
        <v>16.363890106018694</v>
      </c>
      <c r="W20" s="11">
        <f t="shared" si="11"/>
        <v>24.523351789954766</v>
      </c>
      <c r="X20" s="11">
        <f t="shared" si="12"/>
        <v>3.2758518170128745</v>
      </c>
      <c r="Y20" s="11">
        <f t="shared" si="13"/>
        <v>10.907114347416996</v>
      </c>
      <c r="Z20" s="11">
        <f t="shared" si="14"/>
        <v>13.635502226717845</v>
      </c>
      <c r="AA20" s="11">
        <f t="shared" si="15"/>
        <v>13.767552015100833</v>
      </c>
      <c r="AB20" s="28">
        <f t="shared" si="22"/>
        <v>10.755799774853934</v>
      </c>
      <c r="AC20" s="18">
        <v>25042</v>
      </c>
      <c r="AD20" s="11">
        <f t="shared" si="27"/>
        <v>18749</v>
      </c>
      <c r="AE20" s="11">
        <f t="shared" si="17"/>
        <v>51.330555555555556</v>
      </c>
      <c r="AF20" s="11">
        <f t="shared" si="23"/>
        <v>1410.979234980214</v>
      </c>
      <c r="AG20" s="11">
        <f t="shared" si="24"/>
        <v>13521.72411073824</v>
      </c>
      <c r="AH20" s="26">
        <f t="shared" si="18"/>
        <v>13.521724110738239</v>
      </c>
      <c r="AI20" s="26">
        <f t="shared" si="19"/>
        <v>0.31129149031915482</v>
      </c>
      <c r="AJ20" s="11">
        <f t="shared" si="20"/>
        <v>8.1527890026647984</v>
      </c>
    </row>
    <row r="21" spans="1:36">
      <c r="A21" s="48" t="str">
        <v>Luis Rojas</v>
      </c>
      <c r="B21" s="9" t="s">
        <v>276</v>
      </c>
      <c r="C21" s="27">
        <v>5356332</v>
      </c>
      <c r="D21" s="9">
        <v>5</v>
      </c>
      <c r="E21" s="30">
        <v>43791</v>
      </c>
      <c r="F21" s="11">
        <f>'qPCR OUTPUT'!E42</f>
        <v>15.86</v>
      </c>
      <c r="G21" s="11">
        <f>'qPCR OUTPUT'!E43</f>
        <v>24.09</v>
      </c>
      <c r="H21" s="11">
        <f>STDEV('qPCR OUTPUT'!E34:E35)</f>
        <v>5.9467680297788572</v>
      </c>
      <c r="I21" s="23">
        <f t="shared" si="0"/>
        <v>0.37495384803145382</v>
      </c>
      <c r="J21" s="11">
        <f>STDEV('qPCR OUTPUT'!E36:E37)</f>
        <v>6.8730779131332405</v>
      </c>
      <c r="K21" s="23">
        <f t="shared" si="1"/>
        <v>0.28530834010515732</v>
      </c>
      <c r="L21" s="11">
        <f t="shared" si="25"/>
        <v>0.95999999999999908</v>
      </c>
      <c r="M21" s="15">
        <f t="shared" si="2"/>
        <v>0.56990000000000052</v>
      </c>
      <c r="N21" s="15">
        <f t="shared" si="3"/>
        <v>0.39009999999999856</v>
      </c>
      <c r="O21" s="11">
        <f t="shared" si="4"/>
        <v>0.76307671020010281</v>
      </c>
      <c r="P21" s="9">
        <f t="shared" si="5"/>
        <v>530.3383135890715</v>
      </c>
      <c r="Q21" s="11">
        <f t="shared" si="6"/>
        <v>12.209227363201645</v>
      </c>
      <c r="R21" s="11">
        <f t="shared" ref="R21:S21" si="42">P21*10^3/92</f>
        <v>5764.5468868377338</v>
      </c>
      <c r="S21" s="11">
        <f t="shared" si="42"/>
        <v>132.70899307827875</v>
      </c>
      <c r="T21" s="11">
        <f t="shared" si="8"/>
        <v>5631.8378937594553</v>
      </c>
      <c r="U21" s="11">
        <f t="shared" si="9"/>
        <v>5897.2558799160124</v>
      </c>
      <c r="V21" s="11">
        <f t="shared" si="10"/>
        <v>88.360540009285174</v>
      </c>
      <c r="W21" s="11">
        <f t="shared" si="11"/>
        <v>99.913069140797887</v>
      </c>
      <c r="X21" s="11">
        <f t="shared" si="12"/>
        <v>93.461129064262479</v>
      </c>
      <c r="Y21" s="11">
        <f t="shared" si="13"/>
        <v>105.34265502899945</v>
      </c>
      <c r="Z21" s="11">
        <f t="shared" si="14"/>
        <v>96.687099102530183</v>
      </c>
      <c r="AA21" s="11">
        <f t="shared" si="15"/>
        <v>96.76934831083625</v>
      </c>
      <c r="AB21" s="28">
        <f t="shared" si="22"/>
        <v>8.5733067181631952</v>
      </c>
      <c r="AC21" s="18">
        <v>17739</v>
      </c>
      <c r="AD21" s="11">
        <f t="shared" si="27"/>
        <v>26052</v>
      </c>
      <c r="AE21" s="11">
        <f t="shared" si="17"/>
        <v>71.325000000000003</v>
      </c>
      <c r="AF21" s="11">
        <f t="shared" si="23"/>
        <v>647.41486096315543</v>
      </c>
      <c r="AG21" s="11">
        <f t="shared" si="24"/>
        <v>5764.5468868377338</v>
      </c>
      <c r="AH21" s="26">
        <f t="shared" si="18"/>
        <v>5.7645468868377341</v>
      </c>
      <c r="AI21" s="26">
        <f t="shared" si="19"/>
        <v>0.13270899307827833</v>
      </c>
      <c r="AJ21" s="11">
        <f t="shared" si="20"/>
        <v>0.63346669086128948</v>
      </c>
    </row>
    <row r="22" spans="1:36">
      <c r="A22" s="48" t="str">
        <v>Fernando Santana</v>
      </c>
      <c r="B22" s="9" t="s">
        <v>277</v>
      </c>
      <c r="C22" s="9">
        <v>7561233</v>
      </c>
      <c r="D22" s="9">
        <v>8</v>
      </c>
      <c r="E22" s="30">
        <v>43791</v>
      </c>
      <c r="F22" s="11">
        <f>'qPCR OUTPUT'!E54</f>
        <v>15.85</v>
      </c>
      <c r="G22" s="11">
        <f>'qPCR OUTPUT'!E55</f>
        <v>24.6</v>
      </c>
      <c r="H22" s="11">
        <f>STDEV('qPCR OUTPUT'!E35:E36)</f>
        <v>6.0104076400856536</v>
      </c>
      <c r="I22" s="23">
        <f t="shared" si="0"/>
        <v>0.37920552934294344</v>
      </c>
      <c r="J22" s="11">
        <f>STDEV('qPCR OUTPUT'!E37:E38)</f>
        <v>6.2649660813128243</v>
      </c>
      <c r="K22" s="23">
        <f t="shared" si="1"/>
        <v>0.25467341793954568</v>
      </c>
      <c r="L22" s="11">
        <f t="shared" si="25"/>
        <v>0.94999999999999929</v>
      </c>
      <c r="M22" s="15">
        <f t="shared" si="2"/>
        <v>1.0799000000000021</v>
      </c>
      <c r="N22" s="15">
        <f t="shared" si="3"/>
        <v>-0.12990000000000279</v>
      </c>
      <c r="O22" s="11">
        <f t="shared" si="4"/>
        <v>1.094217853230091</v>
      </c>
      <c r="P22" s="9">
        <f t="shared" si="5"/>
        <v>760.4814079949133</v>
      </c>
      <c r="Q22" s="11">
        <f t="shared" si="6"/>
        <v>17.507485651681456</v>
      </c>
      <c r="R22" s="11">
        <f t="shared" ref="R22:S22" si="43">P22*10^3/92</f>
        <v>8266.1022608142757</v>
      </c>
      <c r="S22" s="11">
        <f t="shared" si="43"/>
        <v>190.29875708349411</v>
      </c>
      <c r="T22" s="11">
        <f t="shared" si="8"/>
        <v>8075.8035037307818</v>
      </c>
      <c r="U22" s="11">
        <f t="shared" si="9"/>
        <v>8456.4010178977696</v>
      </c>
      <c r="V22" s="11">
        <f t="shared" si="10"/>
        <v>65.14286671455757</v>
      </c>
      <c r="W22" s="11">
        <f t="shared" si="11"/>
        <v>75.601190329971203</v>
      </c>
      <c r="X22" s="11">
        <f t="shared" si="12"/>
        <v>64.377938305603692</v>
      </c>
      <c r="Y22" s="11">
        <f t="shared" si="13"/>
        <v>74.888827887016532</v>
      </c>
      <c r="Z22" s="11">
        <f t="shared" si="14"/>
        <v>70.015847300787044</v>
      </c>
      <c r="AA22" s="11">
        <f t="shared" si="15"/>
        <v>70.002705809287249</v>
      </c>
      <c r="AB22" s="28">
        <f t="shared" si="22"/>
        <v>5.5984845206839537</v>
      </c>
      <c r="AC22" s="18">
        <v>21286</v>
      </c>
      <c r="AD22" s="11">
        <f t="shared" si="27"/>
        <v>22505</v>
      </c>
      <c r="AE22" s="11">
        <f t="shared" si="17"/>
        <v>61.613888888888887</v>
      </c>
      <c r="AF22" s="11">
        <f t="shared" si="23"/>
        <v>70.372249323961867</v>
      </c>
      <c r="AG22" s="11">
        <f t="shared" si="24"/>
        <v>8266.1022608142757</v>
      </c>
      <c r="AH22" s="26">
        <f t="shared" si="18"/>
        <v>8.2661022608142751</v>
      </c>
      <c r="AI22" s="26">
        <f t="shared" si="19"/>
        <v>0.19029875708349486</v>
      </c>
      <c r="AJ22" s="11">
        <f t="shared" si="20"/>
        <v>0.90836288580376656</v>
      </c>
    </row>
    <row r="23" spans="1:36">
      <c r="A23" s="58" t="str">
        <v>Cecilia Gonzalez</v>
      </c>
      <c r="B23" s="9" t="s">
        <v>310</v>
      </c>
      <c r="C23" s="35">
        <v>7541986</v>
      </c>
      <c r="D23" s="9">
        <v>4</v>
      </c>
      <c r="E23" s="30">
        <v>43791</v>
      </c>
      <c r="F23" s="11">
        <f>'qPCR OUTPUT'!E66</f>
        <v>15.05</v>
      </c>
      <c r="G23" s="11">
        <f>'qPCR OUTPUT'!E67</f>
        <v>23.74</v>
      </c>
      <c r="H23" s="11">
        <f>STDEV('qPCR OUTPUT'!E36:E37)</f>
        <v>6.8730779131332405</v>
      </c>
      <c r="I23" s="23">
        <f t="shared" si="0"/>
        <v>0.45668291781616216</v>
      </c>
      <c r="J23" s="11">
        <f>STDEV('qPCR OUTPUT'!E38:E39)</f>
        <v>5.9326258941551346</v>
      </c>
      <c r="K23" s="23">
        <f t="shared" si="1"/>
        <v>0.24989999554149683</v>
      </c>
      <c r="L23" s="11">
        <f t="shared" si="25"/>
        <v>0.15000000000000036</v>
      </c>
      <c r="M23" s="15">
        <f t="shared" si="2"/>
        <v>0.2198999999999991</v>
      </c>
      <c r="N23" s="15">
        <f t="shared" si="3"/>
        <v>-6.9899999999998741E-2</v>
      </c>
      <c r="O23" s="11">
        <f t="shared" si="4"/>
        <v>1.0496439253287417</v>
      </c>
      <c r="P23" s="9">
        <f t="shared" si="5"/>
        <v>729.50252810347547</v>
      </c>
      <c r="Q23" s="11">
        <f t="shared" si="6"/>
        <v>16.794302805259868</v>
      </c>
      <c r="R23" s="11">
        <f t="shared" ref="R23:S23" si="44">P23*10^3/92</f>
        <v>7929.3753054725594</v>
      </c>
      <c r="S23" s="11">
        <f t="shared" si="44"/>
        <v>182.54676962238986</v>
      </c>
      <c r="T23" s="11">
        <f t="shared" si="8"/>
        <v>7746.8285358501698</v>
      </c>
      <c r="U23" s="11">
        <f t="shared" si="9"/>
        <v>8111.9220750949489</v>
      </c>
      <c r="V23" s="11">
        <f t="shared" si="10"/>
        <v>68.268128909423382</v>
      </c>
      <c r="W23" s="11">
        <f t="shared" si="11"/>
        <v>78.873740286597993</v>
      </c>
      <c r="X23" s="11">
        <f t="shared" si="12"/>
        <v>68.29274042338298</v>
      </c>
      <c r="Y23" s="11">
        <f t="shared" si="13"/>
        <v>78.988127306370103</v>
      </c>
      <c r="Z23" s="11">
        <f t="shared" si="14"/>
        <v>73.583240354990494</v>
      </c>
      <c r="AA23" s="11">
        <f t="shared" si="15"/>
        <v>73.605684231443618</v>
      </c>
      <c r="AB23" s="28">
        <f t="shared" si="22"/>
        <v>5.3824430749264849</v>
      </c>
      <c r="AC23" s="18">
        <v>20458</v>
      </c>
      <c r="AD23" s="11">
        <f t="shared" si="27"/>
        <v>23333</v>
      </c>
      <c r="AE23" s="11">
        <f t="shared" si="17"/>
        <v>63.883333333333333</v>
      </c>
      <c r="AF23" s="11"/>
      <c r="AG23" s="11">
        <f t="shared" si="24"/>
        <v>7929.3753054725594</v>
      </c>
      <c r="AH23" s="26">
        <f t="shared" si="18"/>
        <v>7.9293753054725595</v>
      </c>
      <c r="AI23" s="26">
        <f t="shared" si="19"/>
        <v>0.18254676962238925</v>
      </c>
      <c r="AJ23" s="11">
        <f t="shared" si="20"/>
        <v>0.87135992367830328</v>
      </c>
    </row>
    <row r="24" spans="1:36">
      <c r="A24" s="48" t="str">
        <v>Juan Villamera</v>
      </c>
      <c r="B24" s="9" t="s">
        <v>278</v>
      </c>
      <c r="C24" s="9">
        <v>6787092</v>
      </c>
      <c r="D24" s="9">
        <v>1</v>
      </c>
      <c r="E24" s="30">
        <v>43791</v>
      </c>
      <c r="F24" s="11">
        <f>'qPCR OUTPUT'!E78</f>
        <v>15.86</v>
      </c>
      <c r="G24" s="11">
        <f>'qPCR OUTPUT'!E79</f>
        <v>23.78</v>
      </c>
      <c r="H24" s="11">
        <f>STDEV('qPCR OUTPUT'!E37:E38)</f>
        <v>6.2649660813128243</v>
      </c>
      <c r="I24" s="23">
        <f t="shared" si="0"/>
        <v>0.39501677687974934</v>
      </c>
      <c r="J24" s="11">
        <f>STDEV('qPCR OUTPUT'!E39:E40)</f>
        <v>3.3304729393886006</v>
      </c>
      <c r="K24" s="23">
        <f t="shared" si="1"/>
        <v>0.14005352983131206</v>
      </c>
      <c r="L24" s="11">
        <f t="shared" si="25"/>
        <v>0.95999999999999908</v>
      </c>
      <c r="M24" s="15">
        <f t="shared" si="2"/>
        <v>0.2599000000000018</v>
      </c>
      <c r="N24" s="15">
        <f t="shared" si="3"/>
        <v>0.70009999999999728</v>
      </c>
      <c r="O24" s="11">
        <f t="shared" si="4"/>
        <v>0.61552953993724413</v>
      </c>
      <c r="P24" s="9">
        <f t="shared" si="5"/>
        <v>427.79303025638467</v>
      </c>
      <c r="Q24" s="11">
        <f t="shared" si="6"/>
        <v>9.8484726389959061</v>
      </c>
      <c r="R24" s="11">
        <f t="shared" ref="R24:S24" si="45">P24*10^3/92</f>
        <v>4649.9242419172251</v>
      </c>
      <c r="S24" s="11">
        <f t="shared" si="45"/>
        <v>107.04861564125986</v>
      </c>
      <c r="T24" s="11">
        <f t="shared" si="8"/>
        <v>4542.8756262759653</v>
      </c>
      <c r="U24" s="11">
        <f t="shared" si="9"/>
        <v>4756.972857558485</v>
      </c>
      <c r="V24" s="11">
        <f t="shared" si="10"/>
        <v>98.70568155037833</v>
      </c>
      <c r="W24" s="11">
        <f t="shared" si="11"/>
        <v>110.74575785319441</v>
      </c>
      <c r="X24" s="11">
        <f t="shared" si="12"/>
        <v>106.41978004731601</v>
      </c>
      <c r="Y24" s="11">
        <f t="shared" si="13"/>
        <v>118.91202299505402</v>
      </c>
      <c r="Z24" s="11">
        <f t="shared" si="14"/>
        <v>108.5827689502552</v>
      </c>
      <c r="AA24" s="11">
        <f t="shared" si="15"/>
        <v>108.6958106114857</v>
      </c>
      <c r="AB24" s="28">
        <f t="shared" si="22"/>
        <v>10.216212383568319</v>
      </c>
      <c r="AC24" s="18">
        <v>21326</v>
      </c>
      <c r="AD24" s="11">
        <f t="shared" si="27"/>
        <v>22465</v>
      </c>
      <c r="AE24" s="11">
        <f t="shared" si="17"/>
        <v>61.50277777777778</v>
      </c>
      <c r="AF24" s="11">
        <f t="shared" si="23"/>
        <v>2227.1823480434336</v>
      </c>
      <c r="AG24" s="11">
        <f t="shared" si="24"/>
        <v>4649.9242419172251</v>
      </c>
      <c r="AH24" s="26">
        <f t="shared" si="18"/>
        <v>4.6499242419172253</v>
      </c>
      <c r="AI24" s="26">
        <f t="shared" si="19"/>
        <v>0.10704861564125956</v>
      </c>
      <c r="AJ24" s="11">
        <f t="shared" si="20"/>
        <v>0.51098068592496981</v>
      </c>
    </row>
    <row r="25" spans="1:36">
      <c r="A25" s="48" t="str">
        <v>Cristian Prieto</v>
      </c>
      <c r="B25" s="37" t="s">
        <v>279</v>
      </c>
      <c r="C25" s="9">
        <v>10349447</v>
      </c>
      <c r="D25" s="9">
        <v>8</v>
      </c>
      <c r="E25" s="30">
        <v>43791</v>
      </c>
      <c r="F25" s="11">
        <f>'qPCR OUTPUT'!E90</f>
        <v>17.149999999999999</v>
      </c>
      <c r="G25" s="11">
        <f>'qPCR OUTPUT'!E91</f>
        <v>23.55</v>
      </c>
      <c r="H25" s="11">
        <f>STDEV('qPCR OUTPUT'!E38:E39)</f>
        <v>5.9326258941551346</v>
      </c>
      <c r="I25" s="23">
        <f t="shared" si="0"/>
        <v>0.34592570811400203</v>
      </c>
      <c r="J25" s="11">
        <f>STDEV('qPCR OUTPUT'!E40:E41)</f>
        <v>2.5667976157071668</v>
      </c>
      <c r="K25" s="23">
        <f t="shared" si="1"/>
        <v>0.10899352932939137</v>
      </c>
      <c r="L25" s="11">
        <f t="shared" si="25"/>
        <v>2.2499999999999982</v>
      </c>
      <c r="M25" s="15">
        <f t="shared" si="2"/>
        <v>2.990000000000137E-2</v>
      </c>
      <c r="N25" s="15">
        <f t="shared" si="3"/>
        <v>2.2200999999999969</v>
      </c>
      <c r="O25" s="11">
        <f t="shared" si="4"/>
        <v>0.2146264818197626</v>
      </c>
      <c r="P25" s="9">
        <f t="shared" si="5"/>
        <v>149.165404864735</v>
      </c>
      <c r="Q25" s="11">
        <f t="shared" si="6"/>
        <v>3.4340237091162016</v>
      </c>
      <c r="R25" s="11">
        <f t="shared" ref="R25:S25" si="46">P25*10^3/92</f>
        <v>1621.3630963558153</v>
      </c>
      <c r="S25" s="11">
        <f t="shared" si="46"/>
        <v>37.326344664306539</v>
      </c>
      <c r="T25" s="11">
        <f t="shared" si="8"/>
        <v>1584.0367516915087</v>
      </c>
      <c r="U25" s="11">
        <f t="shared" si="9"/>
        <v>1658.6894410201219</v>
      </c>
      <c r="V25" s="11">
        <f t="shared" si="10"/>
        <v>126.81465085893066</v>
      </c>
      <c r="W25" s="11">
        <f t="shared" si="11"/>
        <v>140.17945031030885</v>
      </c>
      <c r="X25" s="11">
        <f t="shared" si="12"/>
        <v>141.62996265487104</v>
      </c>
      <c r="Y25" s="11">
        <f t="shared" si="13"/>
        <v>155.78159565186056</v>
      </c>
      <c r="Z25" s="11">
        <f t="shared" si="14"/>
        <v>140.90470648258994</v>
      </c>
      <c r="AA25" s="11">
        <f t="shared" si="15"/>
        <v>141.10141486899278</v>
      </c>
      <c r="AB25" s="28">
        <f t="shared" si="22"/>
        <v>14.680180782867779</v>
      </c>
      <c r="AC25" s="18">
        <v>29194</v>
      </c>
      <c r="AD25" s="11">
        <f t="shared" si="27"/>
        <v>14597</v>
      </c>
      <c r="AE25" s="11">
        <f t="shared" si="17"/>
        <v>39.963888888888889</v>
      </c>
      <c r="AF25" s="11">
        <f t="shared" si="23"/>
        <v>10228.79916137619</v>
      </c>
      <c r="AG25" s="11">
        <f t="shared" si="24"/>
        <v>1621.3630963558153</v>
      </c>
      <c r="AH25" s="26">
        <f t="shared" si="18"/>
        <v>1.6213630963558152</v>
      </c>
      <c r="AI25" s="26">
        <f t="shared" si="19"/>
        <v>3.7326344664306621E-2</v>
      </c>
      <c r="AJ25" s="11">
        <f t="shared" si="20"/>
        <v>0.17817176883030938</v>
      </c>
    </row>
    <row r="26" spans="1:36">
      <c r="A26" s="48" t="str">
        <v>Lucila Hurtado</v>
      </c>
      <c r="B26" s="9" t="s">
        <v>280</v>
      </c>
      <c r="C26" s="9">
        <v>5036995</v>
      </c>
      <c r="D26" s="9">
        <v>1</v>
      </c>
      <c r="E26" s="30">
        <v>43791</v>
      </c>
      <c r="F26" s="11">
        <f>'qPCR OUTPUT'!E8</f>
        <v>14.13</v>
      </c>
      <c r="G26" s="11">
        <f>'qPCR OUTPUT'!E9</f>
        <v>22.99</v>
      </c>
      <c r="H26" s="11">
        <f>STDEV('qPCR OUTPUT'!E39:E40)</f>
        <v>3.3304729393886006</v>
      </c>
      <c r="I26" s="23">
        <f t="shared" si="0"/>
        <v>0.23570226039551312</v>
      </c>
      <c r="J26" s="11">
        <f>STDEV('qPCR OUTPUT'!E41:E42)</f>
        <v>5.6780674529279773</v>
      </c>
      <c r="K26" s="23">
        <f t="shared" si="1"/>
        <v>0.24697988051013386</v>
      </c>
      <c r="L26" s="11">
        <f t="shared" si="25"/>
        <v>-0.76999999999999957</v>
      </c>
      <c r="M26" s="15">
        <f t="shared" si="2"/>
        <v>-0.5301000000000009</v>
      </c>
      <c r="N26" s="15">
        <f t="shared" si="3"/>
        <v>-0.23989999999999867</v>
      </c>
      <c r="O26" s="11">
        <f t="shared" si="4"/>
        <v>1.180910804093168</v>
      </c>
      <c r="P26" s="9">
        <f t="shared" si="5"/>
        <v>820.73300884475168</v>
      </c>
      <c r="Q26" s="11">
        <f t="shared" si="6"/>
        <v>18.894572865490687</v>
      </c>
      <c r="R26" s="11">
        <f t="shared" ref="R26:S26" si="47">P26*10^3/92</f>
        <v>8921.0109657038229</v>
      </c>
      <c r="S26" s="11">
        <f t="shared" si="47"/>
        <v>205.37579201620315</v>
      </c>
      <c r="T26" s="11">
        <f t="shared" si="8"/>
        <v>8715.6351736876204</v>
      </c>
      <c r="U26" s="11">
        <f t="shared" si="9"/>
        <v>9126.3867577200253</v>
      </c>
      <c r="V26" s="11">
        <f t="shared" si="10"/>
        <v>59.064465849967611</v>
      </c>
      <c r="W26" s="11">
        <f t="shared" si="11"/>
        <v>69.236325801659774</v>
      </c>
      <c r="X26" s="11">
        <f t="shared" si="12"/>
        <v>56.76394143311731</v>
      </c>
      <c r="Y26" s="11">
        <f t="shared" si="13"/>
        <v>66.915997583131684</v>
      </c>
      <c r="Z26" s="11">
        <f t="shared" si="14"/>
        <v>62.990231716549644</v>
      </c>
      <c r="AA26" s="11">
        <f t="shared" si="15"/>
        <v>62.995182666969093</v>
      </c>
      <c r="AB26" s="28">
        <f t="shared" si="22"/>
        <v>6.2411431346906809</v>
      </c>
      <c r="AC26" s="18">
        <v>17174</v>
      </c>
      <c r="AD26" s="11">
        <f t="shared" si="27"/>
        <v>26617</v>
      </c>
      <c r="AE26" s="11">
        <f t="shared" si="17"/>
        <v>72.875</v>
      </c>
      <c r="AF26" s="11">
        <f t="shared" si="23"/>
        <v>97.610790534057941</v>
      </c>
      <c r="AG26" s="11">
        <f t="shared" si="24"/>
        <v>8921.0109657038229</v>
      </c>
      <c r="AH26" s="26">
        <f t="shared" si="18"/>
        <v>8.9210109657038235</v>
      </c>
      <c r="AI26" s="26">
        <f t="shared" si="19"/>
        <v>0.20537579201620204</v>
      </c>
      <c r="AJ26" s="11">
        <f t="shared" si="20"/>
        <v>0.98033087535206853</v>
      </c>
    </row>
    <row r="27" spans="1:36">
      <c r="A27" s="48" t="str">
        <v>Daniel Henriquez</v>
      </c>
      <c r="B27" s="9" t="s">
        <v>281</v>
      </c>
      <c r="C27" s="9">
        <v>14038514</v>
      </c>
      <c r="D27" s="9" t="s">
        <v>258</v>
      </c>
      <c r="E27" s="30">
        <v>43791</v>
      </c>
      <c r="F27" s="11">
        <f>'qPCR OUTPUT'!E20</f>
        <v>14.45</v>
      </c>
      <c r="G27" s="11">
        <f>'qPCR OUTPUT'!E21</f>
        <v>24.8</v>
      </c>
      <c r="H27" s="11">
        <f>STDEV('qPCR OUTPUT'!E40:E41)</f>
        <v>2.5667976157071668</v>
      </c>
      <c r="I27" s="23">
        <f t="shared" si="0"/>
        <v>0.17763305299011536</v>
      </c>
      <c r="J27" s="11">
        <f>STDEV('qPCR OUTPUT'!E42:E43)</f>
        <v>5.8194888091652652</v>
      </c>
      <c r="K27" s="23">
        <f t="shared" si="1"/>
        <v>0.23465680682118004</v>
      </c>
      <c r="L27" s="11">
        <f t="shared" si="25"/>
        <v>-0.45000000000000107</v>
      </c>
      <c r="M27" s="15">
        <f t="shared" si="2"/>
        <v>1.2799000000000014</v>
      </c>
      <c r="N27" s="15">
        <f t="shared" si="3"/>
        <v>-1.7299000000000024</v>
      </c>
      <c r="O27" s="11">
        <f t="shared" si="4"/>
        <v>3.3170482550245839</v>
      </c>
      <c r="P27" s="9">
        <f t="shared" si="5"/>
        <v>2305.348537242086</v>
      </c>
      <c r="Q27" s="11">
        <f t="shared" si="6"/>
        <v>53.072772080393342</v>
      </c>
      <c r="R27" s="11">
        <f t="shared" ref="R27:S27" si="48">P27*10^3/92</f>
        <v>25058.136274370503</v>
      </c>
      <c r="S27" s="11">
        <f t="shared" si="48"/>
        <v>576.87795739557976</v>
      </c>
      <c r="T27" s="11">
        <f t="shared" si="8"/>
        <v>24481.258316974923</v>
      </c>
      <c r="U27" s="11">
        <f t="shared" si="9"/>
        <v>25635.014231766083</v>
      </c>
      <c r="V27" s="11">
        <f t="shared" si="10"/>
        <v>-90.708954011261767</v>
      </c>
      <c r="W27" s="11">
        <f t="shared" si="11"/>
        <v>-87.595635201777782</v>
      </c>
      <c r="X27" s="11">
        <f t="shared" si="12"/>
        <v>-130.84697397200162</v>
      </c>
      <c r="Y27" s="11">
        <f t="shared" si="13"/>
        <v>-129.53666935801638</v>
      </c>
      <c r="Z27" s="11">
        <f t="shared" si="14"/>
        <v>-110.12281168463907</v>
      </c>
      <c r="AA27" s="11">
        <f t="shared" si="15"/>
        <v>-109.67205813576439</v>
      </c>
      <c r="AB27" s="28">
        <f t="shared" si="22"/>
        <v>22.076422933986606</v>
      </c>
      <c r="AC27" s="36">
        <v>29661</v>
      </c>
      <c r="AD27" s="11">
        <f t="shared" si="27"/>
        <v>14130</v>
      </c>
      <c r="AE27" s="11">
        <f t="shared" si="17"/>
        <v>38.68333333333333</v>
      </c>
      <c r="AF27" s="11">
        <f t="shared" si="23"/>
        <v>22009.322177949234</v>
      </c>
      <c r="AG27" s="11">
        <f t="shared" si="24"/>
        <v>25058.136274370503</v>
      </c>
      <c r="AH27" s="26">
        <f t="shared" si="18"/>
        <v>25.058136274370504</v>
      </c>
      <c r="AI27" s="26">
        <f t="shared" si="19"/>
        <v>0.57687795739557757</v>
      </c>
      <c r="AJ27" s="11">
        <f t="shared" si="20"/>
        <v>26.81463220854052</v>
      </c>
    </row>
    <row r="28" spans="1:36">
      <c r="A28" s="48" t="str">
        <v>Ines Vera</v>
      </c>
      <c r="B28" s="9" t="s">
        <v>282</v>
      </c>
      <c r="C28" s="9">
        <v>7394563</v>
      </c>
      <c r="D28" s="9">
        <v>1</v>
      </c>
      <c r="E28" s="30">
        <v>43791</v>
      </c>
      <c r="F28" s="11">
        <f>'qPCR OUTPUT'!E32</f>
        <v>16.149999999999999</v>
      </c>
      <c r="G28" s="11">
        <f>'qPCR OUTPUT'!E33</f>
        <v>23.51</v>
      </c>
      <c r="H28" s="11">
        <f>STDEV('qPCR OUTPUT'!E41:E42)</f>
        <v>5.6780674529279773</v>
      </c>
      <c r="I28" s="23">
        <f t="shared" si="0"/>
        <v>0.35158312402030822</v>
      </c>
      <c r="J28" s="11">
        <f>STDEV('qPCR OUTPUT'!E43:E44)</f>
        <v>5.6780674529279773</v>
      </c>
      <c r="K28" s="23">
        <f t="shared" si="1"/>
        <v>0.241517118372096</v>
      </c>
      <c r="L28" s="11">
        <f t="shared" si="25"/>
        <v>1.2499999999999982</v>
      </c>
      <c r="M28" s="15">
        <f t="shared" si="2"/>
        <v>-1.0099999999997777E-2</v>
      </c>
      <c r="N28" s="15">
        <f t="shared" si="3"/>
        <v>1.260099999999996</v>
      </c>
      <c r="O28" s="11">
        <f t="shared" si="4"/>
        <v>0.41751501877537034</v>
      </c>
      <c r="P28" s="9">
        <f t="shared" si="5"/>
        <v>290.17293804888237</v>
      </c>
      <c r="Q28" s="11">
        <f t="shared" si="6"/>
        <v>6.6802403004059254</v>
      </c>
      <c r="R28" s="11">
        <f t="shared" ref="R28:S28" si="49">P28*10^3/92</f>
        <v>3154.0536744443734</v>
      </c>
      <c r="S28" s="11">
        <f t="shared" si="49"/>
        <v>72.611307613107883</v>
      </c>
      <c r="T28" s="11">
        <f t="shared" si="8"/>
        <v>3081.4423668312656</v>
      </c>
      <c r="U28" s="11">
        <f t="shared" si="9"/>
        <v>3226.6649820574812</v>
      </c>
      <c r="V28" s="11">
        <f t="shared" si="10"/>
        <v>112.58929751510297</v>
      </c>
      <c r="W28" s="11">
        <f t="shared" si="11"/>
        <v>125.28368267045394</v>
      </c>
      <c r="X28" s="11">
        <f t="shared" si="12"/>
        <v>123.81083583470793</v>
      </c>
      <c r="Y28" s="11">
        <f t="shared" si="13"/>
        <v>137.12268671351598</v>
      </c>
      <c r="Z28" s="11">
        <f t="shared" si="14"/>
        <v>124.54725925258094</v>
      </c>
      <c r="AA28" s="11">
        <f t="shared" si="15"/>
        <v>124.7016256834452</v>
      </c>
      <c r="AB28" s="28">
        <f t="shared" si="22"/>
        <v>12.421061030070774</v>
      </c>
      <c r="AC28" s="18">
        <v>19672</v>
      </c>
      <c r="AD28" s="11">
        <f t="shared" si="27"/>
        <v>24119</v>
      </c>
      <c r="AE28" s="11">
        <f t="shared" si="17"/>
        <v>66.036111111111111</v>
      </c>
      <c r="AF28" s="11">
        <f t="shared" si="23"/>
        <v>3441.6426000367433</v>
      </c>
      <c r="AG28" s="11">
        <f t="shared" si="24"/>
        <v>3154.0536744443734</v>
      </c>
      <c r="AH28" s="26">
        <f t="shared" si="18"/>
        <v>3.1540536744443735</v>
      </c>
      <c r="AI28" s="26">
        <f t="shared" si="19"/>
        <v>7.2611307613107634E-2</v>
      </c>
      <c r="AJ28" s="11">
        <f t="shared" si="20"/>
        <v>0.34659930488399709</v>
      </c>
    </row>
    <row r="29" spans="1:36">
      <c r="A29" s="48" t="str">
        <v>Miguel Copaja</v>
      </c>
      <c r="B29" s="9" t="s">
        <v>283</v>
      </c>
      <c r="C29" s="27">
        <v>13233595</v>
      </c>
      <c r="D29" s="9">
        <v>8</v>
      </c>
      <c r="E29" s="30">
        <v>43791</v>
      </c>
      <c r="F29" s="11">
        <f>'qPCR OUTPUT'!E44</f>
        <v>16.059999999999999</v>
      </c>
      <c r="G29" s="11">
        <f>'qPCR OUTPUT'!E45</f>
        <v>24.04</v>
      </c>
      <c r="H29" s="11">
        <f>STDEV('qPCR OUTPUT'!E42:E43)</f>
        <v>5.8194888091652652</v>
      </c>
      <c r="I29" s="23">
        <f t="shared" si="0"/>
        <v>0.36235920355948104</v>
      </c>
      <c r="J29" s="11">
        <f>STDEV('qPCR OUTPUT'!E44:E45)</f>
        <v>5.6427121138686678</v>
      </c>
      <c r="K29" s="23">
        <f t="shared" si="1"/>
        <v>0.23472180174162513</v>
      </c>
      <c r="L29" s="11">
        <f t="shared" si="25"/>
        <v>1.1599999999999984</v>
      </c>
      <c r="M29" s="15">
        <f t="shared" si="2"/>
        <v>0.51989999999999981</v>
      </c>
      <c r="N29" s="15">
        <f t="shared" si="3"/>
        <v>0.64009999999999856</v>
      </c>
      <c r="O29" s="11">
        <f t="shared" si="4"/>
        <v>0.64166847017086404</v>
      </c>
      <c r="P29" s="9">
        <f t="shared" si="5"/>
        <v>445.95958676875051</v>
      </c>
      <c r="Q29" s="11">
        <f t="shared" si="6"/>
        <v>10.266695522733825</v>
      </c>
      <c r="R29" s="11">
        <f t="shared" ref="R29:S29" si="50">P29*10^3/92</f>
        <v>4847.3868127038095</v>
      </c>
      <c r="S29" s="11">
        <f t="shared" si="50"/>
        <v>111.5945165514546</v>
      </c>
      <c r="T29" s="11">
        <f t="shared" si="8"/>
        <v>4735.7922961523545</v>
      </c>
      <c r="U29" s="11">
        <f t="shared" si="9"/>
        <v>4958.9813292552644</v>
      </c>
      <c r="V29" s="11">
        <f t="shared" si="10"/>
        <v>96.872973186552628</v>
      </c>
      <c r="W29" s="11">
        <f t="shared" si="11"/>
        <v>108.82667737207501</v>
      </c>
      <c r="X29" s="11">
        <f t="shared" si="12"/>
        <v>104.12407167578698</v>
      </c>
      <c r="Y29" s="11">
        <f t="shared" si="13"/>
        <v>116.50812218186235</v>
      </c>
      <c r="Z29" s="11">
        <f t="shared" si="14"/>
        <v>106.47537452393099</v>
      </c>
      <c r="AA29" s="11">
        <f t="shared" si="15"/>
        <v>106.58296110406924</v>
      </c>
      <c r="AB29" s="28">
        <f t="shared" si="22"/>
        <v>9.9251610777931063</v>
      </c>
      <c r="AC29" s="18">
        <v>28333</v>
      </c>
      <c r="AD29" s="11">
        <f t="shared" si="27"/>
        <v>15458</v>
      </c>
      <c r="AE29" s="11">
        <f t="shared" si="17"/>
        <v>42.319444444444443</v>
      </c>
      <c r="AF29" s="11">
        <f t="shared" si="23"/>
        <v>4129.7995734618744</v>
      </c>
      <c r="AG29" s="11">
        <f t="shared" si="24"/>
        <v>4847.3868127038095</v>
      </c>
      <c r="AH29" s="26">
        <f t="shared" si="18"/>
        <v>4.8473868127038093</v>
      </c>
      <c r="AI29" s="26">
        <f t="shared" si="19"/>
        <v>0.11159451655145514</v>
      </c>
      <c r="AJ29" s="11">
        <f t="shared" si="20"/>
        <v>0.53267986952789115</v>
      </c>
    </row>
    <row r="30" spans="1:36">
      <c r="A30" s="48" t="str">
        <v>Teresa Dohene</v>
      </c>
      <c r="B30" s="9" t="s">
        <v>284</v>
      </c>
      <c r="C30" s="9">
        <v>6063337</v>
      </c>
      <c r="D30" s="9">
        <v>1</v>
      </c>
      <c r="E30" s="30">
        <v>43791</v>
      </c>
      <c r="F30" s="11">
        <f>'qPCR OUTPUT'!E56</f>
        <v>15.95</v>
      </c>
      <c r="G30" s="11">
        <f>'qPCR OUTPUT'!E57</f>
        <v>24.87</v>
      </c>
      <c r="H30" s="11">
        <f>STDEV('qPCR OUTPUT'!E43:E44)</f>
        <v>5.6780674529279773</v>
      </c>
      <c r="I30" s="23">
        <f t="shared" si="0"/>
        <v>0.35599168983874468</v>
      </c>
      <c r="J30" s="11">
        <f>STDEV('qPCR OUTPUT'!E45:E46)</f>
        <v>0.41719300090006295</v>
      </c>
      <c r="K30" s="23">
        <f t="shared" si="1"/>
        <v>1.6774949774831641E-2</v>
      </c>
      <c r="L30" s="11">
        <f t="shared" si="25"/>
        <v>1.0499999999999989</v>
      </c>
      <c r="M30" s="15">
        <f t="shared" si="2"/>
        <v>1.3499000000000017</v>
      </c>
      <c r="N30" s="15">
        <f t="shared" si="3"/>
        <v>-0.29990000000000272</v>
      </c>
      <c r="O30" s="11">
        <f t="shared" si="4"/>
        <v>1.2310590798744883</v>
      </c>
      <c r="P30" s="9">
        <f t="shared" si="5"/>
        <v>855.58606051276934</v>
      </c>
      <c r="Q30" s="11">
        <f t="shared" si="6"/>
        <v>19.696945277991812</v>
      </c>
      <c r="R30" s="11">
        <f t="shared" ref="R30:S30" si="51">P30*10^3/92</f>
        <v>9299.8484838344502</v>
      </c>
      <c r="S30" s="11">
        <f t="shared" si="51"/>
        <v>214.09723128251972</v>
      </c>
      <c r="T30" s="11">
        <f t="shared" si="8"/>
        <v>9085.7512525519305</v>
      </c>
      <c r="U30" s="11">
        <f t="shared" si="9"/>
        <v>9513.94571511697</v>
      </c>
      <c r="V30" s="11">
        <f t="shared" si="10"/>
        <v>55.548363100756667</v>
      </c>
      <c r="W30" s="11">
        <f t="shared" si="11"/>
        <v>65.554515706388798</v>
      </c>
      <c r="X30" s="11">
        <f t="shared" si="12"/>
        <v>52.359560094632016</v>
      </c>
      <c r="Y30" s="11">
        <f t="shared" si="13"/>
        <v>62.304045990108051</v>
      </c>
      <c r="Z30" s="11">
        <f t="shared" si="14"/>
        <v>58.926204545432356</v>
      </c>
      <c r="AA30" s="11">
        <f t="shared" si="15"/>
        <v>58.941621222971385</v>
      </c>
      <c r="AB30" s="28">
        <f t="shared" si="22"/>
        <v>6.6128944834174135</v>
      </c>
      <c r="AC30" s="18">
        <v>19193</v>
      </c>
      <c r="AD30" s="11">
        <f t="shared" si="27"/>
        <v>24598</v>
      </c>
      <c r="AE30" s="11">
        <f t="shared" si="17"/>
        <v>67.344444444444449</v>
      </c>
      <c r="AF30" s="11">
        <f t="shared" si="23"/>
        <v>70.607438091326955</v>
      </c>
      <c r="AG30" s="11">
        <f t="shared" si="24"/>
        <v>9299.8484838344502</v>
      </c>
      <c r="AH30" s="26">
        <f t="shared" si="18"/>
        <v>9.2998484838344506</v>
      </c>
      <c r="AI30" s="26">
        <f t="shared" si="19"/>
        <v>0.21409723128251912</v>
      </c>
      <c r="AJ30" s="11">
        <f t="shared" si="20"/>
        <v>1.3232843120851412</v>
      </c>
    </row>
    <row r="31" spans="1:36">
      <c r="A31" s="48" t="str">
        <v>Luis Benvento</v>
      </c>
      <c r="B31" s="9" t="s">
        <v>285</v>
      </c>
      <c r="C31" s="27">
        <v>10062826</v>
      </c>
      <c r="D31" s="9">
        <v>0</v>
      </c>
      <c r="E31" s="30">
        <v>43791</v>
      </c>
      <c r="F31" s="11">
        <f>'qPCR OUTPUT'!E68</f>
        <v>15.29</v>
      </c>
      <c r="G31" s="11">
        <f>'qPCR OUTPUT'!E69</f>
        <v>23.1</v>
      </c>
      <c r="H31" s="11">
        <f>STDEV('qPCR OUTPUT'!E44:E45)</f>
        <v>5.6427121138686678</v>
      </c>
      <c r="I31" s="23">
        <f t="shared" si="0"/>
        <v>0.36904591980828438</v>
      </c>
      <c r="J31" s="11">
        <f>STDEV('qPCR OUTPUT'!E46:E47)</f>
        <v>0.13435028842544242</v>
      </c>
      <c r="K31" s="23">
        <f t="shared" si="1"/>
        <v>5.8160298019672039E-3</v>
      </c>
      <c r="L31" s="11">
        <f t="shared" si="25"/>
        <v>0.38999999999999879</v>
      </c>
      <c r="M31" s="15">
        <f t="shared" si="2"/>
        <v>-0.42009999999999792</v>
      </c>
      <c r="N31" s="15">
        <f t="shared" si="3"/>
        <v>0.81009999999999671</v>
      </c>
      <c r="O31" s="11">
        <f t="shared" si="4"/>
        <v>0.57034232344672287</v>
      </c>
      <c r="P31" s="9">
        <f t="shared" si="5"/>
        <v>396.3879147954724</v>
      </c>
      <c r="Q31" s="11">
        <f t="shared" si="6"/>
        <v>9.1254771751475658</v>
      </c>
      <c r="R31" s="11">
        <f t="shared" ref="R31:S31" si="52">P31*10^3/92</f>
        <v>4308.5642912551348</v>
      </c>
      <c r="S31" s="11">
        <f t="shared" si="52"/>
        <v>99.189969295082236</v>
      </c>
      <c r="T31" s="11">
        <f t="shared" si="8"/>
        <v>4209.3743219600528</v>
      </c>
      <c r="U31" s="11">
        <f t="shared" si="9"/>
        <v>4407.7542605502167</v>
      </c>
      <c r="V31" s="11">
        <f t="shared" si="10"/>
        <v>101.87394394137951</v>
      </c>
      <c r="W31" s="11">
        <f t="shared" si="11"/>
        <v>114.06333452477296</v>
      </c>
      <c r="X31" s="11">
        <f t="shared" si="12"/>
        <v>110.38844556867538</v>
      </c>
      <c r="Y31" s="11">
        <f t="shared" si="13"/>
        <v>123.06772429945242</v>
      </c>
      <c r="Z31" s="11">
        <f t="shared" si="14"/>
        <v>112.22589004672417</v>
      </c>
      <c r="AA31" s="11">
        <f t="shared" si="15"/>
        <v>112.34836208357007</v>
      </c>
      <c r="AB31" s="28">
        <f t="shared" si="22"/>
        <v>10.719362215882356</v>
      </c>
      <c r="AC31" s="18">
        <v>23655</v>
      </c>
      <c r="AD31" s="11">
        <f t="shared" si="27"/>
        <v>20136</v>
      </c>
      <c r="AE31" s="11">
        <f t="shared" si="17"/>
        <v>55.130555555555553</v>
      </c>
      <c r="AF31" s="11">
        <f t="shared" si="23"/>
        <v>3273.8773838773004</v>
      </c>
      <c r="AG31" s="11">
        <f t="shared" si="24"/>
        <v>4308.5642912551348</v>
      </c>
      <c r="AH31" s="26">
        <f t="shared" si="18"/>
        <v>4.3085642912551352</v>
      </c>
      <c r="AI31" s="26">
        <f t="shared" si="19"/>
        <v>9.9189969295081504E-2</v>
      </c>
      <c r="AJ31" s="11">
        <f t="shared" si="20"/>
        <v>0.47346860343463026</v>
      </c>
    </row>
    <row r="32" spans="1:36">
      <c r="A32" s="48" t="str">
        <v>Veronica Sabadini</v>
      </c>
      <c r="B32" s="37" t="s">
        <v>286</v>
      </c>
      <c r="C32" s="9">
        <v>10674728</v>
      </c>
      <c r="D32" s="9">
        <v>8</v>
      </c>
      <c r="E32" s="30">
        <v>43791</v>
      </c>
      <c r="F32" s="11">
        <f>'qPCR OUTPUT'!E80</f>
        <v>16.75</v>
      </c>
      <c r="G32" s="11">
        <f>'qPCR OUTPUT'!E81</f>
        <v>24.97</v>
      </c>
      <c r="H32" s="11">
        <f>STDEV('qPCR OUTPUT'!E45:E46)</f>
        <v>0.41719300090006295</v>
      </c>
      <c r="I32" s="23">
        <f t="shared" si="0"/>
        <v>2.4907044829854504E-2</v>
      </c>
      <c r="J32" s="11">
        <f>STDEV('qPCR OUTPUT'!E47:E48)</f>
        <v>5.6639253173042379</v>
      </c>
      <c r="K32" s="23">
        <f t="shared" si="1"/>
        <v>0.22682920774145929</v>
      </c>
      <c r="L32" s="11">
        <f t="shared" si="25"/>
        <v>1.8499999999999996</v>
      </c>
      <c r="M32" s="15">
        <f t="shared" si="2"/>
        <v>1.4498999999999995</v>
      </c>
      <c r="N32" s="15">
        <f t="shared" si="3"/>
        <v>0.40010000000000012</v>
      </c>
      <c r="O32" s="11">
        <f t="shared" si="4"/>
        <v>0.75780575434250308</v>
      </c>
      <c r="P32" s="9">
        <f t="shared" si="5"/>
        <v>526.67499926803964</v>
      </c>
      <c r="Q32" s="11">
        <f t="shared" si="6"/>
        <v>12.124892069480049</v>
      </c>
      <c r="R32" s="11">
        <f t="shared" ref="R32:S32" si="53">P32*10^3/92</f>
        <v>5724.7282529134736</v>
      </c>
      <c r="S32" s="11">
        <f t="shared" si="53"/>
        <v>131.79230510304401</v>
      </c>
      <c r="T32" s="11">
        <f t="shared" si="8"/>
        <v>5592.9359478104298</v>
      </c>
      <c r="U32" s="11">
        <f t="shared" si="9"/>
        <v>5856.5205580165175</v>
      </c>
      <c r="V32" s="11">
        <f t="shared" si="10"/>
        <v>88.73010849580092</v>
      </c>
      <c r="W32" s="11">
        <f t="shared" si="11"/>
        <v>100.3000546988431</v>
      </c>
      <c r="X32" s="11">
        <f t="shared" si="12"/>
        <v>93.924062221055891</v>
      </c>
      <c r="Y32" s="11">
        <f t="shared" si="13"/>
        <v>105.82740535960343</v>
      </c>
      <c r="Z32" s="11">
        <f t="shared" si="14"/>
        <v>97.112058459949495</v>
      </c>
      <c r="AA32" s="11">
        <f t="shared" si="15"/>
        <v>97.195407693825842</v>
      </c>
      <c r="AB32" s="28">
        <f t="shared" si="22"/>
        <v>8.6319976657775896</v>
      </c>
      <c r="AC32" s="18">
        <v>23861</v>
      </c>
      <c r="AD32" s="11">
        <f t="shared" si="27"/>
        <v>19930</v>
      </c>
      <c r="AE32" s="11">
        <f t="shared" si="17"/>
        <v>54.56388888888889</v>
      </c>
      <c r="AF32" s="11">
        <f t="shared" si="23"/>
        <v>1817.4463956156931</v>
      </c>
      <c r="AG32" s="11">
        <f t="shared" si="24"/>
        <v>5724.7282529134736</v>
      </c>
      <c r="AH32" s="26">
        <f t="shared" si="18"/>
        <v>5.724728252913474</v>
      </c>
      <c r="AI32" s="26">
        <f t="shared" si="19"/>
        <v>0.13179230510304318</v>
      </c>
      <c r="AJ32" s="11">
        <f t="shared" si="20"/>
        <v>0.62909101680367852</v>
      </c>
    </row>
    <row r="33" spans="1:36">
      <c r="A33" s="48" t="str">
        <v>Carlos Daille</v>
      </c>
      <c r="B33" s="9" t="s">
        <v>287</v>
      </c>
      <c r="C33" s="9">
        <v>10263246</v>
      </c>
      <c r="D33" s="9" t="s">
        <v>258</v>
      </c>
      <c r="E33" s="30">
        <v>43791</v>
      </c>
      <c r="F33" s="11">
        <f>'qPCR OUTPUT'!E92</f>
        <v>16.309999999999999</v>
      </c>
      <c r="G33" s="11">
        <f>'qPCR OUTPUT'!E93</f>
        <v>22.12</v>
      </c>
      <c r="H33" s="11">
        <f>STDEV('qPCR OUTPUT'!E46:E47)</f>
        <v>0.13435028842544242</v>
      </c>
      <c r="I33" s="23">
        <f t="shared" si="0"/>
        <v>8.2372954276788736E-3</v>
      </c>
      <c r="J33" s="11">
        <f>STDEV('qPCR OUTPUT'!E48:E49)</f>
        <v>6.2932503525602748</v>
      </c>
      <c r="K33" s="23">
        <f t="shared" si="1"/>
        <v>0.28450498881375563</v>
      </c>
      <c r="L33" s="11">
        <f t="shared" si="25"/>
        <v>1.4099999999999984</v>
      </c>
      <c r="M33" s="15">
        <f t="shared" si="2"/>
        <v>-1.4000999999999983</v>
      </c>
      <c r="N33" s="15">
        <f t="shared" si="3"/>
        <v>2.8100999999999967</v>
      </c>
      <c r="O33" s="11">
        <f t="shared" si="4"/>
        <v>0.14258558086168074</v>
      </c>
      <c r="P33" s="9">
        <f t="shared" si="5"/>
        <v>99.096978698868114</v>
      </c>
      <c r="Q33" s="11">
        <f t="shared" si="6"/>
        <v>2.2813692937868919</v>
      </c>
      <c r="R33" s="11">
        <f t="shared" ref="R33:S33" si="54">P33*10^3/92</f>
        <v>1077.1410728137839</v>
      </c>
      <c r="S33" s="11">
        <f t="shared" si="54"/>
        <v>24.797492323770562</v>
      </c>
      <c r="T33" s="11">
        <f t="shared" si="8"/>
        <v>1052.3435804900134</v>
      </c>
      <c r="U33" s="11">
        <f t="shared" si="9"/>
        <v>1101.9385651375544</v>
      </c>
      <c r="V33" s="11">
        <f t="shared" si="10"/>
        <v>131.86573598534488</v>
      </c>
      <c r="W33" s="11">
        <f t="shared" si="11"/>
        <v>145.46858363119324</v>
      </c>
      <c r="X33" s="11">
        <f t="shared" si="12"/>
        <v>147.95711139216883</v>
      </c>
      <c r="Y33" s="11">
        <f t="shared" si="13"/>
        <v>162.40693107486311</v>
      </c>
      <c r="Z33" s="11">
        <f t="shared" si="14"/>
        <v>146.71284751168105</v>
      </c>
      <c r="AA33" s="11">
        <f t="shared" si="15"/>
        <v>146.92459052089251</v>
      </c>
      <c r="AB33" s="28">
        <f t="shared" si="22"/>
        <v>15.482340553970602</v>
      </c>
      <c r="AC33" s="18">
        <v>24288</v>
      </c>
      <c r="AD33" s="11">
        <f t="shared" si="27"/>
        <v>19503</v>
      </c>
      <c r="AE33" s="11">
        <f t="shared" si="17"/>
        <v>53.394444444444446</v>
      </c>
      <c r="AF33" s="11">
        <f t="shared" si="23"/>
        <v>8747.8882250817132</v>
      </c>
      <c r="AG33" s="11">
        <f t="shared" si="24"/>
        <v>1077.1410728137839</v>
      </c>
      <c r="AH33" s="26">
        <f t="shared" si="18"/>
        <v>1.077141072813784</v>
      </c>
      <c r="AI33" s="26">
        <f t="shared" si="19"/>
        <v>2.4797492323770376E-2</v>
      </c>
      <c r="AJ33" s="11">
        <f t="shared" si="20"/>
        <v>0.11836715085865759</v>
      </c>
    </row>
    <row r="34" spans="1:36" s="47" customFormat="1">
      <c r="A34" s="48" t="str">
        <v>Martin Donoso</v>
      </c>
      <c r="B34" s="39" t="s">
        <v>288</v>
      </c>
      <c r="C34" s="40">
        <v>8480073</v>
      </c>
      <c r="D34" s="40">
        <v>2</v>
      </c>
      <c r="E34" s="41">
        <v>43791</v>
      </c>
      <c r="F34" s="29"/>
      <c r="G34" s="38">
        <f>'qPCR OUTPUT'!E11</f>
        <v>24.22</v>
      </c>
      <c r="H34" s="38">
        <f>STDEV('qPCR OUTPUT'!E47:E48)</f>
        <v>5.6639253173042379</v>
      </c>
      <c r="I34" s="42" t="e">
        <f t="shared" si="0"/>
        <v>#DIV/0!</v>
      </c>
      <c r="J34" s="38">
        <f>STDEV('qPCR OUTPUT'!E49:E50)</f>
        <v>6.3568899628670499</v>
      </c>
      <c r="K34" s="42">
        <f t="shared" si="1"/>
        <v>0.26246449062209126</v>
      </c>
      <c r="L34" s="38">
        <f t="shared" si="25"/>
        <v>-14.9</v>
      </c>
      <c r="M34" s="43">
        <f t="shared" si="2"/>
        <v>0.69989999999999952</v>
      </c>
      <c r="N34" s="43">
        <f t="shared" si="3"/>
        <v>-15.5999</v>
      </c>
      <c r="O34" s="38">
        <f t="shared" si="4"/>
        <v>49663.557916590275</v>
      </c>
      <c r="P34" s="39">
        <f t="shared" si="5"/>
        <v>34516172.752030239</v>
      </c>
      <c r="Q34" s="38">
        <f t="shared" si="6"/>
        <v>794616.92666544439</v>
      </c>
      <c r="R34" s="38">
        <f t="shared" ref="R34:S34" si="55">P34*10^3/92</f>
        <v>375175790.78293735</v>
      </c>
      <c r="S34" s="38">
        <f t="shared" si="55"/>
        <v>8637140.5072330907</v>
      </c>
      <c r="T34" s="38">
        <f t="shared" si="8"/>
        <v>366538650.27570426</v>
      </c>
      <c r="U34" s="38">
        <f t="shared" si="9"/>
        <v>383812931.29017043</v>
      </c>
      <c r="V34" s="38">
        <f t="shared" si="10"/>
        <v>-3481975.3146191905</v>
      </c>
      <c r="W34" s="38">
        <f t="shared" si="11"/>
        <v>-3646066.9102566191</v>
      </c>
      <c r="X34" s="38">
        <f t="shared" si="12"/>
        <v>-4361649.4582808809</v>
      </c>
      <c r="Y34" s="38">
        <f t="shared" si="13"/>
        <v>-4567198.3623530287</v>
      </c>
      <c r="Z34" s="38">
        <f t="shared" si="14"/>
        <v>-4003858.1842687503</v>
      </c>
      <c r="AA34" s="38">
        <f t="shared" si="15"/>
        <v>-4014222.5113774301</v>
      </c>
      <c r="AB34" s="44">
        <f t="shared" si="22"/>
        <v>532247.19675823953</v>
      </c>
      <c r="AC34" s="45">
        <v>23542</v>
      </c>
      <c r="AD34" s="11">
        <f t="shared" si="27"/>
        <v>20249</v>
      </c>
      <c r="AE34" s="38">
        <f t="shared" si="17"/>
        <v>55.43888888888889</v>
      </c>
      <c r="AF34" s="38"/>
      <c r="AG34" s="38">
        <f t="shared" si="24"/>
        <v>375175790.78293735</v>
      </c>
      <c r="AH34" s="46">
        <f t="shared" si="18"/>
        <v>375175.79078293737</v>
      </c>
      <c r="AI34" s="46">
        <f t="shared" si="19"/>
        <v>8637.1405072330381</v>
      </c>
      <c r="AJ34" s="38">
        <f t="shared" si="20"/>
        <v>606888.29391357512</v>
      </c>
    </row>
    <row r="35" spans="1:36">
      <c r="A35" s="48" t="str">
        <v>Alicia Olivares</v>
      </c>
      <c r="B35" s="9" t="s">
        <v>289</v>
      </c>
      <c r="C35" s="27">
        <v>10557580</v>
      </c>
      <c r="D35" s="9">
        <v>7</v>
      </c>
      <c r="E35" s="30">
        <v>43791</v>
      </c>
      <c r="F35" s="11">
        <f>'qPCR OUTPUT'!E22</f>
        <v>15.3</v>
      </c>
      <c r="G35" s="11">
        <f>'qPCR OUTPUT'!E46</f>
        <v>23.45</v>
      </c>
      <c r="H35" s="11">
        <f>STDEV('qPCR OUTPUT'!E48:E49)</f>
        <v>6.2932503525602748</v>
      </c>
      <c r="I35" s="23">
        <f t="shared" si="0"/>
        <v>0.41132355245491992</v>
      </c>
      <c r="J35" s="11" t="e">
        <f>STDEV('qPCR OUTPUT'!E50:E51)</f>
        <v>#DIV/0!</v>
      </c>
      <c r="K35" s="23" t="e">
        <f t="shared" si="1"/>
        <v>#DIV/0!</v>
      </c>
      <c r="L35" s="11">
        <f t="shared" si="25"/>
        <v>0.40000000000000036</v>
      </c>
      <c r="M35" s="15">
        <f t="shared" si="2"/>
        <v>-7.0100000000000051E-2</v>
      </c>
      <c r="N35" s="15">
        <f t="shared" si="3"/>
        <v>0.47010000000000041</v>
      </c>
      <c r="O35" s="11">
        <f t="shared" si="4"/>
        <v>0.72191455672301796</v>
      </c>
      <c r="P35" s="9">
        <f t="shared" si="5"/>
        <v>501.73061692249746</v>
      </c>
      <c r="Q35" s="11">
        <f t="shared" si="6"/>
        <v>11.550632907568287</v>
      </c>
      <c r="R35" s="11">
        <f t="shared" ref="R35:S35" si="56">P35*10^3/92</f>
        <v>5453.5936622010595</v>
      </c>
      <c r="S35" s="11">
        <f t="shared" si="56"/>
        <v>125.55035769095966</v>
      </c>
      <c r="T35" s="11">
        <f t="shared" si="8"/>
        <v>5328.0433045100999</v>
      </c>
      <c r="U35" s="11">
        <f t="shared" si="9"/>
        <v>5579.1440198920191</v>
      </c>
      <c r="V35" s="11">
        <f t="shared" si="10"/>
        <v>91.246588607154052</v>
      </c>
      <c r="W35" s="11">
        <f t="shared" si="11"/>
        <v>102.93513181102583</v>
      </c>
      <c r="X35" s="11">
        <f t="shared" si="12"/>
        <v>97.07628467632982</v>
      </c>
      <c r="Y35" s="11">
        <f t="shared" si="13"/>
        <v>109.12818616328497</v>
      </c>
      <c r="Z35" s="11">
        <f t="shared" si="14"/>
        <v>100.00570824367782</v>
      </c>
      <c r="AA35" s="11">
        <f t="shared" si="15"/>
        <v>100.09654781444867</v>
      </c>
      <c r="AB35" s="28">
        <f t="shared" si="22"/>
        <v>9.0316383488362959</v>
      </c>
      <c r="AC35" s="18">
        <v>24122</v>
      </c>
      <c r="AD35" s="11">
        <f t="shared" si="27"/>
        <v>19669</v>
      </c>
      <c r="AE35" s="11">
        <f t="shared" si="17"/>
        <v>53.852777777777774</v>
      </c>
      <c r="AF35" s="11">
        <f t="shared" si="23"/>
        <v>2138.486267204501</v>
      </c>
      <c r="AG35" s="11">
        <f t="shared" si="24"/>
        <v>5453.5936622010595</v>
      </c>
      <c r="AH35" s="26">
        <f t="shared" si="18"/>
        <v>5.4535936622010599</v>
      </c>
      <c r="AI35" s="26">
        <f t="shared" si="19"/>
        <v>0.12555035769095912</v>
      </c>
      <c r="AJ35" s="11">
        <f t="shared" si="20"/>
        <v>0.59929600683528128</v>
      </c>
    </row>
    <row r="36" spans="1:36">
      <c r="A36" s="48" t="str">
        <v>Juan Fernandez</v>
      </c>
      <c r="B36" s="9" t="s">
        <v>290</v>
      </c>
      <c r="C36" s="27">
        <v>6068685</v>
      </c>
      <c r="D36" s="9">
        <v>8</v>
      </c>
      <c r="E36" s="30">
        <v>43791</v>
      </c>
      <c r="F36" s="11">
        <f>'qPCR OUTPUT'!E23</f>
        <v>14.87</v>
      </c>
      <c r="G36" s="11">
        <f>'qPCR OUTPUT'!E47</f>
        <v>23.26</v>
      </c>
      <c r="H36" s="11">
        <f>STDEV('qPCR OUTPUT'!E49:E50)</f>
        <v>6.3568899628670499</v>
      </c>
      <c r="I36" s="23">
        <f t="shared" si="0"/>
        <v>0.42749764377048083</v>
      </c>
      <c r="J36" s="11" t="e">
        <f>STDEV('qPCR OUTPUT'!E51:E52)</f>
        <v>#DIV/0!</v>
      </c>
      <c r="K36" s="23" t="e">
        <f t="shared" si="1"/>
        <v>#DIV/0!</v>
      </c>
      <c r="L36" s="11">
        <f t="shared" si="25"/>
        <v>-3.0000000000001137E-2</v>
      </c>
      <c r="M36" s="15">
        <f t="shared" si="2"/>
        <v>-0.26009999999999778</v>
      </c>
      <c r="N36" s="15">
        <f t="shared" si="3"/>
        <v>0.23009999999999664</v>
      </c>
      <c r="O36" s="11">
        <f t="shared" si="4"/>
        <v>0.85257579366903868</v>
      </c>
      <c r="P36" s="9">
        <f t="shared" si="5"/>
        <v>592.54017659998192</v>
      </c>
      <c r="Q36" s="11">
        <f t="shared" si="6"/>
        <v>13.641212698704619</v>
      </c>
      <c r="R36" s="11">
        <f t="shared" ref="R36:S36" si="57">P36*10^3/92</f>
        <v>6440.6540934780651</v>
      </c>
      <c r="S36" s="11">
        <f t="shared" si="57"/>
        <v>148.27405107287629</v>
      </c>
      <c r="T36" s="11">
        <f t="shared" si="8"/>
        <v>6292.3800424051888</v>
      </c>
      <c r="U36" s="11">
        <f t="shared" si="9"/>
        <v>6588.9281445509414</v>
      </c>
      <c r="V36" s="11">
        <f t="shared" si="10"/>
        <v>82.085389597150709</v>
      </c>
      <c r="W36" s="11">
        <f t="shared" si="11"/>
        <v>93.342182626766061</v>
      </c>
      <c r="X36" s="11">
        <f t="shared" si="12"/>
        <v>85.60067749537825</v>
      </c>
      <c r="Y36" s="11">
        <f t="shared" si="13"/>
        <v>97.111755079843789</v>
      </c>
      <c r="Z36" s="11">
        <f t="shared" si="14"/>
        <v>89.471430061072155</v>
      </c>
      <c r="AA36" s="11">
        <f t="shared" si="15"/>
        <v>89.535001199784688</v>
      </c>
      <c r="AB36" s="28">
        <f t="shared" si="22"/>
        <v>7.5767538800591012</v>
      </c>
      <c r="AC36" s="18">
        <v>20253</v>
      </c>
      <c r="AD36" s="11">
        <f t="shared" si="27"/>
        <v>23538</v>
      </c>
      <c r="AE36" s="11">
        <f t="shared" si="17"/>
        <v>64.441666666666663</v>
      </c>
      <c r="AF36" s="11">
        <f t="shared" si="23"/>
        <v>629.67543799097359</v>
      </c>
      <c r="AG36" s="11">
        <f t="shared" si="24"/>
        <v>6440.6540934780651</v>
      </c>
      <c r="AH36" s="26">
        <f t="shared" si="18"/>
        <v>6.4406540934780647</v>
      </c>
      <c r="AI36" s="26">
        <f t="shared" si="19"/>
        <v>0.14827405107287639</v>
      </c>
      <c r="AJ36" s="11">
        <f t="shared" si="20"/>
        <v>0.70776418609649061</v>
      </c>
    </row>
    <row r="37" spans="1:36">
      <c r="A37" s="48" t="str">
        <v>Victoria Riveros</v>
      </c>
      <c r="B37" s="37" t="s">
        <v>291</v>
      </c>
      <c r="C37" s="9">
        <v>9628997</v>
      </c>
      <c r="D37" s="9">
        <v>9</v>
      </c>
      <c r="E37" s="30">
        <v>43791</v>
      </c>
      <c r="F37" s="11">
        <f>'qPCR OUTPUT'!E34</f>
        <v>15.81</v>
      </c>
      <c r="G37" s="11">
        <f>'qPCR OUTPUT'!E35</f>
        <v>24.22</v>
      </c>
      <c r="H37" s="11" t="e">
        <f>STDEV('qPCR OUTPUT'!E50:E51)</f>
        <v>#DIV/0!</v>
      </c>
      <c r="I37" s="23" t="e">
        <f t="shared" si="0"/>
        <v>#DIV/0!</v>
      </c>
      <c r="J37" s="11">
        <f>STDEV('qPCR OUTPUT'!E52:E53)</f>
        <v>5.8265598769771616</v>
      </c>
      <c r="K37" s="23">
        <f t="shared" si="1"/>
        <v>0.24056812043671189</v>
      </c>
      <c r="L37" s="11">
        <f t="shared" si="25"/>
        <v>0.91000000000000014</v>
      </c>
      <c r="M37" s="15">
        <f t="shared" si="2"/>
        <v>0.69989999999999952</v>
      </c>
      <c r="N37" s="15">
        <f t="shared" si="3"/>
        <v>0.21010000000000062</v>
      </c>
      <c r="O37" s="11">
        <f t="shared" si="4"/>
        <v>0.86447730823022739</v>
      </c>
      <c r="P37" s="9">
        <f t="shared" si="5"/>
        <v>600.81172922000803</v>
      </c>
      <c r="Q37" s="11">
        <f t="shared" si="6"/>
        <v>13.831636931683638</v>
      </c>
      <c r="R37" s="11">
        <f t="shared" ref="R37:S37" si="58">P37*10^3/92</f>
        <v>6530.5622741305215</v>
      </c>
      <c r="S37" s="11">
        <f t="shared" si="58"/>
        <v>150.34387969221348</v>
      </c>
      <c r="T37" s="11">
        <f t="shared" si="8"/>
        <v>6380.2183944383078</v>
      </c>
      <c r="U37" s="11">
        <f t="shared" si="9"/>
        <v>6680.9061538227352</v>
      </c>
      <c r="V37" s="11">
        <f t="shared" si="10"/>
        <v>81.250925252836083</v>
      </c>
      <c r="W37" s="11">
        <f t="shared" si="11"/>
        <v>92.468391538684031</v>
      </c>
      <c r="X37" s="11">
        <f t="shared" si="12"/>
        <v>84.555401106184135</v>
      </c>
      <c r="Y37" s="11">
        <f t="shared" si="13"/>
        <v>96.017216769509446</v>
      </c>
      <c r="Z37" s="11">
        <f t="shared" si="14"/>
        <v>88.511896322434083</v>
      </c>
      <c r="AA37" s="11">
        <f t="shared" si="15"/>
        <v>88.572983666803424</v>
      </c>
      <c r="AB37" s="28">
        <f t="shared" si="22"/>
        <v>7.444233102706022</v>
      </c>
      <c r="AC37" s="18">
        <v>23943</v>
      </c>
      <c r="AD37" s="11">
        <f t="shared" si="27"/>
        <v>19848</v>
      </c>
      <c r="AE37" s="11">
        <f t="shared" si="17"/>
        <v>54.338888888888889</v>
      </c>
      <c r="AF37" s="11">
        <f t="shared" si="23"/>
        <v>1171.9732452632352</v>
      </c>
      <c r="AG37" s="11">
        <f t="shared" si="24"/>
        <v>6530.5622741305215</v>
      </c>
      <c r="AH37" s="26">
        <f t="shared" si="18"/>
        <v>6.5305622741305216</v>
      </c>
      <c r="AI37" s="26">
        <f t="shared" si="19"/>
        <v>0.15034387969221363</v>
      </c>
      <c r="AJ37" s="11">
        <f t="shared" si="20"/>
        <v>0.71764420594840894</v>
      </c>
    </row>
    <row r="38" spans="1:36">
      <c r="A38" s="48" t="str">
        <v>Axel Camousseight</v>
      </c>
      <c r="B38" s="9" t="s">
        <v>292</v>
      </c>
      <c r="C38" s="9">
        <v>10188906</v>
      </c>
      <c r="D38" s="9">
        <v>8</v>
      </c>
      <c r="E38" s="30">
        <v>43791</v>
      </c>
      <c r="F38" s="11">
        <f>'qPCR OUTPUT'!E58</f>
        <v>15.1</v>
      </c>
      <c r="G38" s="11">
        <f>'qPCR OUTPUT'!E59</f>
        <v>23.01</v>
      </c>
      <c r="H38" s="11" t="e">
        <f>STDEV('qPCR OUTPUT'!E51:E52)</f>
        <v>#DIV/0!</v>
      </c>
      <c r="I38" s="23" t="e">
        <f t="shared" si="0"/>
        <v>#DIV/0!</v>
      </c>
      <c r="J38" s="11">
        <f>STDEV('qPCR OUTPUT'!E53:E54)</f>
        <v>5.9255548263432711</v>
      </c>
      <c r="K38" s="23">
        <f t="shared" si="1"/>
        <v>0.25752085294842547</v>
      </c>
      <c r="L38" s="11">
        <f t="shared" si="25"/>
        <v>0.19999999999999929</v>
      </c>
      <c r="M38" s="15">
        <f t="shared" si="2"/>
        <v>-0.51009999999999778</v>
      </c>
      <c r="N38" s="15">
        <f t="shared" si="3"/>
        <v>0.71009999999999707</v>
      </c>
      <c r="O38" s="11">
        <f t="shared" si="4"/>
        <v>0.61127776683148849</v>
      </c>
      <c r="P38" s="9">
        <f t="shared" si="5"/>
        <v>424.83804794788449</v>
      </c>
      <c r="Q38" s="11">
        <f t="shared" si="6"/>
        <v>9.7804442693038158</v>
      </c>
      <c r="R38" s="11">
        <f t="shared" ref="R38:S38" si="59">P38*10^3/92</f>
        <v>4617.8048689987445</v>
      </c>
      <c r="S38" s="11">
        <f t="shared" si="59"/>
        <v>106.30917684025887</v>
      </c>
      <c r="T38" s="11">
        <f t="shared" si="8"/>
        <v>4511.4956921584853</v>
      </c>
      <c r="U38" s="11">
        <f t="shared" si="9"/>
        <v>4724.1140458390037</v>
      </c>
      <c r="V38" s="11">
        <f t="shared" si="10"/>
        <v>99.003790924494382</v>
      </c>
      <c r="W38" s="11">
        <f t="shared" si="11"/>
        <v>111.05791656452948</v>
      </c>
      <c r="X38" s="11">
        <f t="shared" si="12"/>
        <v>106.79320126331403</v>
      </c>
      <c r="Y38" s="11">
        <f t="shared" si="13"/>
        <v>119.30304285451585</v>
      </c>
      <c r="Z38" s="11">
        <f t="shared" si="14"/>
        <v>108.92555891392175</v>
      </c>
      <c r="AA38" s="11">
        <f t="shared" si="15"/>
        <v>109.03948790171344</v>
      </c>
      <c r="AB38" s="28">
        <f t="shared" si="22"/>
        <v>10.263554952802409</v>
      </c>
      <c r="AC38" s="18">
        <v>26834</v>
      </c>
      <c r="AD38" s="11">
        <f t="shared" si="27"/>
        <v>16957</v>
      </c>
      <c r="AE38" s="11">
        <f t="shared" si="17"/>
        <v>46.424999999999997</v>
      </c>
      <c r="AF38" s="11">
        <f t="shared" si="23"/>
        <v>3920.5740951938196</v>
      </c>
      <c r="AG38" s="11">
        <f t="shared" si="24"/>
        <v>4617.8048689987445</v>
      </c>
      <c r="AH38" s="26">
        <f t="shared" si="18"/>
        <v>4.6178048689987445</v>
      </c>
      <c r="AI38" s="26">
        <f t="shared" si="19"/>
        <v>0.10630917684025931</v>
      </c>
      <c r="AJ38" s="11">
        <f t="shared" si="20"/>
        <v>0.50745108450535659</v>
      </c>
    </row>
    <row r="39" spans="1:36">
      <c r="A39" s="48" t="str">
        <v>Tania Cruz</v>
      </c>
      <c r="B39" s="9" t="s">
        <v>293</v>
      </c>
      <c r="C39" s="27">
        <v>11552999</v>
      </c>
      <c r="D39" s="9">
        <v>4</v>
      </c>
      <c r="E39" s="30">
        <v>43791</v>
      </c>
      <c r="F39" s="11">
        <f>'qPCR OUTPUT'!E70</f>
        <v>16.079999999999998</v>
      </c>
      <c r="G39" s="11">
        <f>'qPCR OUTPUT'!E71</f>
        <v>24.97</v>
      </c>
      <c r="H39" s="11">
        <f>STDEV('qPCR OUTPUT'!E52:E53)</f>
        <v>5.8265598769771616</v>
      </c>
      <c r="I39" s="23">
        <f t="shared" si="0"/>
        <v>0.36234825105579366</v>
      </c>
      <c r="J39" s="11">
        <f>STDEV('qPCR OUTPUT'!E54:E55)</f>
        <v>6.1871843353822813</v>
      </c>
      <c r="K39" s="23">
        <f t="shared" si="1"/>
        <v>0.24778471507337932</v>
      </c>
      <c r="L39" s="11">
        <f t="shared" si="25"/>
        <v>1.1799999999999979</v>
      </c>
      <c r="M39" s="15">
        <f t="shared" si="2"/>
        <v>1.4498999999999995</v>
      </c>
      <c r="N39" s="15">
        <f t="shared" si="3"/>
        <v>-0.26990000000000158</v>
      </c>
      <c r="O39" s="11">
        <f t="shared" si="4"/>
        <v>1.2057242503577588</v>
      </c>
      <c r="P39" s="9">
        <f t="shared" si="5"/>
        <v>837.97835399864232</v>
      </c>
      <c r="Q39" s="11">
        <f t="shared" si="6"/>
        <v>19.29158800572414</v>
      </c>
      <c r="R39" s="11">
        <f t="shared" ref="R39:S39" si="60">P39*10^3/92</f>
        <v>9108.4603695504593</v>
      </c>
      <c r="S39" s="11">
        <f t="shared" si="60"/>
        <v>209.69117397526242</v>
      </c>
      <c r="T39" s="11">
        <f t="shared" si="8"/>
        <v>8898.7691955751961</v>
      </c>
      <c r="U39" s="11">
        <f t="shared" si="9"/>
        <v>9318.1515435257224</v>
      </c>
      <c r="V39" s="11">
        <f t="shared" si="10"/>
        <v>57.32469264203565</v>
      </c>
      <c r="W39" s="11">
        <f t="shared" si="11"/>
        <v>67.414560336505644</v>
      </c>
      <c r="X39" s="11">
        <f t="shared" si="12"/>
        <v>54.58464657265516</v>
      </c>
      <c r="Y39" s="11">
        <f t="shared" si="13"/>
        <v>64.633996632043889</v>
      </c>
      <c r="Z39" s="11">
        <f t="shared" si="14"/>
        <v>60.979344637039773</v>
      </c>
      <c r="AA39" s="11">
        <f t="shared" si="15"/>
        <v>60.989474045810084</v>
      </c>
      <c r="AB39" s="28">
        <f t="shared" si="22"/>
        <v>6.4250862906955604</v>
      </c>
      <c r="AC39" s="18">
        <v>25840</v>
      </c>
      <c r="AD39" s="11">
        <f t="shared" si="27"/>
        <v>17951</v>
      </c>
      <c r="AE39" s="11">
        <f t="shared" si="17"/>
        <v>49.147222222222226</v>
      </c>
      <c r="AF39" s="11">
        <f t="shared" si="23"/>
        <v>140.23892825326996</v>
      </c>
      <c r="AG39" s="11">
        <f t="shared" si="24"/>
        <v>9108.4603695504593</v>
      </c>
      <c r="AH39" s="26">
        <f t="shared" si="18"/>
        <v>9.1084603695504587</v>
      </c>
      <c r="AI39" s="26">
        <f t="shared" si="19"/>
        <v>0.20969117397526382</v>
      </c>
      <c r="AJ39" s="11">
        <f t="shared" si="20"/>
        <v>1.0136858919198601</v>
      </c>
    </row>
    <row r="40" spans="1:36">
      <c r="A40" s="48" t="str">
        <v>Cristian Meza</v>
      </c>
      <c r="B40" s="9" t="s">
        <v>294</v>
      </c>
      <c r="C40" s="9">
        <v>17756687</v>
      </c>
      <c r="D40" s="9" t="s">
        <v>258</v>
      </c>
      <c r="E40" s="30">
        <v>43791</v>
      </c>
      <c r="F40" s="11">
        <f>'qPCR OUTPUT'!E82</f>
        <v>15.06</v>
      </c>
      <c r="G40" s="11">
        <f>'qPCR OUTPUT'!E83</f>
        <v>23.87</v>
      </c>
      <c r="H40" s="11">
        <f>STDEV('qPCR OUTPUT'!E53:E54)</f>
        <v>5.9255548263432711</v>
      </c>
      <c r="I40" s="23">
        <f t="shared" si="0"/>
        <v>0.39346313587936727</v>
      </c>
      <c r="J40" s="11">
        <f>STDEV('qPCR OUTPUT'!E55:E56)</f>
        <v>6.1164736572636453</v>
      </c>
      <c r="K40" s="23">
        <f t="shared" si="1"/>
        <v>0.25624104136001863</v>
      </c>
      <c r="L40" s="11">
        <f t="shared" si="25"/>
        <v>0.16000000000000014</v>
      </c>
      <c r="M40" s="15">
        <f t="shared" si="2"/>
        <v>0.34990000000000165</v>
      </c>
      <c r="N40" s="15">
        <f t="shared" si="3"/>
        <v>-0.18990000000000151</v>
      </c>
      <c r="O40" s="11">
        <f t="shared" si="4"/>
        <v>1.1406846468934444</v>
      </c>
      <c r="P40" s="9">
        <f t="shared" si="5"/>
        <v>792.77582959094389</v>
      </c>
      <c r="Q40" s="11">
        <f t="shared" si="6"/>
        <v>18.25095435029511</v>
      </c>
      <c r="R40" s="11">
        <f t="shared" ref="R40:S40" si="61">P40*10^3/92</f>
        <v>8617.1285825102586</v>
      </c>
      <c r="S40" s="11">
        <f t="shared" si="61"/>
        <v>198.37993859016424</v>
      </c>
      <c r="T40" s="11">
        <f t="shared" si="8"/>
        <v>8418.7486439200948</v>
      </c>
      <c r="U40" s="11">
        <f t="shared" si="9"/>
        <v>8815.5085211004225</v>
      </c>
      <c r="V40" s="11">
        <f t="shared" si="10"/>
        <v>61.884887882759109</v>
      </c>
      <c r="W40" s="11">
        <f t="shared" si="11"/>
        <v>72.189669049545998</v>
      </c>
      <c r="X40" s="11">
        <f t="shared" si="12"/>
        <v>60.296891137350869</v>
      </c>
      <c r="Y40" s="11">
        <f t="shared" si="13"/>
        <v>70.615448598904962</v>
      </c>
      <c r="Z40" s="11">
        <f t="shared" si="14"/>
        <v>66.250168240832039</v>
      </c>
      <c r="AA40" s="11">
        <f t="shared" si="15"/>
        <v>66.246724167140229</v>
      </c>
      <c r="AB40" s="28">
        <f t="shared" si="22"/>
        <v>5.9429448824057687</v>
      </c>
      <c r="AC40" s="18">
        <v>33472</v>
      </c>
      <c r="AD40" s="11">
        <f t="shared" si="27"/>
        <v>10319</v>
      </c>
      <c r="AE40" s="11">
        <f t="shared" si="17"/>
        <v>28.25</v>
      </c>
      <c r="AF40" s="11">
        <f t="shared" si="23"/>
        <v>1443.7510474337384</v>
      </c>
      <c r="AG40" s="11">
        <f t="shared" si="24"/>
        <v>8617.1285825102586</v>
      </c>
      <c r="AH40" s="26">
        <f t="shared" si="18"/>
        <v>8.6171285825102579</v>
      </c>
      <c r="AI40" s="26">
        <f t="shared" si="19"/>
        <v>0.19837993859016478</v>
      </c>
      <c r="AJ40" s="11">
        <f t="shared" si="20"/>
        <v>0.9469372068692592</v>
      </c>
    </row>
    <row r="41" spans="1:36">
      <c r="A41" s="48" t="str">
        <v>Vanet Leiva</v>
      </c>
      <c r="B41" s="9" t="s">
        <v>295</v>
      </c>
      <c r="C41" s="27">
        <v>5796434</v>
      </c>
      <c r="D41" s="9">
        <v>0</v>
      </c>
      <c r="E41" s="30">
        <v>43791</v>
      </c>
      <c r="F41" s="11">
        <f>'qPCR OUTPUT'!E6</f>
        <v>17.329999999999998</v>
      </c>
      <c r="G41" s="11">
        <f>'qPCR OUTPUT'!E7</f>
        <v>25.41</v>
      </c>
      <c r="H41" s="11">
        <f>STDEV('qPCR OUTPUT'!E54:E55)</f>
        <v>6.1871843353822813</v>
      </c>
      <c r="I41" s="23">
        <f t="shared" si="0"/>
        <v>0.3570216004259828</v>
      </c>
      <c r="J41" s="11">
        <f>STDEV('qPCR OUTPUT'!E56:E57)</f>
        <v>6.3073924881840009</v>
      </c>
      <c r="K41" s="23">
        <f t="shared" si="1"/>
        <v>0.24822481260070842</v>
      </c>
      <c r="L41" s="11">
        <f t="shared" si="25"/>
        <v>2.4299999999999979</v>
      </c>
      <c r="M41" s="15">
        <f t="shared" si="2"/>
        <v>1.8899000000000008</v>
      </c>
      <c r="N41" s="15">
        <f t="shared" si="3"/>
        <v>0.54009999999999714</v>
      </c>
      <c r="O41" s="11">
        <f t="shared" si="4"/>
        <v>0.68772323807539382</v>
      </c>
      <c r="P41" s="9">
        <f t="shared" si="5"/>
        <v>477.96765046239869</v>
      </c>
      <c r="Q41" s="11">
        <f t="shared" si="6"/>
        <v>11.003571809206301</v>
      </c>
      <c r="R41" s="11">
        <f t="shared" ref="R41:S41" si="62">P41*10^3/92</f>
        <v>5195.3005485043341</v>
      </c>
      <c r="S41" s="11">
        <f t="shared" si="62"/>
        <v>119.60404140441632</v>
      </c>
      <c r="T41" s="11">
        <f t="shared" si="8"/>
        <v>5075.6965070999177</v>
      </c>
      <c r="U41" s="11">
        <f t="shared" si="9"/>
        <v>5314.9045899087505</v>
      </c>
      <c r="V41" s="11">
        <f t="shared" si="10"/>
        <v>93.64388318255078</v>
      </c>
      <c r="W41" s="11">
        <f t="shared" si="11"/>
        <v>105.44540639586688</v>
      </c>
      <c r="X41" s="11">
        <f t="shared" si="12"/>
        <v>100.07921156551099</v>
      </c>
      <c r="Y41" s="11">
        <f t="shared" si="13"/>
        <v>112.27263538008586</v>
      </c>
      <c r="Z41" s="11">
        <f t="shared" si="14"/>
        <v>102.76230898068894</v>
      </c>
      <c r="AA41" s="11">
        <f t="shared" si="15"/>
        <v>102.86028413100362</v>
      </c>
      <c r="AB41" s="28">
        <f t="shared" si="22"/>
        <v>9.412351249082235</v>
      </c>
      <c r="AC41" s="18">
        <v>16525</v>
      </c>
      <c r="AD41" s="11">
        <f t="shared" si="27"/>
        <v>27266</v>
      </c>
      <c r="AE41" s="11">
        <f t="shared" si="17"/>
        <v>74.647222222222226</v>
      </c>
      <c r="AF41" s="11">
        <f t="shared" si="23"/>
        <v>795.97686226873191</v>
      </c>
      <c r="AG41" s="11">
        <f t="shared" si="24"/>
        <v>5195.3005485043341</v>
      </c>
      <c r="AH41" s="26">
        <f t="shared" si="18"/>
        <v>5.195300548504334</v>
      </c>
      <c r="AI41" s="26">
        <f t="shared" si="19"/>
        <v>0.11960404140441661</v>
      </c>
      <c r="AJ41" s="11">
        <f t="shared" si="20"/>
        <v>0.57091214818728953</v>
      </c>
    </row>
    <row r="42" spans="1:36">
      <c r="A42" s="48" t="str">
        <v>Marcela Leay</v>
      </c>
      <c r="B42" s="9" t="s">
        <v>296</v>
      </c>
      <c r="C42" s="9">
        <v>7123834</v>
      </c>
      <c r="D42" s="9">
        <v>2</v>
      </c>
      <c r="E42" s="30">
        <v>43791</v>
      </c>
      <c r="F42" s="11">
        <f>'qPCR OUTPUT'!E12</f>
        <v>14.95</v>
      </c>
      <c r="G42" s="11">
        <f>'qPCR OUTPUT'!E13</f>
        <v>23.71</v>
      </c>
      <c r="H42" s="11">
        <f>STDEV('qPCR OUTPUT'!E55:E56)</f>
        <v>6.1164736572636453</v>
      </c>
      <c r="I42" s="23">
        <f t="shared" si="0"/>
        <v>0.40912867272666525</v>
      </c>
      <c r="J42" s="11">
        <f>STDEV('qPCR OUTPUT'!E57:E58)</f>
        <v>6.9084332521925775</v>
      </c>
      <c r="K42" s="23">
        <f t="shared" si="1"/>
        <v>0.29137213210428414</v>
      </c>
      <c r="L42" s="11">
        <f t="shared" si="25"/>
        <v>4.9999999999998934E-2</v>
      </c>
      <c r="M42" s="15">
        <f t="shared" si="2"/>
        <v>0.18990000000000151</v>
      </c>
      <c r="N42" s="15">
        <f t="shared" si="3"/>
        <v>-0.13990000000000258</v>
      </c>
      <c r="O42" s="11">
        <f t="shared" si="4"/>
        <v>1.1018287402811882</v>
      </c>
      <c r="P42" s="9">
        <f t="shared" si="5"/>
        <v>765.77097449542578</v>
      </c>
      <c r="Q42" s="11">
        <f t="shared" si="6"/>
        <v>17.629259844499011</v>
      </c>
      <c r="R42" s="11">
        <f t="shared" ref="R42:S42" si="63">P42*10^3/92</f>
        <v>8323.5975488633248</v>
      </c>
      <c r="S42" s="11">
        <f t="shared" si="63"/>
        <v>191.62238961411967</v>
      </c>
      <c r="T42" s="11">
        <f t="shared" si="8"/>
        <v>8131.9751592492048</v>
      </c>
      <c r="U42" s="11">
        <f t="shared" si="9"/>
        <v>8515.2199384774449</v>
      </c>
      <c r="V42" s="11">
        <f t="shared" si="10"/>
        <v>64.60923598713255</v>
      </c>
      <c r="W42" s="11">
        <f t="shared" si="11"/>
        <v>75.042410584464292</v>
      </c>
      <c r="X42" s="11">
        <f t="shared" si="12"/>
        <v>63.70949560493446</v>
      </c>
      <c r="Y42" s="11">
        <f t="shared" si="13"/>
        <v>74.188882732118401</v>
      </c>
      <c r="Z42" s="11">
        <f t="shared" si="14"/>
        <v>69.399059359625483</v>
      </c>
      <c r="AA42" s="11">
        <f t="shared" si="15"/>
        <v>69.387506227162419</v>
      </c>
      <c r="AB42" s="28">
        <f t="shared" si="22"/>
        <v>5.6549043573018736</v>
      </c>
      <c r="AC42" s="18">
        <v>21162</v>
      </c>
      <c r="AD42" s="11">
        <f t="shared" si="27"/>
        <v>22629</v>
      </c>
      <c r="AE42" s="11">
        <f t="shared" si="17"/>
        <v>61.955555555555556</v>
      </c>
      <c r="AF42" s="11">
        <f t="shared" si="23"/>
        <v>55.233890785197701</v>
      </c>
      <c r="AG42" s="11">
        <f t="shared" si="24"/>
        <v>8323.5975488633248</v>
      </c>
      <c r="AH42" s="26">
        <f t="shared" si="18"/>
        <v>8.323597548863324</v>
      </c>
      <c r="AI42" s="26">
        <f t="shared" si="19"/>
        <v>0.19162238961412115</v>
      </c>
      <c r="AJ42" s="11">
        <f t="shared" si="20"/>
        <v>0.91468104932564009</v>
      </c>
    </row>
    <row r="43" spans="1:36">
      <c r="A43" s="48" t="str">
        <v>Luis Amestica</v>
      </c>
      <c r="B43" s="9" t="s">
        <v>303</v>
      </c>
      <c r="C43" s="49">
        <v>6438166</v>
      </c>
      <c r="D43" s="9">
        <v>0</v>
      </c>
      <c r="E43" s="30">
        <v>43791</v>
      </c>
      <c r="F43" s="11">
        <f>'qPCR OUTPUT'!E24</f>
        <v>16</v>
      </c>
      <c r="G43" s="11">
        <f>'qPCR OUTPUT'!E25</f>
        <v>24.79</v>
      </c>
      <c r="H43" s="11">
        <f>STDEV('qPCR OUTPUT'!E56:E57)</f>
        <v>6.3073924881840009</v>
      </c>
      <c r="I43" s="23">
        <f t="shared" si="0"/>
        <v>0.39421203051150006</v>
      </c>
      <c r="J43" s="11">
        <f>STDEV('qPCR OUTPUT'!E58:E59)</f>
        <v>5.5932146391855992</v>
      </c>
      <c r="K43" s="23">
        <f t="shared" si="1"/>
        <v>0.22562382570333198</v>
      </c>
      <c r="L43" s="11">
        <f t="shared" si="25"/>
        <v>1.0999999999999996</v>
      </c>
      <c r="M43" s="15">
        <f t="shared" si="2"/>
        <v>1.2698999999999998</v>
      </c>
      <c r="N43" s="15">
        <f t="shared" si="3"/>
        <v>-0.16990000000000016</v>
      </c>
      <c r="O43" s="11">
        <f t="shared" si="4"/>
        <v>1.1249805042797731</v>
      </c>
      <c r="P43" s="9">
        <f t="shared" si="5"/>
        <v>781.86145047444234</v>
      </c>
      <c r="Q43" s="11">
        <f t="shared" si="6"/>
        <v>17.99968806847637</v>
      </c>
      <c r="R43" s="11">
        <f t="shared" ref="R43:S43" si="64">P43*10^3/92</f>
        <v>8498.4940268961127</v>
      </c>
      <c r="S43" s="11">
        <f t="shared" si="64"/>
        <v>195.64878335300403</v>
      </c>
      <c r="T43" s="11">
        <f t="shared" si="8"/>
        <v>8302.8452435431082</v>
      </c>
      <c r="U43" s="11">
        <f t="shared" si="9"/>
        <v>8694.1428102491172</v>
      </c>
      <c r="V43" s="11">
        <f t="shared" si="10"/>
        <v>62.985970186340488</v>
      </c>
      <c r="W43" s="11">
        <f t="shared" si="11"/>
        <v>73.342643302633405</v>
      </c>
      <c r="X43" s="11">
        <f t="shared" si="12"/>
        <v>61.676141601837003</v>
      </c>
      <c r="Y43" s="11">
        <f t="shared" si="13"/>
        <v>72.059700558035487</v>
      </c>
      <c r="Z43" s="11">
        <f t="shared" si="14"/>
        <v>67.522835372187984</v>
      </c>
      <c r="AA43" s="11">
        <f t="shared" si="15"/>
        <v>67.516113912211594</v>
      </c>
      <c r="AB43" s="28">
        <f t="shared" si="22"/>
        <v>5.8265293904218112</v>
      </c>
      <c r="AC43" s="18">
        <v>18571</v>
      </c>
      <c r="AD43" s="11">
        <f t="shared" si="27"/>
        <v>25220</v>
      </c>
      <c r="AE43" s="11">
        <f t="shared" si="17"/>
        <v>69.05</v>
      </c>
      <c r="AF43" s="11">
        <f t="shared" si="23"/>
        <v>2.3528065303108128</v>
      </c>
      <c r="AG43" s="11">
        <f t="shared" si="24"/>
        <v>8498.4940268961127</v>
      </c>
      <c r="AH43" s="26">
        <f t="shared" si="18"/>
        <v>8.4984940268961129</v>
      </c>
      <c r="AI43" s="26">
        <f t="shared" si="19"/>
        <v>0.19564878335300406</v>
      </c>
      <c r="AJ43" s="11">
        <f t="shared" si="20"/>
        <v>0.93390044251605642</v>
      </c>
    </row>
    <row r="44" spans="1:36">
      <c r="A44" s="48" t="str">
        <v>Rossmery Torres</v>
      </c>
      <c r="B44" s="9" t="s">
        <v>305</v>
      </c>
      <c r="C44" s="49">
        <v>13550038</v>
      </c>
      <c r="D44" s="9">
        <v>0</v>
      </c>
      <c r="E44" s="30">
        <v>43791</v>
      </c>
      <c r="F44" s="11">
        <f>'qPCR OUTPUT'!E36</f>
        <v>15.72</v>
      </c>
      <c r="G44" s="11">
        <f>'qPCR OUTPUT'!E37</f>
        <v>25.44</v>
      </c>
      <c r="H44" s="11">
        <f>STDEV('qPCR OUTPUT'!E57:E58)</f>
        <v>6.9084332521925775</v>
      </c>
      <c r="I44" s="23">
        <f t="shared" si="0"/>
        <v>0.43946776413438787</v>
      </c>
      <c r="J44" s="11">
        <f>STDEV('qPCR OUTPUT'!E59:E60)</f>
        <v>6.1235447250755186</v>
      </c>
      <c r="K44" s="23">
        <f t="shared" si="1"/>
        <v>0.24070537441334586</v>
      </c>
      <c r="L44" s="11">
        <f t="shared" si="25"/>
        <v>0.82000000000000028</v>
      </c>
      <c r="M44" s="15">
        <f t="shared" si="2"/>
        <v>1.9199000000000019</v>
      </c>
      <c r="N44" s="15">
        <f t="shared" si="3"/>
        <v>-1.0999000000000017</v>
      </c>
      <c r="O44" s="11">
        <f t="shared" si="4"/>
        <v>2.1433983508710863</v>
      </c>
      <c r="P44" s="9">
        <f t="shared" si="5"/>
        <v>1489.6618538554051</v>
      </c>
      <c r="Q44" s="11">
        <f t="shared" si="6"/>
        <v>34.294373613937381</v>
      </c>
      <c r="R44" s="11">
        <f t="shared" ref="R44:S44" si="65">P44*10^3/92</f>
        <v>16191.97667234136</v>
      </c>
      <c r="S44" s="11">
        <f t="shared" si="65"/>
        <v>372.76493058627585</v>
      </c>
      <c r="T44" s="11">
        <f t="shared" si="8"/>
        <v>15819.211741755083</v>
      </c>
      <c r="U44" s="11">
        <f t="shared" si="9"/>
        <v>16564.741602927636</v>
      </c>
      <c r="V44" s="11">
        <f t="shared" si="10"/>
        <v>-8.4195115466732702</v>
      </c>
      <c r="W44" s="11">
        <f t="shared" si="11"/>
        <v>-1.4280452278125386</v>
      </c>
      <c r="X44" s="11">
        <f t="shared" si="12"/>
        <v>-27.768619726885493</v>
      </c>
      <c r="Y44" s="11">
        <f t="shared" si="13"/>
        <v>-21.600425074838864</v>
      </c>
      <c r="Z44" s="11">
        <f t="shared" si="14"/>
        <v>-15.009968310756067</v>
      </c>
      <c r="AA44" s="11">
        <f t="shared" si="15"/>
        <v>-14.804150394052542</v>
      </c>
      <c r="AB44" s="28">
        <f t="shared" si="22"/>
        <v>13.376105166240002</v>
      </c>
      <c r="AC44" s="18">
        <v>29034</v>
      </c>
      <c r="AD44" s="11">
        <f t="shared" si="27"/>
        <v>14757</v>
      </c>
      <c r="AE44" s="11">
        <f t="shared" si="17"/>
        <v>40.4</v>
      </c>
      <c r="AF44" s="11">
        <f t="shared" si="23"/>
        <v>3047.4982207291714</v>
      </c>
      <c r="AG44" s="11">
        <f t="shared" si="24"/>
        <v>16191.97667234136</v>
      </c>
      <c r="AH44" s="26">
        <f t="shared" si="18"/>
        <v>16.191976672341358</v>
      </c>
      <c r="AI44" s="26">
        <f t="shared" si="19"/>
        <v>0.37276493058627835</v>
      </c>
      <c r="AJ44" s="11">
        <f t="shared" si="20"/>
        <v>12.472315205258079</v>
      </c>
    </row>
    <row r="45" spans="1:36">
      <c r="A45" s="48" t="str">
        <v>Jessica Piña</v>
      </c>
      <c r="B45" s="9" t="s">
        <v>297</v>
      </c>
      <c r="C45" s="27">
        <v>13491339</v>
      </c>
      <c r="D45" s="9">
        <v>8</v>
      </c>
      <c r="E45" s="30">
        <v>43791</v>
      </c>
      <c r="F45" s="11">
        <f>'qPCR OUTPUT'!E48</f>
        <v>15.25</v>
      </c>
      <c r="G45" s="11">
        <f>'qPCR OUTPUT'!E49</f>
        <v>24.15</v>
      </c>
      <c r="H45" s="11">
        <f>STDEV('qPCR OUTPUT'!E58:E59)</f>
        <v>5.5932146391855992</v>
      </c>
      <c r="I45" s="23">
        <f t="shared" si="0"/>
        <v>0.36676817306135079</v>
      </c>
      <c r="J45" s="11">
        <f>STDEV('qPCR OUTPUT'!E60:E61)</f>
        <v>6.2296107422534917</v>
      </c>
      <c r="K45" s="23">
        <f t="shared" si="1"/>
        <v>0.25795489615956491</v>
      </c>
      <c r="L45" s="11">
        <f t="shared" si="25"/>
        <v>0.34999999999999964</v>
      </c>
      <c r="M45" s="15">
        <f t="shared" si="2"/>
        <v>0.62989999999999924</v>
      </c>
      <c r="N45" s="15">
        <f t="shared" si="3"/>
        <v>-0.27989999999999959</v>
      </c>
      <c r="O45" s="11">
        <f t="shared" si="4"/>
        <v>1.2141107257357202</v>
      </c>
      <c r="P45" s="9">
        <f t="shared" si="5"/>
        <v>843.80695438632551</v>
      </c>
      <c r="Q45" s="11">
        <f t="shared" si="6"/>
        <v>19.425771611771523</v>
      </c>
      <c r="R45" s="11">
        <f t="shared" ref="R45:S45" si="66">P45*10^3/92</f>
        <v>9171.8147215904955</v>
      </c>
      <c r="S45" s="11">
        <f t="shared" si="66"/>
        <v>211.14969143229919</v>
      </c>
      <c r="T45" s="11">
        <f t="shared" si="8"/>
        <v>8960.6650301581958</v>
      </c>
      <c r="U45" s="11">
        <f t="shared" si="9"/>
        <v>9382.9644130227953</v>
      </c>
      <c r="V45" s="11">
        <f t="shared" si="10"/>
        <v>56.736682213497154</v>
      </c>
      <c r="W45" s="11">
        <f t="shared" si="11"/>
        <v>66.798838076283459</v>
      </c>
      <c r="X45" s="11">
        <f t="shared" si="12"/>
        <v>53.848086141117463</v>
      </c>
      <c r="Y45" s="11">
        <f t="shared" si="13"/>
        <v>63.862723485028724</v>
      </c>
      <c r="Z45" s="11">
        <f t="shared" si="14"/>
        <v>60.299702849262943</v>
      </c>
      <c r="AA45" s="11">
        <f t="shared" si="15"/>
        <v>60.311582478981691</v>
      </c>
      <c r="AB45" s="28">
        <f t="shared" si="22"/>
        <v>6.4872555973017683</v>
      </c>
      <c r="AC45" s="18">
        <v>28164</v>
      </c>
      <c r="AD45" s="11">
        <f t="shared" si="27"/>
        <v>15627</v>
      </c>
      <c r="AE45" s="11">
        <f t="shared" si="17"/>
        <v>42.788888888888891</v>
      </c>
      <c r="AF45" s="11">
        <f t="shared" si="23"/>
        <v>307.04479065227929</v>
      </c>
      <c r="AG45" s="11">
        <f t="shared" si="24"/>
        <v>9171.8147215904955</v>
      </c>
      <c r="AH45" s="26">
        <f t="shared" si="18"/>
        <v>9.1718147215904953</v>
      </c>
      <c r="AI45" s="26">
        <f t="shared" si="19"/>
        <v>0.21114969143230056</v>
      </c>
      <c r="AJ45" s="11">
        <f t="shared" si="20"/>
        <v>1.1161708731610958</v>
      </c>
    </row>
    <row r="46" spans="1:36">
      <c r="A46" s="48" t="str">
        <v>Marcela Lanan</v>
      </c>
      <c r="B46" s="9" t="s">
        <v>298</v>
      </c>
      <c r="C46" s="27">
        <v>9085474</v>
      </c>
      <c r="D46" s="9">
        <v>7</v>
      </c>
      <c r="E46" s="30">
        <v>43791</v>
      </c>
      <c r="F46" s="11">
        <f>'qPCR OUTPUT'!E60</f>
        <v>14.35</v>
      </c>
      <c r="G46" s="11">
        <f>'qPCR OUTPUT'!E61</f>
        <v>23.16</v>
      </c>
      <c r="H46" s="11">
        <f>STDEV('qPCR OUTPUT'!E59:E60)</f>
        <v>6.1235447250755186</v>
      </c>
      <c r="I46" s="23">
        <f t="shared" si="0"/>
        <v>0.42672785540595948</v>
      </c>
      <c r="J46" s="11">
        <f>STDEV('qPCR OUTPUT'!E61:E62)</f>
        <v>5.3669404692058711</v>
      </c>
      <c r="K46" s="23">
        <f t="shared" si="1"/>
        <v>0.23173318088108252</v>
      </c>
      <c r="L46" s="11">
        <f t="shared" si="25"/>
        <v>-0.55000000000000071</v>
      </c>
      <c r="M46" s="15">
        <f t="shared" si="2"/>
        <v>-0.3600999999999992</v>
      </c>
      <c r="N46" s="15">
        <f t="shared" si="3"/>
        <v>-0.18990000000000151</v>
      </c>
      <c r="O46" s="11">
        <f t="shared" si="4"/>
        <v>1.1406846468934444</v>
      </c>
      <c r="P46" s="9">
        <f t="shared" si="5"/>
        <v>792.77582959094389</v>
      </c>
      <c r="Q46" s="11">
        <f t="shared" si="6"/>
        <v>18.25095435029511</v>
      </c>
      <c r="R46" s="11">
        <f t="shared" ref="R46:S46" si="67">P46*10^3/92</f>
        <v>8617.1285825102586</v>
      </c>
      <c r="S46" s="11">
        <f t="shared" si="67"/>
        <v>198.37993859016424</v>
      </c>
      <c r="T46" s="11">
        <f t="shared" si="8"/>
        <v>8418.7486439200948</v>
      </c>
      <c r="U46" s="11">
        <f t="shared" si="9"/>
        <v>8815.5085211004225</v>
      </c>
      <c r="V46" s="11">
        <f t="shared" si="10"/>
        <v>61.884887882759109</v>
      </c>
      <c r="W46" s="11">
        <f t="shared" si="11"/>
        <v>72.189669049545998</v>
      </c>
      <c r="X46" s="11">
        <f t="shared" si="12"/>
        <v>60.296891137350869</v>
      </c>
      <c r="Y46" s="11">
        <f t="shared" si="13"/>
        <v>70.615448598904962</v>
      </c>
      <c r="Z46" s="11">
        <f t="shared" si="14"/>
        <v>66.250168240832039</v>
      </c>
      <c r="AA46" s="11">
        <f t="shared" si="15"/>
        <v>66.246724167140229</v>
      </c>
      <c r="AB46" s="28">
        <f t="shared" si="22"/>
        <v>5.9429448824057687</v>
      </c>
      <c r="AC46" s="18">
        <v>23476</v>
      </c>
      <c r="AD46" s="11">
        <f t="shared" si="27"/>
        <v>20315</v>
      </c>
      <c r="AE46" s="11">
        <f t="shared" si="17"/>
        <v>55.619444444444447</v>
      </c>
      <c r="AF46" s="11">
        <f t="shared" si="23"/>
        <v>112.93907430442094</v>
      </c>
      <c r="AG46" s="11">
        <f t="shared" si="24"/>
        <v>8617.1285825102586</v>
      </c>
      <c r="AH46" s="26">
        <f t="shared" si="18"/>
        <v>8.6171285825102579</v>
      </c>
      <c r="AI46" s="26">
        <f t="shared" si="19"/>
        <v>0.19837993859016478</v>
      </c>
      <c r="AJ46" s="11">
        <f t="shared" si="20"/>
        <v>0.9469372068692592</v>
      </c>
    </row>
    <row r="47" spans="1:36">
      <c r="A47" s="48" t="str">
        <v>Carla Quiero</v>
      </c>
      <c r="B47" s="9" t="s">
        <v>299</v>
      </c>
      <c r="C47" s="9">
        <v>13958988</v>
      </c>
      <c r="D47" s="9">
        <v>2</v>
      </c>
      <c r="E47" s="30">
        <v>43791</v>
      </c>
      <c r="F47" s="11">
        <f>'qPCR OUTPUT'!E72</f>
        <v>15.98</v>
      </c>
      <c r="G47" s="11">
        <f>'qPCR OUTPUT'!E73</f>
        <v>24.63</v>
      </c>
      <c r="H47" s="11">
        <f>STDEV('qPCR OUTPUT'!E60:E61)</f>
        <v>6.2296107422534917</v>
      </c>
      <c r="I47" s="23">
        <f t="shared" si="0"/>
        <v>0.38983796885190808</v>
      </c>
      <c r="J47" s="11">
        <f>STDEV('qPCR OUTPUT'!E62:E63)</f>
        <v>6.4912402512925</v>
      </c>
      <c r="K47" s="23">
        <f t="shared" si="1"/>
        <v>0.26355015230582624</v>
      </c>
      <c r="L47" s="11">
        <f t="shared" si="25"/>
        <v>1.08</v>
      </c>
      <c r="M47" s="15">
        <f t="shared" si="2"/>
        <v>1.1098999999999997</v>
      </c>
      <c r="N47" s="15">
        <f t="shared" si="3"/>
        <v>-2.9899999999999594E-2</v>
      </c>
      <c r="O47" s="11">
        <f t="shared" si="4"/>
        <v>1.020941356992253</v>
      </c>
      <c r="P47" s="9">
        <f t="shared" si="5"/>
        <v>709.55424310961587</v>
      </c>
      <c r="Q47" s="11">
        <f t="shared" si="6"/>
        <v>16.335061711876047</v>
      </c>
      <c r="R47" s="11">
        <f t="shared" ref="R47:S47" si="68">P47*10^3/92</f>
        <v>7712.5461207566941</v>
      </c>
      <c r="S47" s="11">
        <f t="shared" si="68"/>
        <v>177.55501860734833</v>
      </c>
      <c r="T47" s="11">
        <f t="shared" si="8"/>
        <v>7534.9911021493454</v>
      </c>
      <c r="U47" s="11">
        <f t="shared" si="9"/>
        <v>7890.1011393640429</v>
      </c>
      <c r="V47" s="11">
        <f t="shared" si="10"/>
        <v>70.280584529581219</v>
      </c>
      <c r="W47" s="11">
        <f t="shared" si="11"/>
        <v>80.981039176041605</v>
      </c>
      <c r="X47" s="11">
        <f t="shared" si="12"/>
        <v>70.813605884422785</v>
      </c>
      <c r="Y47" s="11">
        <f t="shared" si="13"/>
        <v>81.627796441567881</v>
      </c>
      <c r="Z47" s="11">
        <f t="shared" si="14"/>
        <v>75.897322530232202</v>
      </c>
      <c r="AA47" s="11">
        <f t="shared" si="15"/>
        <v>75.925756507903372</v>
      </c>
      <c r="AB47" s="28">
        <f t="shared" si="22"/>
        <v>5.7020399336645085</v>
      </c>
      <c r="AC47" s="18">
        <v>29133</v>
      </c>
      <c r="AD47" s="11">
        <f t="shared" si="27"/>
        <v>14658</v>
      </c>
      <c r="AE47" s="11">
        <f t="shared" si="17"/>
        <v>40.130555555555553</v>
      </c>
      <c r="AF47" s="11">
        <f t="shared" si="23"/>
        <v>1281.2964112189622</v>
      </c>
      <c r="AG47" s="11">
        <f t="shared" si="24"/>
        <v>7712.5461207566941</v>
      </c>
      <c r="AH47" s="26">
        <f t="shared" si="18"/>
        <v>7.7125461207566941</v>
      </c>
      <c r="AI47" s="26">
        <f t="shared" si="19"/>
        <v>0.17755501860734846</v>
      </c>
      <c r="AJ47" s="11">
        <f t="shared" si="20"/>
        <v>0.84753254074249385</v>
      </c>
    </row>
    <row r="48" spans="1:36">
      <c r="A48" s="48" t="str">
        <v>Felimex Candia</v>
      </c>
      <c r="B48" s="9" t="s">
        <v>300</v>
      </c>
      <c r="C48" s="27">
        <v>17399729</v>
      </c>
      <c r="D48" s="9">
        <v>9</v>
      </c>
      <c r="E48" s="30">
        <v>43791</v>
      </c>
      <c r="F48" s="11">
        <f>'qPCR OUTPUT'!E84</f>
        <v>16.309999999999999</v>
      </c>
      <c r="G48" s="11">
        <f>'qPCR OUTPUT'!E85</f>
        <v>24.7</v>
      </c>
      <c r="H48" s="11">
        <f>STDEV('qPCR OUTPUT'!E61:E62)</f>
        <v>5.3669404692058711</v>
      </c>
      <c r="I48" s="23">
        <f t="shared" si="0"/>
        <v>0.32905827524254272</v>
      </c>
      <c r="J48" s="11">
        <f>STDEV('qPCR OUTPUT'!E63:E64)</f>
        <v>6.0669761825805821</v>
      </c>
      <c r="K48" s="23">
        <f t="shared" si="1"/>
        <v>0.24562656609637984</v>
      </c>
      <c r="L48" s="11">
        <f t="shared" si="25"/>
        <v>1.4099999999999984</v>
      </c>
      <c r="M48" s="15">
        <f t="shared" si="2"/>
        <v>1.1798999999999999</v>
      </c>
      <c r="N48" s="15">
        <f t="shared" si="3"/>
        <v>0.23009999999999842</v>
      </c>
      <c r="O48" s="11">
        <f t="shared" si="4"/>
        <v>0.8525757936690378</v>
      </c>
      <c r="P48" s="9">
        <f t="shared" si="5"/>
        <v>592.54017659998124</v>
      </c>
      <c r="Q48" s="11">
        <f t="shared" si="6"/>
        <v>13.641212698704605</v>
      </c>
      <c r="R48" s="11">
        <f t="shared" ref="R48:S48" si="69">P48*10^3/92</f>
        <v>6440.6540934780569</v>
      </c>
      <c r="S48" s="11">
        <f t="shared" si="69"/>
        <v>148.27405107287615</v>
      </c>
      <c r="T48" s="11">
        <f t="shared" si="8"/>
        <v>6292.3800424051806</v>
      </c>
      <c r="U48" s="11">
        <f t="shared" si="9"/>
        <v>6588.9281445509332</v>
      </c>
      <c r="V48" s="11">
        <f t="shared" si="10"/>
        <v>82.085389597150794</v>
      </c>
      <c r="W48" s="11">
        <f t="shared" si="11"/>
        <v>93.342182626766146</v>
      </c>
      <c r="X48" s="11">
        <f t="shared" si="12"/>
        <v>85.600677495378349</v>
      </c>
      <c r="Y48" s="11">
        <f t="shared" si="13"/>
        <v>97.111755079843888</v>
      </c>
      <c r="Z48" s="11">
        <f t="shared" si="14"/>
        <v>89.471430061072255</v>
      </c>
      <c r="AA48" s="11">
        <f t="shared" si="15"/>
        <v>89.535001199784787</v>
      </c>
      <c r="AB48" s="28">
        <f t="shared" si="22"/>
        <v>7.5767538800591012</v>
      </c>
      <c r="AC48" s="18">
        <v>32541</v>
      </c>
      <c r="AD48" s="11">
        <f t="shared" si="27"/>
        <v>11250</v>
      </c>
      <c r="AE48" s="11">
        <f t="shared" si="17"/>
        <v>30.805555555555557</v>
      </c>
      <c r="AF48" s="11">
        <f t="shared" si="23"/>
        <v>3449.1477856784759</v>
      </c>
      <c r="AG48" s="11">
        <f t="shared" si="24"/>
        <v>6440.6540934780569</v>
      </c>
      <c r="AH48" s="26">
        <f t="shared" si="18"/>
        <v>6.4406540934780567</v>
      </c>
      <c r="AI48" s="26">
        <f t="shared" si="19"/>
        <v>0.14827405107287639</v>
      </c>
      <c r="AJ48" s="11">
        <f t="shared" si="20"/>
        <v>0.70776418609648983</v>
      </c>
    </row>
    <row r="49" spans="1:36">
      <c r="A49" s="48" t="str">
        <v>Juan Valencia</v>
      </c>
      <c r="B49" s="9" t="s">
        <v>301</v>
      </c>
      <c r="C49" s="27">
        <v>6759859</v>
      </c>
      <c r="D49" s="9">
        <v>8</v>
      </c>
      <c r="E49" s="30">
        <v>43791</v>
      </c>
      <c r="F49" s="11">
        <f>'qPCR OUTPUT'!E96</f>
        <v>15.47</v>
      </c>
      <c r="G49" s="11">
        <f>'qPCR OUTPUT'!E97</f>
        <v>23.47</v>
      </c>
      <c r="H49" s="11">
        <f>STDEV('qPCR OUTPUT'!E62:E63)</f>
        <v>6.4912402512925</v>
      </c>
      <c r="I49" s="23">
        <f t="shared" si="0"/>
        <v>0.41960182619861019</v>
      </c>
      <c r="J49" s="11">
        <f>STDEV('qPCR OUTPUT'!E64:E65)</f>
        <v>6.1942554031941626</v>
      </c>
      <c r="K49" s="23">
        <f t="shared" si="1"/>
        <v>0.26392225833805549</v>
      </c>
      <c r="L49" s="11">
        <f t="shared" si="25"/>
        <v>0.57000000000000028</v>
      </c>
      <c r="M49" s="15">
        <f t="shared" si="2"/>
        <v>-5.0100000000000477E-2</v>
      </c>
      <c r="N49" s="15">
        <f t="shared" si="3"/>
        <v>0.62010000000000076</v>
      </c>
      <c r="O49" s="11">
        <f t="shared" si="4"/>
        <v>0.65062582821211212</v>
      </c>
      <c r="P49" s="9">
        <f t="shared" si="5"/>
        <v>452.18495060741793</v>
      </c>
      <c r="Q49" s="11">
        <f t="shared" si="6"/>
        <v>10.410013251393794</v>
      </c>
      <c r="R49" s="11">
        <f t="shared" ref="R49:S49" si="70">P49*10^3/92</f>
        <v>4915.0538109501949</v>
      </c>
      <c r="S49" s="11">
        <f t="shared" si="70"/>
        <v>113.15231794993254</v>
      </c>
      <c r="T49" s="11">
        <f t="shared" si="8"/>
        <v>4801.9014930002622</v>
      </c>
      <c r="U49" s="11">
        <f t="shared" si="9"/>
        <v>5028.2061289001276</v>
      </c>
      <c r="V49" s="11">
        <f t="shared" si="10"/>
        <v>96.244935816497502</v>
      </c>
      <c r="W49" s="11">
        <f t="shared" si="11"/>
        <v>108.1690417754488</v>
      </c>
      <c r="X49" s="11">
        <f t="shared" si="12"/>
        <v>103.33737223329688</v>
      </c>
      <c r="Y49" s="11">
        <f t="shared" si="13"/>
        <v>115.68434706608848</v>
      </c>
      <c r="Z49" s="11">
        <f t="shared" si="14"/>
        <v>105.75320700437284</v>
      </c>
      <c r="AA49" s="11">
        <f t="shared" si="15"/>
        <v>105.85892422283293</v>
      </c>
      <c r="AB49" s="28">
        <f t="shared" si="22"/>
        <v>9.8254228432555522</v>
      </c>
      <c r="AC49" s="18">
        <v>19602</v>
      </c>
      <c r="AD49" s="11">
        <f t="shared" si="27"/>
        <v>24189</v>
      </c>
      <c r="AE49" s="11">
        <f t="shared" si="17"/>
        <v>66.227777777777774</v>
      </c>
      <c r="AF49" s="11">
        <f t="shared" si="23"/>
        <v>1570.6277685494076</v>
      </c>
      <c r="AG49" s="11">
        <f t="shared" si="24"/>
        <v>4915.0538109501949</v>
      </c>
      <c r="AH49" s="26">
        <f t="shared" si="18"/>
        <v>4.9150538109501953</v>
      </c>
      <c r="AI49" s="26">
        <f t="shared" si="19"/>
        <v>0.11315231794993252</v>
      </c>
      <c r="AJ49" s="11">
        <f t="shared" si="20"/>
        <v>0.54011580340112042</v>
      </c>
    </row>
    <row r="50" spans="1:36">
      <c r="A50" s="11" t="str">
        <v>BLANCO</v>
      </c>
      <c r="I50" s="23"/>
      <c r="K50" s="23"/>
      <c r="P50" s="9"/>
      <c r="AB50" s="28"/>
      <c r="AC50" s="18"/>
      <c r="AH50" s="26"/>
    </row>
    <row r="51" spans="1:36">
      <c r="A51" s="11" t="str">
        <v>REFERENCIA</v>
      </c>
      <c r="F51" s="11">
        <v>16.359000000000002</v>
      </c>
      <c r="G51" s="27">
        <v>24.31</v>
      </c>
      <c r="AC51" s="25"/>
      <c r="AF51" s="11">
        <f>SUM(AF53:AF54)</f>
        <v>851.75558636573862</v>
      </c>
    </row>
    <row r="52" spans="1:36">
      <c r="A52" s="48" t="str">
        <v>Barbara Contreras</v>
      </c>
      <c r="B52" s="27" t="s">
        <v>259</v>
      </c>
      <c r="C52" s="27">
        <v>16427261</v>
      </c>
      <c r="D52" s="9">
        <v>3</v>
      </c>
      <c r="E52" s="30">
        <v>43791</v>
      </c>
      <c r="F52" s="11">
        <f>'qPCR OUTPUT'!E101</f>
        <v>18.100000000000001</v>
      </c>
      <c r="G52" s="11">
        <f>'qPCR OUTPUT'!E102</f>
        <v>25</v>
      </c>
      <c r="H52" s="11">
        <f>STDEV('qPCR OUTPUT'!E63:E64)</f>
        <v>6.0669761825805821</v>
      </c>
      <c r="I52" s="23">
        <f t="shared" ref="I52:I55" si="71">H52/F52</f>
        <v>0.33519205428621995</v>
      </c>
      <c r="J52" s="11">
        <f>STDEV('qPCR OUTPUT'!E65:E66)</f>
        <v>6.9862149981230868</v>
      </c>
      <c r="K52" s="23">
        <f t="shared" ref="K52:K55" si="72">J52/G52</f>
        <v>0.27944859992492349</v>
      </c>
      <c r="L52" s="11">
        <f t="shared" ref="L52:L55" si="73">F52-$F$51</f>
        <v>1.7409999999999997</v>
      </c>
      <c r="M52" s="11">
        <f t="shared" ref="M52:M55" si="74">G52-$G$51</f>
        <v>0.69000000000000128</v>
      </c>
      <c r="N52" s="11">
        <f t="shared" ref="N52:N55" si="75">L52-M52</f>
        <v>1.0509999999999984</v>
      </c>
      <c r="O52" s="11">
        <f t="shared" ref="O52:O55" si="76">2^-N52</f>
        <v>0.48263351243587904</v>
      </c>
      <c r="P52" s="9">
        <f t="shared" ref="P52:P55" si="77">695*O52</f>
        <v>335.43029114293591</v>
      </c>
      <c r="Q52" s="11">
        <f t="shared" ref="Q52:Q55" si="78">16*O52</f>
        <v>7.7221361989740647</v>
      </c>
      <c r="R52" s="11">
        <f t="shared" ref="R52:S52" si="79">P52*10^3/92</f>
        <v>3645.9814254666949</v>
      </c>
      <c r="S52" s="11">
        <f t="shared" si="79"/>
        <v>83.936263032326792</v>
      </c>
      <c r="T52" s="11">
        <f t="shared" ref="T52:T55" si="80">R52-S52</f>
        <v>3562.0451624343682</v>
      </c>
      <c r="U52" s="11">
        <f t="shared" ref="U52:U55" si="81">R52+S52</f>
        <v>3729.9176884990216</v>
      </c>
      <c r="V52" s="11">
        <f t="shared" ref="V52:V55" si="82">-0.0095*T52+148.9-7.037</f>
        <v>108.0235709568735</v>
      </c>
      <c r="W52" s="11">
        <f t="shared" ref="W52:W55" si="83">-0.0095*U52+148.9+7.037</f>
        <v>120.50278195925931</v>
      </c>
      <c r="X52" s="11">
        <f t="shared" ref="X52:X55" si="84">-0.0119*T52+168-7.52</f>
        <v>118.09166256703102</v>
      </c>
      <c r="Y52" s="11">
        <f t="shared" ref="Y52:Y55" si="85">-0.0119*U52+168+7.52</f>
        <v>131.13397950686164</v>
      </c>
      <c r="Z52" s="11">
        <f t="shared" ref="Z52:Z55" si="86">MEDIAN(V52:Y52)</f>
        <v>119.29722226314516</v>
      </c>
      <c r="AA52" s="11">
        <f t="shared" ref="AA52:AA55" si="87">AVERAGE(V52:Y52)</f>
        <v>119.43799874750637</v>
      </c>
      <c r="AB52" s="28">
        <f t="shared" ref="AB52:AB55" si="88">MAX(V52:Y52)-AA52</f>
        <v>11.695980759355265</v>
      </c>
      <c r="AC52" s="18">
        <v>31625</v>
      </c>
      <c r="AD52" s="11">
        <f>_xlfn.DAYS(E52,AC52)</f>
        <v>12166</v>
      </c>
      <c r="AE52" s="11">
        <f>YEARFRAC(AC52,E52)</f>
        <v>33.30833333333333</v>
      </c>
      <c r="AF52" s="11">
        <f>(AA52-AE52)^2</f>
        <v>7418.3192643573966</v>
      </c>
      <c r="AG52" s="11">
        <f>MEDIAN(T52:U52)</f>
        <v>3645.9814254666949</v>
      </c>
      <c r="AH52" s="26">
        <f t="shared" ref="AH52:AH55" si="89">AG52/1000</f>
        <v>3.6459814254666947</v>
      </c>
      <c r="AI52" s="26">
        <f t="shared" ref="AI52:AI55" si="90">U52/1000-AH52</f>
        <v>8.3936263032327041E-2</v>
      </c>
      <c r="AJ52" s="11">
        <f t="shared" ref="AJ52:AJ55" si="91">IF(AH52&gt;9.1,(AH52-9.1)*(6.5-1)/(12.5-9.1)+1,AH52/9.1)</f>
        <v>0.4006572995018346</v>
      </c>
    </row>
    <row r="53" spans="1:36">
      <c r="A53" s="11" t="str">
        <v>Merek Henryk</v>
      </c>
      <c r="B53" s="27" t="s">
        <v>260</v>
      </c>
      <c r="C53" s="9">
        <v>21357816</v>
      </c>
      <c r="D53" s="9">
        <v>2</v>
      </c>
      <c r="E53" s="30">
        <v>43775</v>
      </c>
      <c r="F53" s="11">
        <f>'qPCR OUTPUT'!E103</f>
        <v>15.66</v>
      </c>
      <c r="G53" s="11">
        <f>'qPCR OUTPUT'!E104</f>
        <v>23.79</v>
      </c>
      <c r="H53" s="11">
        <f>STDEV('qPCR OUTPUT'!E64:E65)</f>
        <v>6.1942554031941626</v>
      </c>
      <c r="I53" s="23">
        <f t="shared" si="71"/>
        <v>0.39554632204304996</v>
      </c>
      <c r="J53" s="11">
        <f>STDEV('qPCR OUTPUT'!E66:E67)</f>
        <v>6.1447579285111003</v>
      </c>
      <c r="K53" s="23">
        <f t="shared" si="72"/>
        <v>0.25829163213581757</v>
      </c>
      <c r="L53" s="11">
        <f t="shared" si="73"/>
        <v>-0.69900000000000162</v>
      </c>
      <c r="M53" s="11">
        <f t="shared" si="74"/>
        <v>-0.51999999999999957</v>
      </c>
      <c r="N53" s="11">
        <f t="shared" si="75"/>
        <v>-0.17900000000000205</v>
      </c>
      <c r="O53" s="11">
        <f t="shared" si="76"/>
        <v>1.1320989021106753</v>
      </c>
      <c r="P53" s="9">
        <f t="shared" si="77"/>
        <v>786.80873696691935</v>
      </c>
      <c r="Q53" s="11">
        <f t="shared" si="78"/>
        <v>18.113582433770805</v>
      </c>
      <c r="R53" s="11">
        <f t="shared" ref="R53:S53" si="92">P53*10^3/92</f>
        <v>8552.2688800752112</v>
      </c>
      <c r="S53" s="11">
        <f t="shared" si="92"/>
        <v>196.88676558446525</v>
      </c>
      <c r="T53" s="11">
        <f t="shared" si="80"/>
        <v>8355.3821144907452</v>
      </c>
      <c r="U53" s="11">
        <f t="shared" si="81"/>
        <v>8749.1556456596772</v>
      </c>
      <c r="V53" s="11">
        <f t="shared" si="82"/>
        <v>62.48686991233793</v>
      </c>
      <c r="W53" s="11">
        <f t="shared" si="83"/>
        <v>72.820021366233078</v>
      </c>
      <c r="X53" s="11">
        <f t="shared" si="84"/>
        <v>61.050952837560132</v>
      </c>
      <c r="Y53" s="11">
        <f t="shared" si="85"/>
        <v>71.405047816649827</v>
      </c>
      <c r="Z53" s="11">
        <f t="shared" si="86"/>
        <v>66.945958864493875</v>
      </c>
      <c r="AA53" s="11">
        <f t="shared" si="87"/>
        <v>66.940722983195244</v>
      </c>
      <c r="AB53" s="28">
        <f t="shared" si="88"/>
        <v>5.8792983830378347</v>
      </c>
      <c r="AC53" s="18">
        <v>27675</v>
      </c>
      <c r="AD53" s="11">
        <f>_xlfn.DAYS(E53,AC53)</f>
        <v>16100</v>
      </c>
      <c r="AE53" s="11">
        <f t="shared" ref="AE53:AE55" si="93">YEARFRAC(AC53,E53)</f>
        <v>44.077777777777776</v>
      </c>
      <c r="AF53" s="11">
        <f>(AA53-AE53)^2</f>
        <v>522.71426346592159</v>
      </c>
      <c r="AG53" s="11">
        <f t="shared" ref="AG53:AG55" si="94">MEDIAN(T53:U53)</f>
        <v>8552.2688800752112</v>
      </c>
      <c r="AH53" s="26">
        <f t="shared" si="89"/>
        <v>8.5522688800752107</v>
      </c>
      <c r="AI53" s="26">
        <f t="shared" si="90"/>
        <v>0.19688676558446616</v>
      </c>
      <c r="AJ53" s="11">
        <f t="shared" si="91"/>
        <v>0.93980976704123198</v>
      </c>
    </row>
    <row r="54" spans="1:36">
      <c r="A54" s="11" t="str">
        <v>Soledad Belmar</v>
      </c>
      <c r="B54" s="31" t="s">
        <v>261</v>
      </c>
      <c r="C54" s="9">
        <v>8004787</v>
      </c>
      <c r="D54" s="9">
        <v>8</v>
      </c>
      <c r="E54" s="30">
        <v>43747</v>
      </c>
      <c r="F54" s="11">
        <f>'qPCR OUTPUT'!E105</f>
        <v>15.2</v>
      </c>
      <c r="G54" s="11">
        <f>'qPCR OUTPUT'!E106</f>
        <v>23.66</v>
      </c>
      <c r="H54" s="11">
        <f>STDEV('qPCR OUTPUT'!E65:E66)</f>
        <v>6.9862149981230868</v>
      </c>
      <c r="I54" s="23">
        <f t="shared" si="71"/>
        <v>0.45961940777125571</v>
      </c>
      <c r="J54" s="11">
        <f>STDEV('qPCR OUTPUT'!E67:E68)</f>
        <v>5.9750523010263139</v>
      </c>
      <c r="K54" s="23">
        <f t="shared" si="72"/>
        <v>0.25253813613805215</v>
      </c>
      <c r="L54" s="11">
        <f t="shared" si="73"/>
        <v>-1.1590000000000025</v>
      </c>
      <c r="M54" s="11">
        <f t="shared" si="74"/>
        <v>-0.64999999999999858</v>
      </c>
      <c r="N54" s="11">
        <f t="shared" si="75"/>
        <v>-0.50900000000000389</v>
      </c>
      <c r="O54" s="11">
        <f t="shared" si="76"/>
        <v>1.4230634612345989</v>
      </c>
      <c r="P54" s="9">
        <f t="shared" si="77"/>
        <v>989.02910555804624</v>
      </c>
      <c r="Q54" s="11">
        <f t="shared" si="78"/>
        <v>22.769015379753583</v>
      </c>
      <c r="R54" s="11">
        <f t="shared" ref="R54:S54" si="95">P54*10^3/92</f>
        <v>10750.316364761373</v>
      </c>
      <c r="S54" s="11">
        <f t="shared" si="95"/>
        <v>247.4892976060172</v>
      </c>
      <c r="T54" s="11">
        <f t="shared" si="80"/>
        <v>10502.827067155356</v>
      </c>
      <c r="U54" s="11">
        <f t="shared" si="81"/>
        <v>10997.805662367389</v>
      </c>
      <c r="V54" s="11">
        <f t="shared" si="82"/>
        <v>42.086142862024126</v>
      </c>
      <c r="W54" s="11">
        <f t="shared" si="83"/>
        <v>51.45784620750981</v>
      </c>
      <c r="X54" s="11">
        <f t="shared" si="84"/>
        <v>35.496357900851251</v>
      </c>
      <c r="Y54" s="11">
        <f t="shared" si="85"/>
        <v>44.646112617828052</v>
      </c>
      <c r="Z54" s="11">
        <f t="shared" si="86"/>
        <v>43.366127739926085</v>
      </c>
      <c r="AA54" s="11">
        <f t="shared" si="87"/>
        <v>43.421614897053317</v>
      </c>
      <c r="AB54" s="28">
        <f t="shared" si="88"/>
        <v>8.0362313104564933</v>
      </c>
      <c r="AC54" s="18">
        <v>21261</v>
      </c>
      <c r="AD54" s="11">
        <f t="shared" ref="AD54:AD55" si="96">_xlfn.DAYS(E54,AC54)</f>
        <v>22486</v>
      </c>
      <c r="AE54" s="11">
        <f t="shared" si="93"/>
        <v>61.56111111111111</v>
      </c>
      <c r="AF54" s="11">
        <f t="shared" ref="AF54:AF55" si="97">(AA54-AE54)^2</f>
        <v>329.04132289981703</v>
      </c>
      <c r="AG54" s="11">
        <f t="shared" si="94"/>
        <v>10750.316364761373</v>
      </c>
      <c r="AH54" s="26">
        <f t="shared" si="89"/>
        <v>10.750316364761373</v>
      </c>
      <c r="AI54" s="26">
        <f t="shared" si="90"/>
        <v>0.24748929760601612</v>
      </c>
      <c r="AJ54" s="11">
        <f t="shared" si="91"/>
        <v>3.6696294135845742</v>
      </c>
    </row>
    <row r="55" spans="1:36">
      <c r="A55" s="11" t="str">
        <v>Alejandro Cross</v>
      </c>
      <c r="B55" s="27" t="s">
        <v>262</v>
      </c>
      <c r="C55" s="9">
        <v>8240106</v>
      </c>
      <c r="D55" s="9">
        <v>7</v>
      </c>
      <c r="E55" s="30">
        <v>43762</v>
      </c>
      <c r="F55" s="11">
        <v>12.44</v>
      </c>
      <c r="G55" s="11">
        <v>20.77</v>
      </c>
      <c r="H55" s="11">
        <f>STDEV('qPCR OUTPUT'!E66:E67)</f>
        <v>6.1447579285111003</v>
      </c>
      <c r="I55" s="23">
        <f t="shared" si="71"/>
        <v>0.49395160197034571</v>
      </c>
      <c r="J55" s="11">
        <f>STDEV('qPCR OUTPUT'!E68:E69)</f>
        <v>5.5225039610669286</v>
      </c>
      <c r="K55" s="23">
        <f t="shared" si="72"/>
        <v>0.26588849114429125</v>
      </c>
      <c r="L55" s="11">
        <f t="shared" si="73"/>
        <v>-3.9190000000000023</v>
      </c>
      <c r="M55" s="11">
        <f t="shared" si="74"/>
        <v>-3.5399999999999991</v>
      </c>
      <c r="N55" s="11">
        <f t="shared" si="75"/>
        <v>-0.37900000000000311</v>
      </c>
      <c r="O55" s="11">
        <f t="shared" si="76"/>
        <v>1.3004401465484832</v>
      </c>
      <c r="P55" s="9">
        <f t="shared" si="77"/>
        <v>903.80590185119581</v>
      </c>
      <c r="Q55" s="11">
        <f t="shared" si="78"/>
        <v>20.807042344775731</v>
      </c>
      <c r="R55" s="11">
        <f t="shared" ref="R55:S55" si="98">P55*10^3/92</f>
        <v>9823.9771940347382</v>
      </c>
      <c r="S55" s="11">
        <f t="shared" si="98"/>
        <v>226.16350374756229</v>
      </c>
      <c r="T55" s="11">
        <f t="shared" si="80"/>
        <v>9597.8136902871756</v>
      </c>
      <c r="U55" s="11">
        <f t="shared" si="81"/>
        <v>10050.140697782301</v>
      </c>
      <c r="V55" s="11">
        <f t="shared" si="82"/>
        <v>50.683769942271844</v>
      </c>
      <c r="W55" s="11">
        <f t="shared" si="83"/>
        <v>60.460663371068144</v>
      </c>
      <c r="X55" s="11">
        <f t="shared" si="84"/>
        <v>46.266017085582604</v>
      </c>
      <c r="Y55" s="11">
        <f t="shared" si="85"/>
        <v>55.923325696390606</v>
      </c>
      <c r="Z55" s="11">
        <f t="shared" si="86"/>
        <v>53.303547819331229</v>
      </c>
      <c r="AA55" s="11">
        <f t="shared" si="87"/>
        <v>53.333444023828299</v>
      </c>
      <c r="AB55" s="28">
        <f t="shared" si="88"/>
        <v>7.1272193472398442</v>
      </c>
      <c r="AC55" s="18">
        <v>21438</v>
      </c>
      <c r="AD55" s="11">
        <f t="shared" si="96"/>
        <v>22324</v>
      </c>
      <c r="AE55" s="11">
        <f t="shared" si="93"/>
        <v>61.12222222222222</v>
      </c>
      <c r="AF55" s="11">
        <f t="shared" si="97"/>
        <v>60.665065823776445</v>
      </c>
      <c r="AG55" s="11">
        <f t="shared" si="94"/>
        <v>9823.9771940347382</v>
      </c>
      <c r="AH55" s="26">
        <f t="shared" si="89"/>
        <v>9.8239771940347378</v>
      </c>
      <c r="AI55" s="26">
        <f t="shared" si="90"/>
        <v>0.22616350374756244</v>
      </c>
      <c r="AJ55" s="11">
        <f t="shared" si="91"/>
        <v>2.1711395785856058</v>
      </c>
    </row>
    <row r="56" spans="1:36">
      <c r="A56" s="11">
        <v>0</v>
      </c>
      <c r="I56" s="23"/>
      <c r="K56" s="23"/>
      <c r="AB56" s="24"/>
      <c r="AC56" s="25"/>
      <c r="AH56" s="26"/>
    </row>
    <row r="57" spans="1:36">
      <c r="A57" s="11">
        <v>0</v>
      </c>
      <c r="I57" s="23"/>
      <c r="K57" s="23"/>
      <c r="AB57" s="24"/>
      <c r="AC57" s="25"/>
      <c r="AH57" s="26"/>
    </row>
    <row r="58" spans="1:36">
      <c r="A58" s="11">
        <v>0</v>
      </c>
      <c r="I58" s="23"/>
      <c r="K58" s="23"/>
      <c r="AB58" s="24"/>
      <c r="AC58" s="25"/>
      <c r="AH58" s="26"/>
    </row>
    <row r="59" spans="1:36">
      <c r="A59" s="11">
        <v>0</v>
      </c>
      <c r="I59" s="23"/>
      <c r="K59" s="23"/>
      <c r="AB59" s="24"/>
      <c r="AC59" s="25"/>
      <c r="AH59" s="26"/>
    </row>
    <row r="60" spans="1:36">
      <c r="A60" s="11">
        <v>0</v>
      </c>
      <c r="I60" s="23"/>
      <c r="K60" s="23"/>
      <c r="AB60" s="24"/>
      <c r="AC60" s="25"/>
      <c r="AH60" s="26"/>
    </row>
    <row r="61" spans="1:36">
      <c r="A61" s="11">
        <v>0</v>
      </c>
      <c r="I61" s="23"/>
      <c r="K61" s="23"/>
      <c r="AB61" s="24"/>
      <c r="AC61" s="25"/>
      <c r="AH61" s="26"/>
    </row>
    <row r="62" spans="1:36">
      <c r="A62" s="11">
        <v>0</v>
      </c>
      <c r="I62" s="23"/>
      <c r="K62" s="23"/>
      <c r="AB62" s="24"/>
      <c r="AC62" s="25"/>
      <c r="AH62" s="26"/>
    </row>
    <row r="63" spans="1:36">
      <c r="A63" s="11">
        <v>0</v>
      </c>
      <c r="I63" s="23"/>
      <c r="K63" s="23"/>
      <c r="AB63" s="24"/>
      <c r="AC63" s="25"/>
      <c r="AH63" s="26"/>
    </row>
    <row r="64" spans="1:36">
      <c r="A64" s="11">
        <v>0</v>
      </c>
      <c r="I64" s="23"/>
      <c r="K64" s="23"/>
      <c r="AB64" s="24"/>
      <c r="AC64" s="25"/>
      <c r="AH64" s="26"/>
    </row>
    <row r="65" spans="1:34">
      <c r="A65" s="11">
        <v>0</v>
      </c>
      <c r="I65" s="23"/>
      <c r="K65" s="23"/>
      <c r="AB65" s="24"/>
      <c r="AC65" s="25"/>
      <c r="AH65" s="26"/>
    </row>
    <row r="66" spans="1:34">
      <c r="A66" s="11">
        <v>0</v>
      </c>
      <c r="I66" s="23"/>
      <c r="K66" s="23"/>
      <c r="AB66" s="24"/>
      <c r="AC66" s="25"/>
      <c r="AH66" s="26"/>
    </row>
    <row r="67" spans="1:34">
      <c r="A67" s="11">
        <v>0</v>
      </c>
      <c r="I67" s="23"/>
      <c r="K67" s="23"/>
      <c r="AB67" s="24"/>
      <c r="AC67" s="25"/>
      <c r="AH67" s="26"/>
    </row>
    <row r="68" spans="1:34">
      <c r="A68" s="11">
        <v>0</v>
      </c>
      <c r="I68" s="23"/>
      <c r="K68" s="23"/>
      <c r="AB68" s="24"/>
      <c r="AC68" s="25"/>
      <c r="AH68" s="26"/>
    </row>
    <row r="69" spans="1:34">
      <c r="A69" s="11">
        <v>0</v>
      </c>
      <c r="I69" s="23"/>
      <c r="K69" s="23"/>
      <c r="AB69" s="24"/>
      <c r="AC69" s="25"/>
      <c r="AH69" s="26"/>
    </row>
    <row r="70" spans="1:34">
      <c r="A70" s="11">
        <v>0</v>
      </c>
      <c r="I70" s="23"/>
      <c r="K70" s="23"/>
      <c r="AB70" s="24"/>
      <c r="AC70" s="25"/>
      <c r="AH70" s="26"/>
    </row>
    <row r="71" spans="1:34">
      <c r="A71" s="11">
        <v>0</v>
      </c>
      <c r="I71" s="23"/>
      <c r="K71" s="23"/>
      <c r="AB71" s="24"/>
      <c r="AC71" s="25"/>
      <c r="AH71" s="26"/>
    </row>
    <row r="72" spans="1:34">
      <c r="A72" s="11">
        <v>0</v>
      </c>
      <c r="I72" s="23"/>
      <c r="K72" s="23"/>
      <c r="AB72" s="24"/>
      <c r="AC72" s="25"/>
      <c r="AH72" s="26"/>
    </row>
    <row r="73" spans="1:34">
      <c r="A73" s="11">
        <v>0</v>
      </c>
      <c r="I73" s="23"/>
      <c r="K73" s="23"/>
      <c r="AB73" s="24"/>
      <c r="AC73" s="25"/>
      <c r="AH73" s="26"/>
    </row>
    <row r="74" spans="1:34">
      <c r="A74" s="11">
        <v>0</v>
      </c>
      <c r="I74" s="23"/>
      <c r="K74" s="23"/>
      <c r="AB74" s="24"/>
      <c r="AC74" s="25"/>
      <c r="AH74" s="26"/>
    </row>
    <row r="75" spans="1:34">
      <c r="A75" s="11">
        <v>0</v>
      </c>
      <c r="I75" s="23"/>
      <c r="K75" s="23"/>
      <c r="AB75" s="24"/>
      <c r="AC75" s="25"/>
      <c r="AH75" s="26"/>
    </row>
    <row r="76" spans="1:34">
      <c r="A76" s="11">
        <v>0</v>
      </c>
      <c r="I76" s="23"/>
      <c r="K76" s="23"/>
      <c r="AB76" s="24"/>
      <c r="AC76" s="25"/>
      <c r="AH76" s="26"/>
    </row>
    <row r="77" spans="1:34">
      <c r="A77" s="11">
        <v>0</v>
      </c>
      <c r="I77" s="23"/>
      <c r="K77" s="23"/>
      <c r="AB77" s="24"/>
      <c r="AC77" s="25"/>
      <c r="AH77" s="26"/>
    </row>
    <row r="78" spans="1:34">
      <c r="A78" s="11">
        <v>0</v>
      </c>
      <c r="I78" s="23"/>
      <c r="K78" s="23"/>
      <c r="AB78" s="24"/>
      <c r="AC78" s="25"/>
      <c r="AH78" s="26"/>
    </row>
    <row r="79" spans="1:34">
      <c r="A79" s="11">
        <v>0</v>
      </c>
      <c r="I79" s="23"/>
      <c r="K79" s="23"/>
      <c r="AB79" s="24"/>
      <c r="AC79" s="25"/>
      <c r="AH79" s="26"/>
    </row>
    <row r="80" spans="1:34">
      <c r="A80" s="11">
        <v>0</v>
      </c>
      <c r="I80" s="23"/>
      <c r="K80" s="23"/>
      <c r="AB80" s="24"/>
      <c r="AC80" s="25"/>
      <c r="AH80" s="26"/>
    </row>
    <row r="81" spans="1:34">
      <c r="A81" s="11">
        <v>0</v>
      </c>
      <c r="I81" s="23"/>
      <c r="K81" s="23"/>
      <c r="AB81" s="24"/>
      <c r="AC81" s="25"/>
      <c r="AH81" s="26"/>
    </row>
    <row r="82" spans="1:34">
      <c r="A82" s="11">
        <v>0</v>
      </c>
      <c r="I82" s="23"/>
      <c r="K82" s="23"/>
      <c r="AB82" s="24"/>
      <c r="AC82" s="25"/>
      <c r="AH82" s="26"/>
    </row>
    <row r="83" spans="1:34">
      <c r="A83" s="11">
        <v>0</v>
      </c>
      <c r="I83" s="23"/>
      <c r="K83" s="23"/>
      <c r="AB83" s="24"/>
      <c r="AC83" s="25"/>
      <c r="AH83" s="26"/>
    </row>
    <row r="84" spans="1:34">
      <c r="A84" s="11">
        <v>0</v>
      </c>
      <c r="I84" s="23"/>
      <c r="K84" s="23"/>
      <c r="AB84" s="24"/>
      <c r="AC84" s="25"/>
      <c r="AH84" s="26"/>
    </row>
    <row r="85" spans="1:34">
      <c r="A85" s="11">
        <v>0</v>
      </c>
      <c r="I85" s="23"/>
      <c r="K85" s="23"/>
      <c r="AB85" s="24"/>
      <c r="AC85" s="25"/>
      <c r="AH85" s="26"/>
    </row>
    <row r="86" spans="1:34">
      <c r="A86" s="11">
        <v>0</v>
      </c>
      <c r="I86" s="23"/>
      <c r="K86" s="23"/>
      <c r="AB86" s="24"/>
      <c r="AC86" s="25"/>
      <c r="AH86" s="26"/>
    </row>
    <row r="87" spans="1:34">
      <c r="A87" s="11">
        <v>0</v>
      </c>
      <c r="I87" s="23"/>
      <c r="K87" s="23"/>
      <c r="AB87" s="24"/>
      <c r="AC87" s="25"/>
      <c r="AH87" s="26"/>
    </row>
    <row r="88" spans="1:34">
      <c r="A88" s="11">
        <v>0</v>
      </c>
      <c r="I88" s="23"/>
      <c r="K88" s="23"/>
      <c r="AB88" s="24"/>
      <c r="AC88" s="25"/>
      <c r="AH88" s="26"/>
    </row>
    <row r="89" spans="1:34">
      <c r="A89" s="11">
        <v>0</v>
      </c>
      <c r="I89" s="23"/>
      <c r="K89" s="23"/>
      <c r="AB89" s="24"/>
      <c r="AC89" s="25"/>
      <c r="AH89" s="26"/>
    </row>
    <row r="90" spans="1:34">
      <c r="A90" s="11">
        <v>0</v>
      </c>
      <c r="I90" s="23"/>
      <c r="K90" s="23"/>
      <c r="AB90" s="24"/>
      <c r="AC90" s="25"/>
      <c r="AH90" s="26"/>
    </row>
    <row r="91" spans="1:34">
      <c r="A91" s="11">
        <v>0</v>
      </c>
      <c r="I91" s="23"/>
      <c r="K91" s="23"/>
      <c r="AB91" s="24"/>
      <c r="AC91" s="25"/>
      <c r="AH91" s="26"/>
    </row>
    <row r="92" spans="1:34">
      <c r="A92" s="11">
        <v>0</v>
      </c>
      <c r="I92" s="23"/>
      <c r="K92" s="23"/>
      <c r="AB92" s="24"/>
      <c r="AC92" s="25"/>
      <c r="AH92" s="26"/>
    </row>
    <row r="93" spans="1:34">
      <c r="A93" s="11">
        <v>0</v>
      </c>
      <c r="I93" s="23"/>
      <c r="K93" s="23"/>
      <c r="AB93" s="24"/>
      <c r="AC93" s="25"/>
      <c r="AH93" s="26"/>
    </row>
    <row r="94" spans="1:34">
      <c r="A94" s="11">
        <v>0</v>
      </c>
      <c r="I94" s="23"/>
      <c r="K94" s="23"/>
      <c r="AB94" s="24"/>
      <c r="AC94" s="25"/>
      <c r="AH94" s="26"/>
    </row>
    <row r="95" spans="1:34">
      <c r="A95" s="11">
        <v>0</v>
      </c>
      <c r="I95" s="23"/>
      <c r="K95" s="23"/>
      <c r="AB95" s="24"/>
      <c r="AC95" s="25"/>
      <c r="AH95" s="26"/>
    </row>
    <row r="96" spans="1:34">
      <c r="A96" s="11">
        <v>0</v>
      </c>
      <c r="I96" s="23"/>
      <c r="K96" s="23"/>
      <c r="AB96" s="24"/>
      <c r="AC96" s="25"/>
      <c r="AH96" s="26"/>
    </row>
    <row r="97" spans="1:34">
      <c r="A97" s="11">
        <v>0</v>
      </c>
      <c r="I97" s="23"/>
      <c r="K97" s="23"/>
      <c r="AB97" s="24"/>
      <c r="AC97" s="25"/>
      <c r="AH97" s="26"/>
    </row>
    <row r="98" spans="1:34">
      <c r="A98" s="11">
        <v>0</v>
      </c>
      <c r="I98" s="23"/>
      <c r="K98" s="23"/>
      <c r="AB98" s="24"/>
      <c r="AC98" s="25"/>
      <c r="AH98" s="26"/>
    </row>
    <row r="99" spans="1:34">
      <c r="A99" s="11">
        <v>0</v>
      </c>
      <c r="I99" s="23"/>
      <c r="K99" s="23"/>
      <c r="AB99" s="24"/>
      <c r="AC99" s="25"/>
      <c r="AH99" s="26"/>
    </row>
    <row r="100" spans="1:34">
      <c r="A100" s="11">
        <v>0</v>
      </c>
      <c r="I100" s="23"/>
      <c r="K100" s="23"/>
      <c r="AB100" s="24"/>
      <c r="AC100" s="25"/>
      <c r="AH100" s="26"/>
    </row>
    <row r="101" spans="1:34">
      <c r="A101" s="11">
        <v>0</v>
      </c>
      <c r="I101" s="23"/>
      <c r="K101" s="23"/>
      <c r="AB101" s="24"/>
      <c r="AC101" s="25"/>
      <c r="AH101" s="26"/>
    </row>
    <row r="102" spans="1:34">
      <c r="A102" s="11">
        <v>0</v>
      </c>
      <c r="I102" s="23"/>
      <c r="K102" s="23"/>
      <c r="AB102" s="24"/>
      <c r="AC102" s="25"/>
      <c r="AH102" s="26"/>
    </row>
    <row r="103" spans="1:34">
      <c r="A103" s="11">
        <v>0</v>
      </c>
      <c r="I103" s="23"/>
      <c r="K103" s="23"/>
      <c r="AB103" s="24"/>
      <c r="AC103" s="25"/>
      <c r="AH103" s="26"/>
    </row>
    <row r="104" spans="1:34">
      <c r="A104" s="11">
        <v>0</v>
      </c>
      <c r="I104" s="23"/>
      <c r="K104" s="23"/>
      <c r="AB104" s="24"/>
      <c r="AC104" s="25"/>
      <c r="AH104" s="26"/>
    </row>
    <row r="105" spans="1:34">
      <c r="A105" s="11">
        <v>0</v>
      </c>
      <c r="I105" s="23"/>
      <c r="K105" s="23"/>
      <c r="AB105" s="24"/>
      <c r="AC105" s="25"/>
      <c r="AH105" s="26"/>
    </row>
    <row r="106" spans="1:34">
      <c r="A106" s="11">
        <v>0</v>
      </c>
      <c r="I106" s="23"/>
      <c r="K106" s="23"/>
      <c r="AB106" s="24"/>
      <c r="AC106" s="25"/>
      <c r="AH106" s="26"/>
    </row>
    <row r="107" spans="1:34">
      <c r="A107" s="11">
        <v>0</v>
      </c>
      <c r="I107" s="23"/>
      <c r="K107" s="23"/>
      <c r="AB107" s="24"/>
      <c r="AC107" s="25"/>
      <c r="AH107" s="26"/>
    </row>
    <row r="108" spans="1:34">
      <c r="A108" s="11">
        <v>0</v>
      </c>
      <c r="I108" s="23"/>
      <c r="K108" s="23"/>
      <c r="AB108" s="24"/>
      <c r="AC108" s="25"/>
      <c r="AH108" s="26"/>
    </row>
    <row r="109" spans="1:34">
      <c r="A109" s="11">
        <v>0</v>
      </c>
      <c r="I109" s="23"/>
      <c r="K109" s="23"/>
      <c r="AB109" s="24"/>
      <c r="AC109" s="25"/>
      <c r="AH109" s="26"/>
    </row>
    <row r="110" spans="1:34">
      <c r="A110" s="11">
        <v>0</v>
      </c>
      <c r="I110" s="23"/>
      <c r="K110" s="23"/>
      <c r="AB110" s="24"/>
      <c r="AC110" s="25"/>
      <c r="AH110" s="26"/>
    </row>
    <row r="111" spans="1:34">
      <c r="A111" s="11">
        <v>0</v>
      </c>
      <c r="I111" s="23"/>
      <c r="K111" s="23"/>
      <c r="AB111" s="24"/>
      <c r="AC111" s="25"/>
      <c r="AH111" s="26"/>
    </row>
    <row r="112" spans="1:34">
      <c r="A112" s="11">
        <v>0</v>
      </c>
      <c r="I112" s="23"/>
      <c r="K112" s="23"/>
      <c r="AB112" s="24"/>
      <c r="AC112" s="25"/>
      <c r="AH112" s="26"/>
    </row>
    <row r="113" spans="1:34">
      <c r="A113" s="11">
        <v>0</v>
      </c>
      <c r="I113" s="23"/>
      <c r="K113" s="23"/>
      <c r="AB113" s="24"/>
      <c r="AC113" s="25"/>
      <c r="AH113" s="26"/>
    </row>
    <row r="114" spans="1:34">
      <c r="A114" s="11">
        <v>0</v>
      </c>
      <c r="I114" s="23"/>
      <c r="K114" s="23"/>
      <c r="AB114" s="24"/>
      <c r="AC114" s="25"/>
      <c r="AH114" s="26"/>
    </row>
    <row r="115" spans="1:34">
      <c r="A115" s="11">
        <v>0</v>
      </c>
      <c r="I115" s="23"/>
      <c r="K115" s="23"/>
      <c r="AB115" s="24"/>
      <c r="AC115" s="25"/>
      <c r="AH115" s="26"/>
    </row>
    <row r="116" spans="1:34">
      <c r="A116" s="11">
        <v>0</v>
      </c>
      <c r="I116" s="23"/>
      <c r="K116" s="23"/>
      <c r="AB116" s="24"/>
      <c r="AC116" s="25"/>
      <c r="AH116" s="26"/>
    </row>
    <row r="117" spans="1:34">
      <c r="A117" s="11">
        <v>0</v>
      </c>
      <c r="I117" s="23"/>
      <c r="K117" s="23"/>
      <c r="AB117" s="24"/>
      <c r="AC117" s="25"/>
      <c r="AH117" s="26"/>
    </row>
    <row r="118" spans="1:34">
      <c r="A118" s="11">
        <v>0</v>
      </c>
      <c r="I118" s="23"/>
      <c r="K118" s="23"/>
      <c r="AB118" s="24"/>
      <c r="AC118" s="25"/>
      <c r="AH118" s="26"/>
    </row>
    <row r="119" spans="1:34">
      <c r="A119" s="11">
        <v>0</v>
      </c>
      <c r="I119" s="23"/>
      <c r="K119" s="23"/>
      <c r="AB119" s="24"/>
      <c r="AC119" s="25"/>
      <c r="AH119" s="26"/>
    </row>
    <row r="120" spans="1:34">
      <c r="A120" s="11">
        <v>0</v>
      </c>
      <c r="I120" s="23"/>
      <c r="K120" s="23"/>
      <c r="AB120" s="24"/>
      <c r="AC120" s="25"/>
      <c r="AH120" s="26"/>
    </row>
    <row r="121" spans="1:34">
      <c r="A121" s="11">
        <v>0</v>
      </c>
      <c r="I121" s="23"/>
      <c r="K121" s="23"/>
      <c r="AB121" s="24"/>
      <c r="AC121" s="25"/>
      <c r="AH121" s="26"/>
    </row>
    <row r="122" spans="1:34">
      <c r="A122" s="11">
        <v>0</v>
      </c>
      <c r="I122" s="23"/>
      <c r="K122" s="23"/>
      <c r="AB122" s="24"/>
      <c r="AC122" s="25"/>
      <c r="AH122" s="26"/>
    </row>
    <row r="123" spans="1:34">
      <c r="A123" s="11">
        <v>0</v>
      </c>
      <c r="I123" s="23"/>
      <c r="K123" s="23"/>
      <c r="AB123" s="24"/>
      <c r="AC123" s="25"/>
      <c r="AH123" s="26"/>
    </row>
    <row r="124" spans="1:34">
      <c r="A124" s="11">
        <v>0</v>
      </c>
      <c r="I124" s="23"/>
      <c r="K124" s="23"/>
      <c r="AB124" s="24"/>
      <c r="AC124" s="25"/>
      <c r="AH124" s="26"/>
    </row>
    <row r="125" spans="1:34">
      <c r="A125" s="11">
        <v>0</v>
      </c>
      <c r="I125" s="23"/>
      <c r="K125" s="23"/>
      <c r="AB125" s="24"/>
      <c r="AC125" s="25"/>
      <c r="AH125" s="26"/>
    </row>
    <row r="126" spans="1:34">
      <c r="A126" s="11">
        <v>0</v>
      </c>
      <c r="I126" s="23"/>
      <c r="K126" s="23"/>
      <c r="AB126" s="24"/>
      <c r="AC126" s="25"/>
      <c r="AH126" s="26"/>
    </row>
    <row r="127" spans="1:34">
      <c r="A127" s="11">
        <v>0</v>
      </c>
      <c r="I127" s="23"/>
      <c r="K127" s="23"/>
      <c r="AB127" s="24"/>
      <c r="AC127" s="25"/>
      <c r="AH127" s="26"/>
    </row>
    <row r="128" spans="1:34">
      <c r="A128" s="11">
        <v>0</v>
      </c>
      <c r="I128" s="23"/>
      <c r="K128" s="23"/>
      <c r="AB128" s="24"/>
      <c r="AC128" s="25"/>
      <c r="AH128" s="26"/>
    </row>
    <row r="129" spans="1:34">
      <c r="A129" s="11">
        <v>0</v>
      </c>
      <c r="I129" s="23"/>
      <c r="K129" s="23"/>
      <c r="AB129" s="24"/>
      <c r="AC129" s="25"/>
      <c r="AH129" s="26"/>
    </row>
    <row r="130" spans="1:34">
      <c r="A130" s="11">
        <v>0</v>
      </c>
      <c r="I130" s="23"/>
      <c r="K130" s="23"/>
      <c r="AB130" s="24"/>
      <c r="AC130" s="25"/>
      <c r="AH130" s="26"/>
    </row>
    <row r="131" spans="1:34">
      <c r="A131" s="11">
        <v>0</v>
      </c>
      <c r="I131" s="23"/>
      <c r="K131" s="23"/>
      <c r="AB131" s="24"/>
      <c r="AC131" s="25"/>
      <c r="AH131" s="26"/>
    </row>
    <row r="132" spans="1:34">
      <c r="A132" s="11">
        <v>0</v>
      </c>
      <c r="I132" s="23"/>
      <c r="K132" s="23"/>
      <c r="AB132" s="24"/>
      <c r="AC132" s="25"/>
      <c r="AH132" s="26"/>
    </row>
    <row r="133" spans="1:34">
      <c r="A133" s="11">
        <v>0</v>
      </c>
      <c r="I133" s="23"/>
      <c r="K133" s="23"/>
      <c r="AB133" s="24"/>
      <c r="AC133" s="25"/>
      <c r="AH133" s="26"/>
    </row>
    <row r="134" spans="1:34">
      <c r="A134" s="11">
        <v>0</v>
      </c>
      <c r="I134" s="23"/>
      <c r="K134" s="23"/>
      <c r="AB134" s="24"/>
      <c r="AC134" s="25"/>
      <c r="AH134" s="26"/>
    </row>
    <row r="135" spans="1:34">
      <c r="A135" s="11">
        <v>0</v>
      </c>
      <c r="I135" s="23"/>
      <c r="K135" s="23"/>
      <c r="AB135" s="24"/>
      <c r="AC135" s="25"/>
      <c r="AH135" s="26"/>
    </row>
    <row r="136" spans="1:34">
      <c r="A136" s="11">
        <v>0</v>
      </c>
      <c r="I136" s="23"/>
      <c r="K136" s="23"/>
      <c r="AB136" s="24"/>
      <c r="AC136" s="25"/>
      <c r="AH136" s="26"/>
    </row>
    <row r="137" spans="1:34">
      <c r="A137" s="11">
        <v>0</v>
      </c>
      <c r="I137" s="23"/>
      <c r="K137" s="23"/>
      <c r="AB137" s="24"/>
      <c r="AC137" s="25"/>
      <c r="AH137" s="26"/>
    </row>
    <row r="138" spans="1:34">
      <c r="A138" s="11">
        <v>0</v>
      </c>
      <c r="I138" s="23"/>
      <c r="K138" s="23"/>
      <c r="AB138" s="24"/>
      <c r="AC138" s="25"/>
      <c r="AH138" s="26"/>
    </row>
    <row r="139" spans="1:34">
      <c r="A139" s="11">
        <v>0</v>
      </c>
      <c r="I139" s="23"/>
      <c r="K139" s="23"/>
      <c r="AB139" s="24"/>
      <c r="AC139" s="25"/>
      <c r="AH139" s="26"/>
    </row>
    <row r="140" spans="1:34">
      <c r="A140" s="11">
        <v>0</v>
      </c>
      <c r="I140" s="23"/>
      <c r="K140" s="23"/>
      <c r="AB140" s="24"/>
      <c r="AC140" s="25"/>
      <c r="AH140" s="26"/>
    </row>
    <row r="141" spans="1:34">
      <c r="A141" s="11">
        <v>0</v>
      </c>
      <c r="I141" s="23"/>
      <c r="K141" s="23"/>
      <c r="AB141" s="24"/>
      <c r="AC141" s="25"/>
      <c r="AH141" s="26"/>
    </row>
    <row r="142" spans="1:34">
      <c r="A142" s="11">
        <v>0</v>
      </c>
      <c r="I142" s="23"/>
      <c r="K142" s="23"/>
      <c r="AB142" s="24"/>
      <c r="AC142" s="25"/>
      <c r="AH142" s="26"/>
    </row>
    <row r="143" spans="1:34">
      <c r="A143" s="11">
        <v>0</v>
      </c>
      <c r="I143" s="23"/>
      <c r="K143" s="23"/>
      <c r="AB143" s="24"/>
      <c r="AC143" s="25"/>
      <c r="AH143" s="26"/>
    </row>
    <row r="144" spans="1:34">
      <c r="A144" s="11">
        <v>0</v>
      </c>
      <c r="I144" s="23"/>
      <c r="K144" s="23"/>
      <c r="AB144" s="24"/>
      <c r="AC144" s="25"/>
      <c r="AH144" s="26"/>
    </row>
    <row r="145" spans="1:34">
      <c r="A145" s="11">
        <v>0</v>
      </c>
      <c r="I145" s="23"/>
      <c r="K145" s="23"/>
      <c r="AB145" s="24"/>
      <c r="AC145" s="25"/>
      <c r="AH145" s="26"/>
    </row>
    <row r="146" spans="1:34">
      <c r="A146" s="11">
        <v>0</v>
      </c>
      <c r="I146" s="23"/>
      <c r="K146" s="23"/>
      <c r="AB146" s="24"/>
      <c r="AC146" s="25"/>
      <c r="AH146" s="26"/>
    </row>
    <row r="147" spans="1:34">
      <c r="A147" s="11">
        <v>0</v>
      </c>
      <c r="I147" s="23"/>
      <c r="K147" s="23"/>
      <c r="AB147" s="24"/>
      <c r="AC147" s="25"/>
      <c r="AH147" s="26"/>
    </row>
    <row r="148" spans="1:34">
      <c r="A148" s="11">
        <v>0</v>
      </c>
      <c r="I148" s="23"/>
      <c r="K148" s="23"/>
      <c r="AB148" s="24"/>
      <c r="AC148" s="25"/>
      <c r="AH148" s="26"/>
    </row>
    <row r="149" spans="1:34">
      <c r="A149" s="11">
        <v>0</v>
      </c>
      <c r="I149" s="23"/>
      <c r="K149" s="23"/>
      <c r="AB149" s="24"/>
      <c r="AC149" s="25"/>
      <c r="AH149" s="26"/>
    </row>
    <row r="150" spans="1:34">
      <c r="A150" s="11">
        <v>0</v>
      </c>
      <c r="I150" s="23"/>
      <c r="K150" s="23"/>
      <c r="AB150" s="24"/>
      <c r="AC150" s="25"/>
      <c r="AH150" s="26"/>
    </row>
    <row r="151" spans="1:34">
      <c r="A151" s="11">
        <v>0</v>
      </c>
      <c r="I151" s="23"/>
      <c r="K151" s="23"/>
      <c r="AB151" s="24"/>
      <c r="AC151" s="25"/>
      <c r="AH151" s="26"/>
    </row>
    <row r="152" spans="1:34">
      <c r="A152" s="11">
        <v>0</v>
      </c>
      <c r="I152" s="23"/>
      <c r="K152" s="23"/>
      <c r="AB152" s="24"/>
      <c r="AC152" s="25"/>
      <c r="AH152" s="26"/>
    </row>
    <row r="153" spans="1:34">
      <c r="A153" s="11">
        <v>0</v>
      </c>
      <c r="I153" s="23"/>
      <c r="K153" s="23"/>
      <c r="AB153" s="24"/>
      <c r="AC153" s="25"/>
      <c r="AH153" s="26"/>
    </row>
    <row r="154" spans="1:34">
      <c r="A154" s="11">
        <v>0</v>
      </c>
      <c r="I154" s="23"/>
      <c r="K154" s="23"/>
      <c r="AB154" s="24"/>
      <c r="AC154" s="25"/>
      <c r="AH154" s="26"/>
    </row>
    <row r="155" spans="1:34">
      <c r="A155" s="11">
        <v>0</v>
      </c>
      <c r="I155" s="23"/>
      <c r="K155" s="23"/>
      <c r="AB155" s="24"/>
      <c r="AC155" s="25"/>
      <c r="AH155" s="26"/>
    </row>
    <row r="156" spans="1:34">
      <c r="A156" s="11">
        <v>0</v>
      </c>
      <c r="I156" s="23"/>
      <c r="K156" s="23"/>
      <c r="AB156" s="24"/>
      <c r="AC156" s="25"/>
      <c r="AH156" s="26"/>
    </row>
    <row r="157" spans="1:34">
      <c r="A157" s="11">
        <v>0</v>
      </c>
      <c r="I157" s="23"/>
      <c r="K157" s="23"/>
      <c r="AB157" s="24"/>
      <c r="AC157" s="25"/>
      <c r="AH157" s="26"/>
    </row>
    <row r="158" spans="1:34">
      <c r="A158" s="11">
        <v>0</v>
      </c>
      <c r="I158" s="23"/>
      <c r="K158" s="23"/>
      <c r="AB158" s="24"/>
      <c r="AC158" s="25"/>
      <c r="AH158" s="26"/>
    </row>
    <row r="159" spans="1:34">
      <c r="A159" s="11">
        <v>0</v>
      </c>
      <c r="I159" s="23"/>
      <c r="K159" s="23"/>
      <c r="AB159" s="24"/>
      <c r="AC159" s="25"/>
      <c r="AH159" s="26"/>
    </row>
    <row r="160" spans="1:34">
      <c r="A160" s="11">
        <v>0</v>
      </c>
      <c r="I160" s="23"/>
      <c r="K160" s="23"/>
      <c r="AB160" s="24"/>
      <c r="AC160" s="25"/>
      <c r="AH160" s="26"/>
    </row>
    <row r="161" spans="1:34">
      <c r="A161" s="11">
        <v>0</v>
      </c>
      <c r="I161" s="23"/>
      <c r="K161" s="23"/>
      <c r="AB161" s="24"/>
      <c r="AC161" s="25"/>
      <c r="AH161" s="26"/>
    </row>
    <row r="162" spans="1:34">
      <c r="A162" s="11">
        <v>0</v>
      </c>
      <c r="I162" s="23"/>
      <c r="K162" s="23"/>
      <c r="AB162" s="24"/>
      <c r="AC162" s="25"/>
      <c r="AH162" s="26"/>
    </row>
    <row r="163" spans="1:34">
      <c r="A163" s="11">
        <v>0</v>
      </c>
      <c r="I163" s="23"/>
      <c r="K163" s="23"/>
      <c r="AB163" s="24"/>
      <c r="AC163" s="25"/>
      <c r="AH163" s="26"/>
    </row>
    <row r="164" spans="1:34">
      <c r="A164" s="11">
        <v>0</v>
      </c>
      <c r="I164" s="23"/>
      <c r="K164" s="23"/>
      <c r="AB164" s="24"/>
      <c r="AC164" s="25"/>
      <c r="AH164" s="26"/>
    </row>
    <row r="165" spans="1:34">
      <c r="A165" s="11">
        <v>0</v>
      </c>
      <c r="I165" s="23"/>
      <c r="K165" s="23"/>
      <c r="AB165" s="24"/>
      <c r="AC165" s="25"/>
      <c r="AH165" s="26"/>
    </row>
    <row r="166" spans="1:34">
      <c r="A166" s="11">
        <v>0</v>
      </c>
      <c r="I166" s="23"/>
      <c r="K166" s="23"/>
      <c r="AB166" s="24"/>
      <c r="AC166" s="25"/>
      <c r="AH166" s="26"/>
    </row>
    <row r="167" spans="1:34">
      <c r="A167" s="11">
        <v>0</v>
      </c>
      <c r="I167" s="23"/>
      <c r="K167" s="23"/>
      <c r="AB167" s="24"/>
      <c r="AC167" s="25"/>
      <c r="AH167" s="26"/>
    </row>
    <row r="168" spans="1:34">
      <c r="A168" s="11">
        <v>0</v>
      </c>
      <c r="I168" s="23"/>
      <c r="K168" s="23"/>
      <c r="AB168" s="24"/>
      <c r="AC168" s="25"/>
      <c r="AH168" s="26"/>
    </row>
    <row r="169" spans="1:34">
      <c r="A169" s="11">
        <v>0</v>
      </c>
      <c r="I169" s="23"/>
      <c r="K169" s="23"/>
      <c r="AB169" s="24"/>
      <c r="AC169" s="25"/>
      <c r="AH169" s="26"/>
    </row>
    <row r="170" spans="1:34">
      <c r="A170" s="11">
        <v>0</v>
      </c>
      <c r="I170" s="23"/>
      <c r="K170" s="23"/>
      <c r="AB170" s="24"/>
      <c r="AC170" s="25"/>
      <c r="AH170" s="26"/>
    </row>
    <row r="171" spans="1:34">
      <c r="A171" s="11">
        <v>0</v>
      </c>
      <c r="I171" s="23"/>
      <c r="K171" s="23"/>
      <c r="AB171" s="24"/>
      <c r="AC171" s="25"/>
      <c r="AH171" s="26"/>
    </row>
    <row r="172" spans="1:34">
      <c r="A172" s="11">
        <v>0</v>
      </c>
      <c r="I172" s="23"/>
      <c r="K172" s="23"/>
      <c r="AB172" s="24"/>
      <c r="AC172" s="25"/>
      <c r="AH172" s="26"/>
    </row>
    <row r="173" spans="1:34">
      <c r="A173" s="11">
        <v>0</v>
      </c>
      <c r="I173" s="23"/>
      <c r="K173" s="23"/>
      <c r="AB173" s="24"/>
      <c r="AC173" s="25"/>
      <c r="AH173" s="26"/>
    </row>
    <row r="174" spans="1:34">
      <c r="A174" s="11">
        <v>0</v>
      </c>
      <c r="I174" s="23"/>
      <c r="K174" s="23"/>
      <c r="AB174" s="24"/>
      <c r="AC174" s="25"/>
      <c r="AH174" s="26"/>
    </row>
    <row r="175" spans="1:34">
      <c r="A175" s="11">
        <v>0</v>
      </c>
      <c r="I175" s="23"/>
      <c r="K175" s="23"/>
      <c r="AB175" s="24"/>
      <c r="AC175" s="25"/>
      <c r="AH175" s="26"/>
    </row>
    <row r="176" spans="1:34">
      <c r="A176" s="11">
        <v>0</v>
      </c>
      <c r="I176" s="23"/>
      <c r="K176" s="23"/>
      <c r="AB176" s="24"/>
      <c r="AC176" s="25"/>
      <c r="AH176" s="26"/>
    </row>
    <row r="177" spans="1:34">
      <c r="A177" s="11">
        <v>0</v>
      </c>
      <c r="I177" s="23"/>
      <c r="K177" s="23"/>
      <c r="AB177" s="24"/>
      <c r="AC177" s="25"/>
      <c r="AH177" s="26"/>
    </row>
    <row r="178" spans="1:34">
      <c r="A178" s="11">
        <v>0</v>
      </c>
      <c r="I178" s="23"/>
      <c r="K178" s="23"/>
      <c r="AB178" s="24"/>
      <c r="AC178" s="25"/>
      <c r="AH178" s="26"/>
    </row>
    <row r="179" spans="1:34">
      <c r="A179" s="11">
        <v>0</v>
      </c>
      <c r="I179" s="23"/>
      <c r="K179" s="23"/>
      <c r="AB179" s="24"/>
      <c r="AC179" s="25"/>
      <c r="AH179" s="26"/>
    </row>
    <row r="180" spans="1:34">
      <c r="A180" s="11">
        <v>0</v>
      </c>
      <c r="I180" s="23"/>
      <c r="K180" s="23"/>
      <c r="AB180" s="24"/>
      <c r="AC180" s="25"/>
      <c r="AH180" s="26"/>
    </row>
    <row r="181" spans="1:34">
      <c r="A181" s="11">
        <v>0</v>
      </c>
      <c r="I181" s="23"/>
      <c r="K181" s="23"/>
      <c r="AB181" s="24"/>
      <c r="AC181" s="25"/>
      <c r="AH181" s="26"/>
    </row>
    <row r="182" spans="1:34">
      <c r="A182" s="11">
        <v>0</v>
      </c>
      <c r="I182" s="23"/>
      <c r="K182" s="23"/>
      <c r="AB182" s="24"/>
      <c r="AC182" s="25"/>
      <c r="AH182" s="26"/>
    </row>
    <row r="183" spans="1:34">
      <c r="A183" s="11">
        <v>0</v>
      </c>
      <c r="I183" s="23"/>
      <c r="K183" s="23"/>
      <c r="AB183" s="24"/>
      <c r="AC183" s="25"/>
      <c r="AH183" s="26"/>
    </row>
    <row r="184" spans="1:34">
      <c r="A184" s="11">
        <v>0</v>
      </c>
      <c r="I184" s="23"/>
      <c r="K184" s="23"/>
      <c r="AB184" s="24"/>
      <c r="AC184" s="25"/>
      <c r="AH184" s="26"/>
    </row>
    <row r="185" spans="1:34">
      <c r="A185" s="11">
        <v>0</v>
      </c>
      <c r="I185" s="23"/>
      <c r="K185" s="23"/>
      <c r="AB185" s="24"/>
      <c r="AC185" s="25"/>
      <c r="AH185" s="26"/>
    </row>
    <row r="186" spans="1:34">
      <c r="A186" s="11">
        <v>0</v>
      </c>
      <c r="I186" s="23"/>
      <c r="K186" s="23"/>
      <c r="AB186" s="24"/>
      <c r="AC186" s="25"/>
      <c r="AH186" s="26"/>
    </row>
    <row r="187" spans="1:34">
      <c r="A187" s="11">
        <v>0</v>
      </c>
      <c r="I187" s="23"/>
      <c r="K187" s="23"/>
      <c r="AB187" s="24"/>
      <c r="AC187" s="25"/>
      <c r="AH187" s="26"/>
    </row>
    <row r="188" spans="1:34">
      <c r="A188" s="11">
        <v>0</v>
      </c>
      <c r="I188" s="23"/>
      <c r="K188" s="23"/>
      <c r="AB188" s="24"/>
      <c r="AC188" s="25"/>
      <c r="AH188" s="26"/>
    </row>
    <row r="189" spans="1:34">
      <c r="A189" s="11">
        <v>0</v>
      </c>
      <c r="I189" s="23"/>
      <c r="K189" s="23"/>
      <c r="AB189" s="24"/>
      <c r="AC189" s="25"/>
      <c r="AH189" s="26"/>
    </row>
    <row r="190" spans="1:34">
      <c r="A190" s="11">
        <v>0</v>
      </c>
      <c r="I190" s="23"/>
      <c r="K190" s="23"/>
      <c r="AB190" s="24"/>
      <c r="AC190" s="25"/>
      <c r="AH190" s="26"/>
    </row>
    <row r="191" spans="1:34">
      <c r="A191" s="11">
        <v>0</v>
      </c>
      <c r="I191" s="23"/>
      <c r="K191" s="23"/>
      <c r="AB191" s="24"/>
      <c r="AC191" s="25"/>
      <c r="AH191" s="26"/>
    </row>
    <row r="192" spans="1:34">
      <c r="A192" s="11">
        <v>0</v>
      </c>
      <c r="I192" s="23"/>
      <c r="K192" s="23"/>
      <c r="AB192" s="24"/>
      <c r="AC192" s="25"/>
      <c r="AH192" s="26"/>
    </row>
    <row r="193" spans="1:34">
      <c r="A193" s="11">
        <v>0</v>
      </c>
      <c r="I193" s="23"/>
      <c r="K193" s="23"/>
      <c r="AB193" s="24"/>
      <c r="AC193" s="25"/>
      <c r="AH193" s="26"/>
    </row>
    <row r="194" spans="1:34">
      <c r="A194" s="11">
        <v>0</v>
      </c>
      <c r="I194" s="23"/>
      <c r="K194" s="23"/>
      <c r="AB194" s="24"/>
      <c r="AC194" s="25"/>
      <c r="AH194" s="26"/>
    </row>
    <row r="195" spans="1:34">
      <c r="A195" s="11">
        <v>0</v>
      </c>
      <c r="I195" s="23"/>
      <c r="K195" s="23"/>
      <c r="AB195" s="24"/>
      <c r="AC195" s="25"/>
      <c r="AH195" s="26"/>
    </row>
    <row r="196" spans="1:34">
      <c r="A196" s="11">
        <v>0</v>
      </c>
      <c r="I196" s="23"/>
      <c r="K196" s="23"/>
      <c r="AB196" s="24"/>
      <c r="AC196" s="25"/>
      <c r="AH196" s="26"/>
    </row>
    <row r="197" spans="1:34">
      <c r="A197" s="11">
        <v>0</v>
      </c>
      <c r="I197" s="23"/>
      <c r="K197" s="23"/>
      <c r="AB197" s="24"/>
      <c r="AC197" s="25"/>
      <c r="AH197" s="26"/>
    </row>
    <row r="198" spans="1:34">
      <c r="A198" s="11">
        <v>0</v>
      </c>
      <c r="I198" s="23"/>
      <c r="K198" s="23"/>
      <c r="AB198" s="24"/>
      <c r="AC198" s="25"/>
      <c r="AH198" s="26"/>
    </row>
    <row r="199" spans="1:34">
      <c r="A199" s="11">
        <v>0</v>
      </c>
      <c r="I199" s="23"/>
      <c r="K199" s="23"/>
      <c r="AB199" s="24"/>
      <c r="AC199" s="25"/>
      <c r="AH199" s="26"/>
    </row>
    <row r="200" spans="1:34">
      <c r="A200" s="11">
        <v>0</v>
      </c>
      <c r="I200" s="23"/>
      <c r="K200" s="23"/>
      <c r="AB200" s="24"/>
      <c r="AC200" s="25"/>
      <c r="AH200" s="26"/>
    </row>
    <row r="201" spans="1:34">
      <c r="A201" s="11">
        <v>0</v>
      </c>
      <c r="I201" s="23"/>
      <c r="K201" s="23"/>
      <c r="AB201" s="24"/>
      <c r="AC201" s="25"/>
      <c r="AH201" s="26"/>
    </row>
    <row r="202" spans="1:34">
      <c r="A202" s="11">
        <v>0</v>
      </c>
      <c r="I202" s="23"/>
      <c r="K202" s="23"/>
      <c r="AB202" s="24"/>
      <c r="AC202" s="25"/>
      <c r="AH202" s="26"/>
    </row>
    <row r="203" spans="1:34">
      <c r="A203" s="11">
        <v>0</v>
      </c>
      <c r="I203" s="23"/>
      <c r="K203" s="23"/>
      <c r="AB203" s="24"/>
      <c r="AC203" s="25"/>
      <c r="AH203" s="26"/>
    </row>
    <row r="204" spans="1:34">
      <c r="A204" s="11">
        <v>0</v>
      </c>
      <c r="I204" s="23"/>
      <c r="K204" s="23"/>
      <c r="AB204" s="24"/>
      <c r="AC204" s="25"/>
      <c r="AH204" s="26"/>
    </row>
    <row r="205" spans="1:34">
      <c r="A205" s="11">
        <v>0</v>
      </c>
      <c r="I205" s="23"/>
      <c r="K205" s="23"/>
      <c r="AB205" s="24"/>
      <c r="AC205" s="25"/>
      <c r="AH205" s="26"/>
    </row>
    <row r="206" spans="1:34">
      <c r="A206" s="11">
        <v>0</v>
      </c>
      <c r="I206" s="23"/>
      <c r="K206" s="23"/>
      <c r="AB206" s="24"/>
      <c r="AC206" s="25"/>
      <c r="AH206" s="26"/>
    </row>
    <row r="207" spans="1:34">
      <c r="A207" s="11">
        <v>0</v>
      </c>
      <c r="I207" s="23"/>
      <c r="K207" s="23"/>
      <c r="AB207" s="24"/>
      <c r="AC207" s="25"/>
      <c r="AH207" s="26"/>
    </row>
    <row r="208" spans="1:34">
      <c r="A208" s="11">
        <v>0</v>
      </c>
      <c r="I208" s="23"/>
      <c r="K208" s="23"/>
      <c r="AB208" s="24"/>
      <c r="AC208" s="25"/>
      <c r="AH208" s="26"/>
    </row>
    <row r="209" spans="1:34">
      <c r="A209" s="11">
        <v>0</v>
      </c>
      <c r="I209" s="23"/>
      <c r="K209" s="23"/>
      <c r="AB209" s="24"/>
      <c r="AC209" s="25"/>
      <c r="AH209" s="26"/>
    </row>
    <row r="210" spans="1:34">
      <c r="A210" s="11">
        <v>0</v>
      </c>
      <c r="I210" s="23"/>
      <c r="K210" s="23"/>
      <c r="AB210" s="24"/>
      <c r="AC210" s="25"/>
      <c r="AH210" s="26"/>
    </row>
    <row r="211" spans="1:34">
      <c r="A211" s="11">
        <v>0</v>
      </c>
      <c r="I211" s="23"/>
      <c r="K211" s="23"/>
      <c r="AB211" s="24"/>
      <c r="AC211" s="25"/>
      <c r="AH211" s="26"/>
    </row>
    <row r="212" spans="1:34">
      <c r="A212" s="11">
        <v>0</v>
      </c>
      <c r="I212" s="23"/>
      <c r="K212" s="23"/>
      <c r="AB212" s="24"/>
      <c r="AC212" s="25"/>
      <c r="AH212" s="26"/>
    </row>
    <row r="213" spans="1:34">
      <c r="A213" s="11">
        <v>0</v>
      </c>
      <c r="I213" s="23"/>
      <c r="K213" s="23"/>
      <c r="AB213" s="24"/>
      <c r="AC213" s="25"/>
      <c r="AH213" s="26"/>
    </row>
    <row r="214" spans="1:34">
      <c r="A214" s="11">
        <v>0</v>
      </c>
      <c r="I214" s="23"/>
      <c r="K214" s="23"/>
      <c r="AB214" s="24"/>
      <c r="AC214" s="25"/>
      <c r="AH214" s="26"/>
    </row>
    <row r="215" spans="1:34">
      <c r="A215" s="11">
        <v>0</v>
      </c>
      <c r="I215" s="23"/>
      <c r="K215" s="23"/>
      <c r="AB215" s="24"/>
      <c r="AC215" s="25"/>
      <c r="AH215" s="26"/>
    </row>
    <row r="216" spans="1:34">
      <c r="A216" s="11">
        <v>0</v>
      </c>
      <c r="I216" s="23"/>
      <c r="K216" s="23"/>
      <c r="AB216" s="24"/>
      <c r="AC216" s="25"/>
      <c r="AH216" s="26"/>
    </row>
    <row r="217" spans="1:34">
      <c r="A217" s="11">
        <v>0</v>
      </c>
      <c r="I217" s="23"/>
      <c r="K217" s="23"/>
      <c r="AB217" s="24"/>
      <c r="AC217" s="25"/>
      <c r="AH217" s="26"/>
    </row>
    <row r="218" spans="1:34">
      <c r="A218" s="11">
        <v>0</v>
      </c>
      <c r="I218" s="23"/>
      <c r="K218" s="23"/>
      <c r="AB218" s="24"/>
      <c r="AC218" s="25"/>
      <c r="AH218" s="26"/>
    </row>
    <row r="219" spans="1:34">
      <c r="A219" s="11">
        <v>0</v>
      </c>
      <c r="I219" s="23"/>
      <c r="K219" s="23"/>
      <c r="AB219" s="24"/>
      <c r="AC219" s="25"/>
      <c r="AH219" s="26"/>
    </row>
    <row r="220" spans="1:34">
      <c r="A220" s="11">
        <v>0</v>
      </c>
      <c r="I220" s="23"/>
      <c r="K220" s="23"/>
      <c r="AB220" s="24"/>
      <c r="AC220" s="25"/>
      <c r="AH220" s="26"/>
    </row>
    <row r="221" spans="1:34">
      <c r="A221" s="11">
        <v>0</v>
      </c>
      <c r="I221" s="23"/>
      <c r="K221" s="23"/>
      <c r="AB221" s="24"/>
      <c r="AC221" s="25"/>
      <c r="AH221" s="26"/>
    </row>
    <row r="222" spans="1:34">
      <c r="A222" s="11">
        <v>0</v>
      </c>
      <c r="I222" s="23"/>
      <c r="K222" s="23"/>
      <c r="AB222" s="24"/>
      <c r="AC222" s="25"/>
      <c r="AH222" s="26"/>
    </row>
    <row r="223" spans="1:34">
      <c r="A223" s="11">
        <v>0</v>
      </c>
      <c r="I223" s="23"/>
      <c r="K223" s="23"/>
      <c r="AB223" s="24"/>
      <c r="AC223" s="25"/>
      <c r="AH223" s="26"/>
    </row>
    <row r="224" spans="1:34">
      <c r="A224" s="11">
        <v>0</v>
      </c>
      <c r="I224" s="23"/>
      <c r="K224" s="23"/>
      <c r="AB224" s="24"/>
      <c r="AC224" s="25"/>
      <c r="AH224" s="26"/>
    </row>
    <row r="225" spans="1:34">
      <c r="A225" s="11">
        <v>0</v>
      </c>
      <c r="I225" s="23"/>
      <c r="K225" s="23"/>
      <c r="AB225" s="24"/>
      <c r="AC225" s="25"/>
      <c r="AH225" s="26"/>
    </row>
    <row r="226" spans="1:34">
      <c r="A226" s="11">
        <v>0</v>
      </c>
      <c r="I226" s="23"/>
      <c r="K226" s="23"/>
      <c r="AB226" s="24"/>
      <c r="AC226" s="25"/>
      <c r="AH226" s="26"/>
    </row>
    <row r="227" spans="1:34">
      <c r="A227" s="11">
        <v>0</v>
      </c>
      <c r="I227" s="23"/>
      <c r="K227" s="23"/>
      <c r="AB227" s="24"/>
      <c r="AC227" s="25"/>
      <c r="AH227" s="26"/>
    </row>
    <row r="228" spans="1:34">
      <c r="A228" s="11">
        <v>0</v>
      </c>
      <c r="I228" s="23"/>
      <c r="K228" s="23"/>
      <c r="AB228" s="24"/>
      <c r="AC228" s="25"/>
      <c r="AH228" s="26"/>
    </row>
    <row r="229" spans="1:34">
      <c r="A229" s="11">
        <v>0</v>
      </c>
      <c r="I229" s="23"/>
      <c r="K229" s="23"/>
      <c r="AB229" s="24"/>
      <c r="AC229" s="25"/>
      <c r="AH229" s="26"/>
    </row>
    <row r="230" spans="1:34">
      <c r="A230" s="11">
        <v>0</v>
      </c>
      <c r="I230" s="23"/>
      <c r="K230" s="23"/>
      <c r="AB230" s="24"/>
      <c r="AC230" s="25"/>
      <c r="AH230" s="26"/>
    </row>
    <row r="231" spans="1:34">
      <c r="A231" s="11">
        <v>0</v>
      </c>
      <c r="I231" s="23"/>
      <c r="K231" s="23"/>
      <c r="AB231" s="24"/>
      <c r="AC231" s="25"/>
      <c r="AH231" s="26"/>
    </row>
    <row r="232" spans="1:34">
      <c r="A232" s="11">
        <v>0</v>
      </c>
      <c r="I232" s="23"/>
      <c r="K232" s="23"/>
      <c r="AB232" s="24"/>
      <c r="AC232" s="25"/>
      <c r="AH232" s="26"/>
    </row>
    <row r="233" spans="1:34">
      <c r="A233" s="11">
        <v>0</v>
      </c>
      <c r="I233" s="23"/>
      <c r="K233" s="23"/>
      <c r="AB233" s="24"/>
      <c r="AC233" s="25"/>
      <c r="AH233" s="26"/>
    </row>
    <row r="234" spans="1:34">
      <c r="A234" s="11">
        <v>0</v>
      </c>
      <c r="I234" s="23"/>
      <c r="K234" s="23"/>
      <c r="AB234" s="24"/>
      <c r="AC234" s="25"/>
      <c r="AH234" s="26"/>
    </row>
    <row r="235" spans="1:34">
      <c r="A235" s="11">
        <v>0</v>
      </c>
      <c r="I235" s="23"/>
      <c r="K235" s="23"/>
      <c r="AB235" s="24"/>
      <c r="AC235" s="25"/>
      <c r="AH235" s="26"/>
    </row>
    <row r="236" spans="1:34">
      <c r="A236" s="11">
        <v>0</v>
      </c>
      <c r="I236" s="23"/>
      <c r="K236" s="23"/>
      <c r="AB236" s="24"/>
      <c r="AC236" s="25"/>
      <c r="AH236" s="26"/>
    </row>
    <row r="237" spans="1:34">
      <c r="A237" s="11">
        <v>0</v>
      </c>
      <c r="I237" s="23"/>
      <c r="K237" s="23"/>
      <c r="AB237" s="24"/>
      <c r="AC237" s="25"/>
      <c r="AH237" s="26"/>
    </row>
    <row r="238" spans="1:34">
      <c r="A238" s="11">
        <v>0</v>
      </c>
      <c r="I238" s="23"/>
      <c r="K238" s="23"/>
      <c r="AB238" s="24"/>
      <c r="AC238" s="25"/>
      <c r="AH238" s="26"/>
    </row>
    <row r="239" spans="1:34">
      <c r="A239" s="11">
        <v>0</v>
      </c>
      <c r="I239" s="23"/>
      <c r="K239" s="23"/>
      <c r="AB239" s="24"/>
      <c r="AC239" s="25"/>
      <c r="AH239" s="26"/>
    </row>
    <row r="240" spans="1:34">
      <c r="A240" s="11">
        <v>0</v>
      </c>
      <c r="I240" s="23"/>
      <c r="K240" s="23"/>
      <c r="AB240" s="24"/>
      <c r="AC240" s="25"/>
      <c r="AH240" s="26"/>
    </row>
    <row r="241" spans="1:34">
      <c r="A241" s="11">
        <v>0</v>
      </c>
      <c r="I241" s="23"/>
      <c r="K241" s="23"/>
      <c r="AB241" s="24"/>
      <c r="AC241" s="25"/>
      <c r="AH241" s="26"/>
    </row>
    <row r="242" spans="1:34">
      <c r="A242" s="11">
        <v>0</v>
      </c>
      <c r="I242" s="23"/>
      <c r="K242" s="23"/>
      <c r="AB242" s="24"/>
      <c r="AC242" s="25"/>
      <c r="AH242" s="26"/>
    </row>
    <row r="243" spans="1:34">
      <c r="A243" s="11">
        <v>0</v>
      </c>
      <c r="I243" s="23"/>
      <c r="K243" s="23"/>
      <c r="AB243" s="24"/>
      <c r="AC243" s="25"/>
      <c r="AH243" s="26"/>
    </row>
    <row r="244" spans="1:34">
      <c r="A244" s="11">
        <v>0</v>
      </c>
      <c r="I244" s="23"/>
      <c r="K244" s="23"/>
      <c r="AB244" s="24"/>
      <c r="AC244" s="25"/>
      <c r="AH244" s="26"/>
    </row>
    <row r="245" spans="1:34">
      <c r="A245" s="11">
        <v>0</v>
      </c>
      <c r="I245" s="23"/>
      <c r="K245" s="23"/>
      <c r="AB245" s="24"/>
      <c r="AC245" s="25"/>
      <c r="AH245" s="26"/>
    </row>
    <row r="246" spans="1:34">
      <c r="A246" s="11">
        <v>0</v>
      </c>
      <c r="I246" s="23"/>
      <c r="K246" s="23"/>
      <c r="AB246" s="24"/>
      <c r="AC246" s="25"/>
      <c r="AH246" s="26"/>
    </row>
    <row r="247" spans="1:34">
      <c r="A247" s="11">
        <v>0</v>
      </c>
      <c r="I247" s="23"/>
      <c r="K247" s="23"/>
      <c r="AB247" s="24"/>
      <c r="AC247" s="25"/>
      <c r="AH247" s="26"/>
    </row>
    <row r="248" spans="1:34">
      <c r="A248" s="11">
        <v>0</v>
      </c>
      <c r="I248" s="23"/>
      <c r="K248" s="23"/>
      <c r="AB248" s="24"/>
      <c r="AC248" s="25"/>
      <c r="AH248" s="26"/>
    </row>
    <row r="249" spans="1:34">
      <c r="A249" s="11">
        <v>0</v>
      </c>
      <c r="I249" s="23"/>
      <c r="K249" s="23"/>
      <c r="AB249" s="24"/>
      <c r="AC249" s="25"/>
      <c r="AH249" s="26"/>
    </row>
    <row r="250" spans="1:34">
      <c r="A250" s="11">
        <v>0</v>
      </c>
      <c r="I250" s="23"/>
      <c r="K250" s="23"/>
      <c r="AB250" s="24"/>
      <c r="AC250" s="25"/>
      <c r="AH250" s="26"/>
    </row>
    <row r="251" spans="1:34">
      <c r="A251" s="11">
        <v>0</v>
      </c>
      <c r="I251" s="23"/>
      <c r="K251" s="23"/>
      <c r="AB251" s="24"/>
      <c r="AC251" s="25"/>
      <c r="AH251" s="26"/>
    </row>
    <row r="252" spans="1:34">
      <c r="A252" s="11">
        <v>0</v>
      </c>
      <c r="I252" s="23"/>
      <c r="K252" s="23"/>
      <c r="AB252" s="24"/>
      <c r="AC252" s="25"/>
      <c r="AH252" s="26"/>
    </row>
    <row r="253" spans="1:34">
      <c r="A253" s="11">
        <v>0</v>
      </c>
      <c r="I253" s="23"/>
      <c r="K253" s="23"/>
      <c r="AB253" s="24"/>
      <c r="AC253" s="25"/>
      <c r="AH253" s="26"/>
    </row>
    <row r="254" spans="1:34">
      <c r="A254" s="11">
        <v>0</v>
      </c>
      <c r="I254" s="23"/>
      <c r="K254" s="23"/>
      <c r="AB254" s="24"/>
      <c r="AC254" s="25"/>
      <c r="AH254" s="26"/>
    </row>
    <row r="255" spans="1:34">
      <c r="A255" s="11">
        <v>0</v>
      </c>
      <c r="I255" s="23"/>
      <c r="K255" s="23"/>
      <c r="AB255" s="24"/>
      <c r="AC255" s="25"/>
      <c r="AH255" s="26"/>
    </row>
    <row r="256" spans="1:34">
      <c r="A256" s="11">
        <v>0</v>
      </c>
      <c r="I256" s="23"/>
      <c r="K256" s="23"/>
      <c r="AB256" s="24"/>
      <c r="AC256" s="25"/>
      <c r="AH256" s="26"/>
    </row>
    <row r="257" spans="1:34">
      <c r="A257" s="11">
        <v>0</v>
      </c>
      <c r="I257" s="23"/>
      <c r="K257" s="23"/>
      <c r="AB257" s="24"/>
      <c r="AC257" s="25"/>
      <c r="AH257" s="26"/>
    </row>
    <row r="258" spans="1:34">
      <c r="A258" s="11">
        <v>0</v>
      </c>
      <c r="I258" s="23"/>
      <c r="K258" s="23"/>
      <c r="AB258" s="24"/>
      <c r="AC258" s="25"/>
      <c r="AH258" s="26"/>
    </row>
    <row r="259" spans="1:34">
      <c r="A259" s="11">
        <v>0</v>
      </c>
      <c r="I259" s="23"/>
      <c r="K259" s="23"/>
      <c r="AB259" s="24"/>
      <c r="AC259" s="25"/>
      <c r="AH259" s="26"/>
    </row>
    <row r="260" spans="1:34">
      <c r="A260" s="11">
        <v>0</v>
      </c>
      <c r="I260" s="23"/>
      <c r="K260" s="23"/>
      <c r="AB260" s="24"/>
      <c r="AC260" s="25"/>
      <c r="AH260" s="26"/>
    </row>
    <row r="261" spans="1:34">
      <c r="A261" s="11">
        <v>0</v>
      </c>
      <c r="I261" s="23"/>
      <c r="K261" s="23"/>
      <c r="AB261" s="24"/>
      <c r="AC261" s="25"/>
      <c r="AH261" s="26"/>
    </row>
    <row r="262" spans="1:34">
      <c r="A262" s="11">
        <v>0</v>
      </c>
      <c r="I262" s="23"/>
      <c r="K262" s="23"/>
      <c r="AB262" s="24"/>
      <c r="AC262" s="25"/>
      <c r="AH262" s="26"/>
    </row>
    <row r="263" spans="1:34">
      <c r="A263" s="11">
        <v>0</v>
      </c>
      <c r="I263" s="23"/>
      <c r="K263" s="23"/>
      <c r="AB263" s="24"/>
      <c r="AC263" s="25"/>
      <c r="AH263" s="26"/>
    </row>
    <row r="264" spans="1:34">
      <c r="A264" s="11">
        <v>0</v>
      </c>
      <c r="I264" s="23"/>
      <c r="K264" s="23"/>
      <c r="AB264" s="24"/>
      <c r="AC264" s="25"/>
      <c r="AH264" s="26"/>
    </row>
    <row r="265" spans="1:34">
      <c r="A265" s="11">
        <v>0</v>
      </c>
      <c r="I265" s="23"/>
      <c r="K265" s="23"/>
      <c r="AB265" s="24"/>
      <c r="AC265" s="25"/>
      <c r="AH265" s="26"/>
    </row>
    <row r="266" spans="1:34">
      <c r="A266" s="11">
        <v>0</v>
      </c>
      <c r="I266" s="23"/>
      <c r="K266" s="23"/>
      <c r="AB266" s="24"/>
      <c r="AC266" s="25"/>
      <c r="AH266" s="26"/>
    </row>
    <row r="267" spans="1:34">
      <c r="A267" s="11">
        <v>0</v>
      </c>
      <c r="I267" s="23"/>
      <c r="K267" s="23"/>
      <c r="AB267" s="24"/>
      <c r="AC267" s="25"/>
      <c r="AH267" s="26"/>
    </row>
    <row r="268" spans="1:34">
      <c r="A268" s="11">
        <v>0</v>
      </c>
      <c r="I268" s="23"/>
      <c r="K268" s="23"/>
      <c r="AB268" s="24"/>
      <c r="AC268" s="25"/>
      <c r="AH268" s="26"/>
    </row>
    <row r="269" spans="1:34">
      <c r="A269" s="11">
        <v>0</v>
      </c>
      <c r="I269" s="23"/>
      <c r="K269" s="23"/>
      <c r="AB269" s="24"/>
      <c r="AC269" s="25"/>
      <c r="AH269" s="26"/>
    </row>
    <row r="270" spans="1:34">
      <c r="A270" s="11">
        <v>0</v>
      </c>
      <c r="I270" s="23"/>
      <c r="K270" s="23"/>
      <c r="AB270" s="24"/>
      <c r="AC270" s="25"/>
      <c r="AH270" s="26"/>
    </row>
    <row r="271" spans="1:34">
      <c r="A271" s="11">
        <v>0</v>
      </c>
      <c r="I271" s="23"/>
      <c r="K271" s="23"/>
      <c r="AB271" s="24"/>
      <c r="AC271" s="25"/>
      <c r="AH271" s="26"/>
    </row>
    <row r="272" spans="1:34">
      <c r="A272" s="11">
        <v>0</v>
      </c>
      <c r="I272" s="23"/>
      <c r="K272" s="23"/>
      <c r="AB272" s="24"/>
      <c r="AC272" s="25"/>
      <c r="AH272" s="26"/>
    </row>
    <row r="273" spans="1:34">
      <c r="A273" s="11">
        <v>0</v>
      </c>
      <c r="I273" s="23"/>
      <c r="K273" s="23"/>
      <c r="AB273" s="24"/>
      <c r="AC273" s="25"/>
      <c r="AH273" s="26"/>
    </row>
    <row r="274" spans="1:34">
      <c r="A274" s="11">
        <v>0</v>
      </c>
      <c r="I274" s="23"/>
      <c r="K274" s="23"/>
      <c r="AB274" s="24"/>
      <c r="AC274" s="25"/>
      <c r="AH274" s="26"/>
    </row>
    <row r="275" spans="1:34">
      <c r="A275" s="11">
        <v>0</v>
      </c>
      <c r="I275" s="23"/>
      <c r="K275" s="23"/>
      <c r="AB275" s="24"/>
      <c r="AC275" s="25"/>
      <c r="AH275" s="26"/>
    </row>
    <row r="276" spans="1:34">
      <c r="A276" s="11">
        <v>0</v>
      </c>
      <c r="I276" s="23"/>
      <c r="K276" s="23"/>
      <c r="AB276" s="24"/>
      <c r="AC276" s="25"/>
      <c r="AH276" s="26"/>
    </row>
    <row r="277" spans="1:34">
      <c r="A277" s="11">
        <v>0</v>
      </c>
      <c r="I277" s="23"/>
      <c r="K277" s="23"/>
      <c r="AB277" s="24"/>
      <c r="AC277" s="25"/>
      <c r="AH277" s="26"/>
    </row>
    <row r="278" spans="1:34">
      <c r="A278" s="11">
        <v>0</v>
      </c>
      <c r="I278" s="23"/>
      <c r="K278" s="23"/>
      <c r="AB278" s="24"/>
      <c r="AC278" s="25"/>
      <c r="AH278" s="26"/>
    </row>
    <row r="279" spans="1:34">
      <c r="A279" s="11">
        <v>0</v>
      </c>
      <c r="I279" s="23"/>
      <c r="K279" s="23"/>
      <c r="AB279" s="24"/>
      <c r="AC279" s="25"/>
      <c r="AH279" s="26"/>
    </row>
    <row r="280" spans="1:34">
      <c r="A280" s="11">
        <v>0</v>
      </c>
      <c r="I280" s="23"/>
      <c r="K280" s="23"/>
      <c r="AB280" s="24"/>
      <c r="AC280" s="25"/>
      <c r="AH280" s="26"/>
    </row>
    <row r="281" spans="1:34">
      <c r="A281" s="11">
        <v>0</v>
      </c>
      <c r="I281" s="23"/>
      <c r="K281" s="23"/>
      <c r="AB281" s="24"/>
      <c r="AC281" s="25"/>
      <c r="AH281" s="26"/>
    </row>
    <row r="282" spans="1:34">
      <c r="A282" s="11">
        <v>0</v>
      </c>
      <c r="I282" s="23"/>
      <c r="K282" s="23"/>
      <c r="AB282" s="24"/>
      <c r="AC282" s="25"/>
      <c r="AH282" s="26"/>
    </row>
    <row r="283" spans="1:34">
      <c r="A283" s="11">
        <v>0</v>
      </c>
      <c r="I283" s="23"/>
      <c r="K283" s="23"/>
      <c r="AB283" s="24"/>
      <c r="AC283" s="25"/>
      <c r="AH283" s="26"/>
    </row>
    <row r="284" spans="1:34">
      <c r="A284" s="11">
        <v>0</v>
      </c>
      <c r="I284" s="23"/>
      <c r="K284" s="23"/>
      <c r="AB284" s="24"/>
      <c r="AC284" s="25"/>
      <c r="AH284" s="26"/>
    </row>
    <row r="285" spans="1:34">
      <c r="A285" s="11">
        <v>0</v>
      </c>
      <c r="I285" s="23"/>
      <c r="K285" s="23"/>
      <c r="AB285" s="24"/>
      <c r="AC285" s="25"/>
      <c r="AH285" s="26"/>
    </row>
    <row r="286" spans="1:34">
      <c r="A286" s="11">
        <v>0</v>
      </c>
      <c r="I286" s="23"/>
      <c r="K286" s="23"/>
      <c r="AB286" s="24"/>
      <c r="AC286" s="25"/>
      <c r="AH286" s="26"/>
    </row>
    <row r="287" spans="1:34">
      <c r="A287" s="11">
        <v>0</v>
      </c>
      <c r="I287" s="23"/>
      <c r="K287" s="23"/>
      <c r="AB287" s="24"/>
      <c r="AC287" s="25"/>
      <c r="AH287" s="26"/>
    </row>
    <row r="288" spans="1:34">
      <c r="A288" s="11">
        <v>0</v>
      </c>
      <c r="I288" s="23"/>
      <c r="K288" s="23"/>
      <c r="AB288" s="24"/>
      <c r="AC288" s="25"/>
      <c r="AH288" s="26"/>
    </row>
    <row r="289" spans="1:34">
      <c r="A289" s="11">
        <v>0</v>
      </c>
      <c r="I289" s="23"/>
      <c r="K289" s="23"/>
      <c r="AB289" s="24"/>
      <c r="AC289" s="25"/>
      <c r="AH289" s="26"/>
    </row>
    <row r="290" spans="1:34">
      <c r="A290" s="11">
        <v>0</v>
      </c>
      <c r="I290" s="23"/>
      <c r="K290" s="23"/>
      <c r="AB290" s="24"/>
      <c r="AC290" s="25"/>
      <c r="AH290" s="26"/>
    </row>
    <row r="291" spans="1:34">
      <c r="A291" s="11">
        <v>0</v>
      </c>
      <c r="I291" s="23"/>
      <c r="K291" s="23"/>
      <c r="AB291" s="24"/>
      <c r="AC291" s="25"/>
      <c r="AH291" s="26"/>
    </row>
    <row r="292" spans="1:34">
      <c r="A292" s="11">
        <v>0</v>
      </c>
      <c r="I292" s="23"/>
      <c r="K292" s="23"/>
      <c r="AB292" s="24"/>
      <c r="AC292" s="25"/>
      <c r="AH292" s="26"/>
    </row>
    <row r="293" spans="1:34">
      <c r="A293" s="11">
        <v>0</v>
      </c>
      <c r="I293" s="23"/>
      <c r="K293" s="23"/>
      <c r="AB293" s="24"/>
      <c r="AC293" s="25"/>
      <c r="AH293" s="26"/>
    </row>
    <row r="294" spans="1:34">
      <c r="A294" s="11">
        <v>0</v>
      </c>
      <c r="I294" s="23"/>
      <c r="K294" s="23"/>
      <c r="AB294" s="24"/>
      <c r="AC294" s="25"/>
      <c r="AH294" s="26"/>
    </row>
    <row r="295" spans="1:34">
      <c r="A295" s="11">
        <v>0</v>
      </c>
      <c r="I295" s="23"/>
      <c r="K295" s="23"/>
      <c r="AB295" s="24"/>
      <c r="AC295" s="25"/>
      <c r="AH295" s="26"/>
    </row>
    <row r="296" spans="1:34">
      <c r="A296" s="11">
        <v>0</v>
      </c>
      <c r="I296" s="23"/>
      <c r="K296" s="23"/>
      <c r="AB296" s="24"/>
      <c r="AC296" s="25"/>
      <c r="AH296" s="26"/>
    </row>
    <row r="297" spans="1:34">
      <c r="A297" s="11">
        <v>0</v>
      </c>
      <c r="I297" s="23"/>
      <c r="K297" s="23"/>
      <c r="AB297" s="24"/>
      <c r="AC297" s="25"/>
      <c r="AH297" s="26"/>
    </row>
    <row r="298" spans="1:34">
      <c r="A298" s="11">
        <v>0</v>
      </c>
      <c r="I298" s="23"/>
      <c r="K298" s="23"/>
      <c r="AB298" s="24"/>
      <c r="AC298" s="25"/>
      <c r="AH298" s="26"/>
    </row>
    <row r="299" spans="1:34">
      <c r="A299" s="11">
        <v>0</v>
      </c>
      <c r="I299" s="23"/>
      <c r="K299" s="23"/>
      <c r="AB299" s="24"/>
      <c r="AC299" s="25"/>
      <c r="AH299" s="26"/>
    </row>
    <row r="300" spans="1:34">
      <c r="A300" s="11">
        <v>0</v>
      </c>
      <c r="I300" s="23"/>
      <c r="K300" s="23"/>
      <c r="AB300" s="24"/>
      <c r="AC300" s="25"/>
      <c r="AH300" s="26"/>
    </row>
    <row r="301" spans="1:34">
      <c r="A301" s="11">
        <v>0</v>
      </c>
      <c r="I301" s="23"/>
      <c r="K301" s="23"/>
      <c r="AB301" s="24"/>
      <c r="AC301" s="25"/>
      <c r="AH301" s="26"/>
    </row>
    <row r="302" spans="1:34">
      <c r="A302" s="11">
        <v>0</v>
      </c>
      <c r="I302" s="23"/>
      <c r="K302" s="23"/>
      <c r="AB302" s="24"/>
      <c r="AC302" s="25"/>
      <c r="AH302" s="26"/>
    </row>
    <row r="303" spans="1:34">
      <c r="A303" s="11">
        <v>0</v>
      </c>
      <c r="I303" s="23"/>
      <c r="K303" s="23"/>
      <c r="AB303" s="24"/>
      <c r="AC303" s="25"/>
      <c r="AH303" s="26"/>
    </row>
    <row r="304" spans="1:34">
      <c r="A304" s="11">
        <v>0</v>
      </c>
      <c r="I304" s="23"/>
      <c r="K304" s="23"/>
      <c r="AB304" s="24"/>
      <c r="AC304" s="25"/>
      <c r="AH304" s="26"/>
    </row>
    <row r="305" spans="1:34">
      <c r="A305" s="11">
        <v>0</v>
      </c>
      <c r="I305" s="23"/>
      <c r="K305" s="23"/>
      <c r="AB305" s="24"/>
      <c r="AC305" s="25"/>
      <c r="AH305" s="26"/>
    </row>
    <row r="306" spans="1:34">
      <c r="A306" s="11">
        <v>0</v>
      </c>
      <c r="I306" s="23"/>
      <c r="K306" s="23"/>
      <c r="AB306" s="24"/>
      <c r="AC306" s="25"/>
      <c r="AH306" s="26"/>
    </row>
    <row r="307" spans="1:34">
      <c r="A307" s="11">
        <v>0</v>
      </c>
      <c r="I307" s="23"/>
      <c r="K307" s="23"/>
      <c r="AB307" s="24"/>
      <c r="AC307" s="25"/>
      <c r="AH307" s="26"/>
    </row>
    <row r="308" spans="1:34">
      <c r="A308" s="11">
        <v>0</v>
      </c>
      <c r="I308" s="23"/>
      <c r="K308" s="23"/>
      <c r="AB308" s="24"/>
      <c r="AC308" s="25"/>
      <c r="AH308" s="26"/>
    </row>
    <row r="309" spans="1:34">
      <c r="A309" s="11">
        <v>0</v>
      </c>
      <c r="I309" s="23"/>
      <c r="K309" s="23"/>
      <c r="AB309" s="24"/>
      <c r="AC309" s="25"/>
      <c r="AH309" s="26"/>
    </row>
    <row r="310" spans="1:34">
      <c r="A310" s="11">
        <v>0</v>
      </c>
      <c r="I310" s="23"/>
      <c r="K310" s="23"/>
      <c r="AB310" s="24"/>
      <c r="AC310" s="25"/>
      <c r="AH310" s="26"/>
    </row>
    <row r="311" spans="1:34">
      <c r="A311" s="11">
        <v>0</v>
      </c>
      <c r="I311" s="23"/>
      <c r="K311" s="23"/>
      <c r="AB311" s="24"/>
      <c r="AC311" s="25"/>
      <c r="AH311" s="26"/>
    </row>
    <row r="312" spans="1:34">
      <c r="A312" s="11">
        <v>0</v>
      </c>
      <c r="I312" s="23"/>
      <c r="K312" s="23"/>
      <c r="AB312" s="24"/>
      <c r="AC312" s="25"/>
      <c r="AH312" s="26"/>
    </row>
    <row r="313" spans="1:34">
      <c r="A313" s="11">
        <v>0</v>
      </c>
      <c r="I313" s="23"/>
      <c r="K313" s="23"/>
      <c r="AB313" s="24"/>
      <c r="AC313" s="25"/>
      <c r="AH313" s="26"/>
    </row>
    <row r="314" spans="1:34">
      <c r="A314" s="11">
        <v>0</v>
      </c>
      <c r="I314" s="23"/>
      <c r="K314" s="23"/>
      <c r="AB314" s="24"/>
      <c r="AC314" s="25"/>
      <c r="AH314" s="26"/>
    </row>
    <row r="315" spans="1:34">
      <c r="A315" s="11">
        <v>0</v>
      </c>
      <c r="I315" s="23"/>
      <c r="K315" s="23"/>
      <c r="AB315" s="24"/>
      <c r="AC315" s="25"/>
      <c r="AH315" s="26"/>
    </row>
    <row r="316" spans="1:34">
      <c r="A316" s="11">
        <v>0</v>
      </c>
      <c r="I316" s="23"/>
      <c r="K316" s="23"/>
      <c r="AB316" s="24"/>
      <c r="AC316" s="25"/>
      <c r="AH316" s="26"/>
    </row>
    <row r="317" spans="1:34">
      <c r="A317" s="11">
        <v>0</v>
      </c>
      <c r="I317" s="23"/>
      <c r="K317" s="23"/>
      <c r="AB317" s="24"/>
      <c r="AC317" s="25"/>
      <c r="AH317" s="26"/>
    </row>
    <row r="318" spans="1:34">
      <c r="A318" s="11">
        <v>0</v>
      </c>
      <c r="I318" s="23"/>
      <c r="K318" s="23"/>
      <c r="AB318" s="24"/>
      <c r="AC318" s="25"/>
      <c r="AH318" s="26"/>
    </row>
    <row r="319" spans="1:34">
      <c r="A319" s="11">
        <v>0</v>
      </c>
      <c r="I319" s="23"/>
      <c r="K319" s="23"/>
      <c r="AB319" s="24"/>
      <c r="AC319" s="25"/>
      <c r="AH319" s="26"/>
    </row>
    <row r="320" spans="1:34">
      <c r="A320" s="11">
        <v>0</v>
      </c>
      <c r="I320" s="23"/>
      <c r="K320" s="23"/>
      <c r="AB320" s="24"/>
      <c r="AC320" s="25"/>
      <c r="AH320" s="26"/>
    </row>
    <row r="321" spans="1:34">
      <c r="A321" s="11">
        <v>0</v>
      </c>
      <c r="I321" s="23"/>
      <c r="K321" s="23"/>
      <c r="AB321" s="24"/>
      <c r="AC321" s="25"/>
      <c r="AH321" s="26"/>
    </row>
    <row r="322" spans="1:34">
      <c r="A322" s="11">
        <v>0</v>
      </c>
      <c r="I322" s="23"/>
      <c r="K322" s="23"/>
      <c r="AB322" s="24"/>
      <c r="AC322" s="25"/>
      <c r="AH322" s="26"/>
    </row>
    <row r="323" spans="1:34">
      <c r="A323" s="11">
        <v>0</v>
      </c>
      <c r="I323" s="23"/>
      <c r="K323" s="23"/>
      <c r="AB323" s="24"/>
      <c r="AC323" s="25"/>
      <c r="AH323" s="26"/>
    </row>
    <row r="324" spans="1:34">
      <c r="A324" s="11">
        <v>0</v>
      </c>
      <c r="I324" s="23"/>
      <c r="K324" s="23"/>
      <c r="AB324" s="24"/>
      <c r="AC324" s="25"/>
      <c r="AH324" s="26"/>
    </row>
    <row r="325" spans="1:34">
      <c r="A325" s="11">
        <v>0</v>
      </c>
      <c r="I325" s="23"/>
      <c r="K325" s="23"/>
      <c r="AB325" s="24"/>
      <c r="AC325" s="25"/>
      <c r="AH325" s="26"/>
    </row>
    <row r="326" spans="1:34">
      <c r="A326" s="11">
        <v>0</v>
      </c>
      <c r="I326" s="23"/>
      <c r="K326" s="23"/>
      <c r="AB326" s="24"/>
      <c r="AC326" s="25"/>
      <c r="AH326" s="26"/>
    </row>
    <row r="327" spans="1:34">
      <c r="A327" s="11">
        <v>0</v>
      </c>
      <c r="I327" s="23"/>
      <c r="K327" s="23"/>
      <c r="AB327" s="24"/>
      <c r="AC327" s="25"/>
      <c r="AH327" s="26"/>
    </row>
    <row r="328" spans="1:34">
      <c r="A328" s="11">
        <v>0</v>
      </c>
      <c r="I328" s="23"/>
      <c r="K328" s="23"/>
      <c r="AB328" s="24"/>
      <c r="AC328" s="25"/>
      <c r="AH328" s="26"/>
    </row>
    <row r="329" spans="1:34">
      <c r="A329" s="11">
        <v>0</v>
      </c>
      <c r="I329" s="23"/>
      <c r="K329" s="23"/>
      <c r="AB329" s="24"/>
      <c r="AC329" s="25"/>
      <c r="AH329" s="26"/>
    </row>
    <row r="330" spans="1:34">
      <c r="A330" s="11">
        <v>0</v>
      </c>
      <c r="I330" s="23"/>
      <c r="K330" s="23"/>
      <c r="AB330" s="24"/>
      <c r="AC330" s="25"/>
      <c r="AH330" s="26"/>
    </row>
    <row r="331" spans="1:34">
      <c r="A331" s="11">
        <v>0</v>
      </c>
      <c r="I331" s="23"/>
      <c r="K331" s="23"/>
      <c r="AB331" s="24"/>
      <c r="AC331" s="25"/>
      <c r="AH331" s="26"/>
    </row>
    <row r="332" spans="1:34">
      <c r="A332" s="11">
        <v>0</v>
      </c>
      <c r="I332" s="23"/>
      <c r="K332" s="23"/>
      <c r="AB332" s="24"/>
      <c r="AC332" s="25"/>
      <c r="AH332" s="26"/>
    </row>
    <row r="333" spans="1:34">
      <c r="A333" s="11">
        <v>0</v>
      </c>
      <c r="I333" s="23"/>
      <c r="K333" s="23"/>
      <c r="AB333" s="24"/>
      <c r="AC333" s="25"/>
      <c r="AH333" s="26"/>
    </row>
    <row r="334" spans="1:34">
      <c r="A334" s="11">
        <v>0</v>
      </c>
      <c r="I334" s="23"/>
      <c r="K334" s="23"/>
      <c r="AB334" s="24"/>
      <c r="AC334" s="25"/>
      <c r="AH334" s="26"/>
    </row>
    <row r="335" spans="1:34">
      <c r="A335" s="11">
        <v>0</v>
      </c>
      <c r="I335" s="23"/>
      <c r="K335" s="23"/>
      <c r="AB335" s="24"/>
      <c r="AC335" s="25"/>
      <c r="AH335" s="26"/>
    </row>
    <row r="336" spans="1:34">
      <c r="A336" s="11">
        <v>0</v>
      </c>
      <c r="I336" s="23"/>
      <c r="K336" s="23"/>
      <c r="AB336" s="24"/>
      <c r="AC336" s="25"/>
      <c r="AH336" s="26"/>
    </row>
    <row r="337" spans="1:34">
      <c r="A337" s="11">
        <v>0</v>
      </c>
      <c r="I337" s="23"/>
      <c r="K337" s="23"/>
      <c r="AB337" s="24"/>
      <c r="AC337" s="25"/>
      <c r="AH337" s="26"/>
    </row>
    <row r="338" spans="1:34">
      <c r="A338" s="11">
        <v>0</v>
      </c>
      <c r="I338" s="23"/>
      <c r="K338" s="23"/>
      <c r="AB338" s="24"/>
      <c r="AC338" s="25"/>
      <c r="AH338" s="26"/>
    </row>
    <row r="339" spans="1:34">
      <c r="A339" s="11">
        <v>0</v>
      </c>
      <c r="I339" s="23"/>
      <c r="K339" s="23"/>
      <c r="AB339" s="24"/>
      <c r="AC339" s="25"/>
      <c r="AH339" s="26"/>
    </row>
    <row r="340" spans="1:34">
      <c r="A340" s="11">
        <v>0</v>
      </c>
      <c r="I340" s="23"/>
      <c r="K340" s="23"/>
      <c r="AB340" s="24"/>
      <c r="AC340" s="25"/>
      <c r="AH340" s="26"/>
    </row>
    <row r="341" spans="1:34">
      <c r="A341" s="11">
        <v>0</v>
      </c>
      <c r="I341" s="23"/>
      <c r="K341" s="23"/>
      <c r="AB341" s="24"/>
      <c r="AC341" s="25"/>
      <c r="AH341" s="26"/>
    </row>
    <row r="342" spans="1:34">
      <c r="A342" s="11">
        <v>0</v>
      </c>
      <c r="I342" s="23"/>
      <c r="K342" s="23"/>
      <c r="AB342" s="24"/>
      <c r="AC342" s="25"/>
      <c r="AH342" s="26"/>
    </row>
    <row r="343" spans="1:34">
      <c r="A343" s="11">
        <v>0</v>
      </c>
      <c r="I343" s="23"/>
      <c r="K343" s="23"/>
      <c r="AB343" s="24"/>
      <c r="AC343" s="25"/>
      <c r="AH343" s="26"/>
    </row>
    <row r="344" spans="1:34">
      <c r="A344" s="11">
        <v>0</v>
      </c>
      <c r="I344" s="23"/>
      <c r="K344" s="23"/>
      <c r="AB344" s="24"/>
      <c r="AC344" s="25"/>
      <c r="AH344" s="26"/>
    </row>
    <row r="345" spans="1:34">
      <c r="A345" s="11">
        <v>0</v>
      </c>
      <c r="I345" s="23"/>
      <c r="K345" s="23"/>
      <c r="AB345" s="24"/>
      <c r="AC345" s="25"/>
      <c r="AH345" s="26"/>
    </row>
    <row r="346" spans="1:34">
      <c r="A346" s="11">
        <v>0</v>
      </c>
      <c r="I346" s="23"/>
      <c r="K346" s="23"/>
      <c r="AB346" s="24"/>
      <c r="AC346" s="25"/>
      <c r="AH346" s="26"/>
    </row>
    <row r="347" spans="1:34">
      <c r="A347" s="11">
        <v>0</v>
      </c>
      <c r="I347" s="23"/>
      <c r="K347" s="23"/>
      <c r="AB347" s="24"/>
      <c r="AC347" s="25"/>
      <c r="AH347" s="26"/>
    </row>
    <row r="348" spans="1:34">
      <c r="A348" s="11">
        <v>0</v>
      </c>
      <c r="I348" s="23"/>
      <c r="K348" s="23"/>
      <c r="AB348" s="24"/>
      <c r="AC348" s="25"/>
      <c r="AH348" s="26"/>
    </row>
    <row r="349" spans="1:34">
      <c r="A349" s="11">
        <v>0</v>
      </c>
      <c r="I349" s="23"/>
      <c r="K349" s="23"/>
      <c r="AB349" s="24"/>
      <c r="AC349" s="25"/>
      <c r="AH349" s="26"/>
    </row>
    <row r="350" spans="1:34">
      <c r="A350" s="11">
        <v>0</v>
      </c>
      <c r="I350" s="23"/>
      <c r="K350" s="23"/>
      <c r="AB350" s="24"/>
      <c r="AC350" s="25"/>
      <c r="AH350" s="26"/>
    </row>
    <row r="351" spans="1:34">
      <c r="A351" s="11">
        <v>0</v>
      </c>
      <c r="I351" s="23"/>
      <c r="K351" s="23"/>
      <c r="AB351" s="24"/>
      <c r="AC351" s="25"/>
      <c r="AH351" s="26"/>
    </row>
    <row r="352" spans="1:34">
      <c r="A352" s="11">
        <v>0</v>
      </c>
      <c r="I352" s="23"/>
      <c r="K352" s="23"/>
      <c r="AB352" s="24"/>
      <c r="AC352" s="25"/>
      <c r="AH352" s="26"/>
    </row>
    <row r="353" spans="1:34">
      <c r="A353" s="11">
        <v>0</v>
      </c>
      <c r="I353" s="23"/>
      <c r="K353" s="23"/>
      <c r="AB353" s="24"/>
      <c r="AC353" s="25"/>
      <c r="AH353" s="26"/>
    </row>
    <row r="354" spans="1:34">
      <c r="A354" s="11">
        <v>0</v>
      </c>
      <c r="I354" s="23"/>
      <c r="K354" s="23"/>
      <c r="AB354" s="24"/>
      <c r="AC354" s="25"/>
      <c r="AH354" s="26"/>
    </row>
    <row r="355" spans="1:34">
      <c r="A355" s="11">
        <v>0</v>
      </c>
      <c r="I355" s="23"/>
      <c r="K355" s="23"/>
      <c r="AB355" s="24"/>
      <c r="AC355" s="25"/>
      <c r="AH355" s="26"/>
    </row>
    <row r="356" spans="1:34">
      <c r="A356" s="11">
        <v>0</v>
      </c>
      <c r="I356" s="23"/>
      <c r="K356" s="23"/>
      <c r="AB356" s="24"/>
      <c r="AC356" s="25"/>
      <c r="AH356" s="26"/>
    </row>
    <row r="357" spans="1:34">
      <c r="A357" s="11">
        <v>0</v>
      </c>
      <c r="I357" s="23"/>
      <c r="K357" s="23"/>
      <c r="AB357" s="24"/>
      <c r="AC357" s="25"/>
      <c r="AH357" s="26"/>
    </row>
    <row r="358" spans="1:34">
      <c r="A358" s="11">
        <v>0</v>
      </c>
      <c r="I358" s="23"/>
      <c r="K358" s="23"/>
      <c r="AB358" s="24"/>
      <c r="AC358" s="25"/>
      <c r="AH358" s="26"/>
    </row>
    <row r="359" spans="1:34">
      <c r="A359" s="11">
        <v>0</v>
      </c>
      <c r="I359" s="23"/>
      <c r="K359" s="23"/>
      <c r="AB359" s="24"/>
      <c r="AC359" s="25"/>
      <c r="AH359" s="26"/>
    </row>
    <row r="360" spans="1:34">
      <c r="A360" s="11">
        <v>0</v>
      </c>
      <c r="I360" s="23"/>
      <c r="K360" s="23"/>
      <c r="AB360" s="24"/>
      <c r="AC360" s="25"/>
      <c r="AH360" s="26"/>
    </row>
    <row r="361" spans="1:34">
      <c r="A361" s="11">
        <v>0</v>
      </c>
      <c r="I361" s="23"/>
      <c r="K361" s="23"/>
      <c r="AB361" s="24"/>
      <c r="AC361" s="25"/>
      <c r="AH361" s="26"/>
    </row>
    <row r="362" spans="1:34">
      <c r="A362" s="11">
        <v>0</v>
      </c>
      <c r="I362" s="23"/>
      <c r="K362" s="23"/>
      <c r="AB362" s="24"/>
      <c r="AC362" s="25"/>
      <c r="AH362" s="26"/>
    </row>
    <row r="363" spans="1:34">
      <c r="A363" s="11">
        <v>0</v>
      </c>
      <c r="I363" s="23"/>
      <c r="K363" s="23"/>
      <c r="AB363" s="24"/>
      <c r="AC363" s="25"/>
      <c r="AH363" s="26"/>
    </row>
    <row r="364" spans="1:34">
      <c r="A364" s="11">
        <v>0</v>
      </c>
      <c r="I364" s="23"/>
      <c r="K364" s="23"/>
      <c r="AB364" s="24"/>
      <c r="AC364" s="25"/>
      <c r="AH364" s="26"/>
    </row>
    <row r="365" spans="1:34">
      <c r="A365" s="11">
        <v>0</v>
      </c>
      <c r="I365" s="23"/>
      <c r="K365" s="23"/>
      <c r="AB365" s="24"/>
      <c r="AC365" s="25"/>
      <c r="AH365" s="26"/>
    </row>
    <row r="366" spans="1:34">
      <c r="A366" s="11">
        <v>0</v>
      </c>
      <c r="I366" s="23"/>
      <c r="K366" s="23"/>
      <c r="AB366" s="24"/>
      <c r="AC366" s="25"/>
      <c r="AH366" s="26"/>
    </row>
    <row r="367" spans="1:34">
      <c r="A367" s="11">
        <v>0</v>
      </c>
      <c r="I367" s="23"/>
      <c r="K367" s="23"/>
      <c r="AB367" s="24"/>
      <c r="AC367" s="25"/>
      <c r="AH367" s="26"/>
    </row>
    <row r="368" spans="1:34">
      <c r="A368" s="11">
        <v>0</v>
      </c>
      <c r="I368" s="23"/>
      <c r="K368" s="23"/>
      <c r="AB368" s="24"/>
      <c r="AC368" s="25"/>
      <c r="AH368" s="26"/>
    </row>
    <row r="369" spans="1:34">
      <c r="A369" s="11">
        <v>0</v>
      </c>
      <c r="I369" s="23"/>
      <c r="K369" s="23"/>
      <c r="AB369" s="24"/>
      <c r="AC369" s="25"/>
      <c r="AH369" s="26"/>
    </row>
    <row r="370" spans="1:34">
      <c r="A370" s="11">
        <v>0</v>
      </c>
      <c r="I370" s="23"/>
      <c r="K370" s="23"/>
      <c r="AB370" s="24"/>
      <c r="AC370" s="25"/>
      <c r="AH370" s="26"/>
    </row>
    <row r="371" spans="1:34">
      <c r="A371" s="11">
        <v>0</v>
      </c>
      <c r="I371" s="23"/>
      <c r="K371" s="23"/>
      <c r="AB371" s="24"/>
      <c r="AC371" s="25"/>
      <c r="AH371" s="26"/>
    </row>
    <row r="372" spans="1:34">
      <c r="A372" s="11">
        <v>0</v>
      </c>
      <c r="I372" s="23"/>
      <c r="K372" s="23"/>
      <c r="AB372" s="24"/>
      <c r="AC372" s="25"/>
      <c r="AH372" s="26"/>
    </row>
    <row r="373" spans="1:34">
      <c r="A373" s="11">
        <v>0</v>
      </c>
      <c r="I373" s="23"/>
      <c r="K373" s="23"/>
      <c r="AB373" s="24"/>
      <c r="AC373" s="25"/>
      <c r="AH373" s="26"/>
    </row>
    <row r="374" spans="1:34">
      <c r="A374" s="11">
        <v>0</v>
      </c>
      <c r="I374" s="23"/>
      <c r="K374" s="23"/>
      <c r="AB374" s="24"/>
      <c r="AC374" s="25"/>
      <c r="AH374" s="26"/>
    </row>
    <row r="375" spans="1:34">
      <c r="A375" s="11">
        <v>0</v>
      </c>
      <c r="I375" s="23"/>
      <c r="K375" s="23"/>
      <c r="AB375" s="24"/>
      <c r="AC375" s="25"/>
      <c r="AH375" s="26"/>
    </row>
    <row r="376" spans="1:34">
      <c r="A376" s="11">
        <v>0</v>
      </c>
      <c r="I376" s="23"/>
      <c r="K376" s="23"/>
      <c r="AB376" s="24"/>
      <c r="AC376" s="25"/>
      <c r="AH376" s="26"/>
    </row>
    <row r="377" spans="1:34">
      <c r="A377" s="11">
        <v>0</v>
      </c>
      <c r="I377" s="23"/>
      <c r="K377" s="23"/>
      <c r="AB377" s="24"/>
      <c r="AC377" s="25"/>
      <c r="AH377" s="26"/>
    </row>
    <row r="378" spans="1:34">
      <c r="A378" s="11">
        <v>0</v>
      </c>
      <c r="I378" s="23"/>
      <c r="K378" s="23"/>
      <c r="AB378" s="24"/>
      <c r="AC378" s="25"/>
      <c r="AH378" s="26"/>
    </row>
    <row r="379" spans="1:34">
      <c r="A379" s="11">
        <v>0</v>
      </c>
      <c r="I379" s="23"/>
      <c r="K379" s="23"/>
      <c r="AB379" s="24"/>
      <c r="AC379" s="25"/>
      <c r="AH379" s="26"/>
    </row>
    <row r="380" spans="1:34">
      <c r="A380" s="11">
        <v>0</v>
      </c>
      <c r="I380" s="23"/>
      <c r="K380" s="23"/>
      <c r="AB380" s="24"/>
      <c r="AC380" s="25"/>
      <c r="AH380" s="26"/>
    </row>
    <row r="381" spans="1:34">
      <c r="A381" s="11">
        <v>0</v>
      </c>
      <c r="I381" s="23"/>
      <c r="K381" s="23"/>
      <c r="AB381" s="24"/>
      <c r="AC381" s="25"/>
      <c r="AH381" s="26"/>
    </row>
    <row r="382" spans="1:34">
      <c r="A382" s="11">
        <v>0</v>
      </c>
      <c r="I382" s="23"/>
      <c r="K382" s="23"/>
      <c r="AB382" s="24"/>
      <c r="AC382" s="25"/>
      <c r="AH382" s="26"/>
    </row>
    <row r="383" spans="1:34">
      <c r="A383" s="11">
        <v>0</v>
      </c>
      <c r="I383" s="23"/>
      <c r="K383" s="23"/>
      <c r="AB383" s="24"/>
      <c r="AC383" s="25"/>
      <c r="AH383" s="26"/>
    </row>
    <row r="384" spans="1:34">
      <c r="A384" s="11">
        <v>0</v>
      </c>
      <c r="I384" s="23"/>
      <c r="K384" s="23"/>
      <c r="AB384" s="24"/>
      <c r="AC384" s="25"/>
      <c r="AH384" s="26"/>
    </row>
    <row r="385" spans="1:34">
      <c r="A385" s="11">
        <v>0</v>
      </c>
      <c r="I385" s="23"/>
      <c r="K385" s="23"/>
      <c r="AB385" s="24"/>
      <c r="AC385" s="25"/>
      <c r="AH385" s="26"/>
    </row>
    <row r="386" spans="1:34">
      <c r="A386" s="11">
        <v>0</v>
      </c>
      <c r="I386" s="23"/>
      <c r="K386" s="23"/>
      <c r="AB386" s="24"/>
      <c r="AC386" s="25"/>
      <c r="AH386" s="26"/>
    </row>
    <row r="387" spans="1:34">
      <c r="A387" s="11">
        <v>0</v>
      </c>
      <c r="I387" s="23"/>
      <c r="K387" s="23"/>
      <c r="AB387" s="24"/>
      <c r="AC387" s="25"/>
      <c r="AH387" s="26"/>
    </row>
    <row r="388" spans="1:34">
      <c r="A388" s="11">
        <v>0</v>
      </c>
      <c r="I388" s="23"/>
      <c r="K388" s="23"/>
      <c r="AB388" s="24"/>
      <c r="AC388" s="25"/>
      <c r="AH388" s="26"/>
    </row>
    <row r="389" spans="1:34">
      <c r="A389" s="11">
        <v>0</v>
      </c>
      <c r="I389" s="23"/>
      <c r="K389" s="23"/>
      <c r="AB389" s="24"/>
      <c r="AC389" s="25"/>
      <c r="AH389" s="26"/>
    </row>
    <row r="390" spans="1:34">
      <c r="A390" s="11">
        <v>0</v>
      </c>
      <c r="I390" s="23"/>
      <c r="K390" s="23"/>
      <c r="AB390" s="24"/>
      <c r="AC390" s="25"/>
      <c r="AH390" s="26"/>
    </row>
    <row r="391" spans="1:34">
      <c r="A391" s="11">
        <v>0</v>
      </c>
      <c r="I391" s="23"/>
      <c r="K391" s="23"/>
      <c r="AB391" s="24"/>
      <c r="AC391" s="25"/>
      <c r="AH391" s="26"/>
    </row>
    <row r="392" spans="1:34">
      <c r="A392" s="11">
        <v>0</v>
      </c>
      <c r="I392" s="23"/>
      <c r="K392" s="23"/>
      <c r="AB392" s="24"/>
      <c r="AC392" s="25"/>
      <c r="AH392" s="26"/>
    </row>
    <row r="393" spans="1:34">
      <c r="A393" s="11">
        <v>0</v>
      </c>
      <c r="I393" s="23"/>
      <c r="K393" s="23"/>
      <c r="AB393" s="24"/>
      <c r="AC393" s="25"/>
      <c r="AH393" s="26"/>
    </row>
    <row r="394" spans="1:34">
      <c r="A394" s="11">
        <v>0</v>
      </c>
      <c r="I394" s="23"/>
      <c r="K394" s="23"/>
      <c r="AB394" s="24"/>
      <c r="AC394" s="25"/>
      <c r="AH394" s="26"/>
    </row>
    <row r="395" spans="1:34">
      <c r="A395" s="11">
        <v>0</v>
      </c>
      <c r="I395" s="23"/>
      <c r="K395" s="23"/>
      <c r="AB395" s="24"/>
      <c r="AC395" s="25"/>
      <c r="AH395" s="26"/>
    </row>
    <row r="396" spans="1:34">
      <c r="A396" s="11">
        <v>0</v>
      </c>
      <c r="I396" s="23"/>
      <c r="K396" s="23"/>
      <c r="AB396" s="24"/>
      <c r="AC396" s="25"/>
      <c r="AH396" s="26"/>
    </row>
    <row r="397" spans="1:34">
      <c r="A397" s="11">
        <v>0</v>
      </c>
      <c r="I397" s="23"/>
      <c r="K397" s="23"/>
      <c r="AB397" s="24"/>
      <c r="AC397" s="25"/>
      <c r="AH397" s="26"/>
    </row>
    <row r="398" spans="1:34">
      <c r="A398" s="11">
        <v>0</v>
      </c>
      <c r="I398" s="23"/>
      <c r="K398" s="23"/>
      <c r="AB398" s="24"/>
      <c r="AC398" s="25"/>
      <c r="AH398" s="26"/>
    </row>
    <row r="399" spans="1:34">
      <c r="A399" s="11">
        <v>0</v>
      </c>
      <c r="I399" s="23"/>
      <c r="K399" s="23"/>
      <c r="AB399" s="24"/>
      <c r="AC399" s="25"/>
      <c r="AH399" s="26"/>
    </row>
    <row r="400" spans="1:34">
      <c r="A400" s="11">
        <v>0</v>
      </c>
      <c r="I400" s="23"/>
      <c r="K400" s="23"/>
      <c r="AB400" s="24"/>
      <c r="AC400" s="25"/>
      <c r="AH400" s="26"/>
    </row>
    <row r="401" spans="1:34">
      <c r="A401" s="11">
        <v>0</v>
      </c>
      <c r="I401" s="23"/>
      <c r="K401" s="23"/>
      <c r="AB401" s="24"/>
      <c r="AC401" s="25"/>
      <c r="AH401" s="26"/>
    </row>
    <row r="402" spans="1:34">
      <c r="A402" s="11">
        <v>0</v>
      </c>
      <c r="I402" s="23"/>
      <c r="K402" s="23"/>
      <c r="AB402" s="24"/>
      <c r="AC402" s="25"/>
      <c r="AH402" s="26"/>
    </row>
    <row r="403" spans="1:34">
      <c r="A403" s="11">
        <v>0</v>
      </c>
      <c r="I403" s="23"/>
      <c r="K403" s="23"/>
      <c r="AB403" s="24"/>
      <c r="AC403" s="25"/>
      <c r="AH403" s="26"/>
    </row>
    <row r="404" spans="1:34">
      <c r="A404" s="11">
        <v>0</v>
      </c>
      <c r="I404" s="23"/>
      <c r="K404" s="23"/>
      <c r="AB404" s="24"/>
      <c r="AC404" s="25"/>
      <c r="AH404" s="26"/>
    </row>
    <row r="405" spans="1:34">
      <c r="A405" s="11">
        <v>0</v>
      </c>
      <c r="I405" s="23"/>
      <c r="K405" s="23"/>
      <c r="AB405" s="24"/>
      <c r="AC405" s="25"/>
      <c r="AH405" s="26"/>
    </row>
    <row r="406" spans="1:34">
      <c r="A406" s="11">
        <v>0</v>
      </c>
      <c r="I406" s="23"/>
      <c r="K406" s="23"/>
      <c r="AB406" s="24"/>
      <c r="AC406" s="25"/>
      <c r="AH406" s="26"/>
    </row>
    <row r="407" spans="1:34">
      <c r="A407" s="11">
        <v>0</v>
      </c>
      <c r="I407" s="23"/>
      <c r="K407" s="23"/>
      <c r="AB407" s="24"/>
      <c r="AC407" s="25"/>
      <c r="AH407" s="26"/>
    </row>
    <row r="408" spans="1:34">
      <c r="A408" s="11">
        <v>0</v>
      </c>
      <c r="I408" s="23"/>
      <c r="K408" s="23"/>
      <c r="AB408" s="24"/>
      <c r="AC408" s="25"/>
      <c r="AH408" s="26"/>
    </row>
    <row r="409" spans="1:34">
      <c r="A409" s="11">
        <v>0</v>
      </c>
      <c r="I409" s="23"/>
      <c r="K409" s="23"/>
      <c r="AB409" s="24"/>
      <c r="AC409" s="25"/>
      <c r="AH409" s="26"/>
    </row>
    <row r="410" spans="1:34">
      <c r="A410" s="11">
        <v>0</v>
      </c>
      <c r="I410" s="23"/>
      <c r="K410" s="23"/>
      <c r="AB410" s="24"/>
      <c r="AC410" s="25"/>
      <c r="AH410" s="26"/>
    </row>
    <row r="411" spans="1:34">
      <c r="A411" s="11">
        <v>0</v>
      </c>
      <c r="I411" s="23"/>
      <c r="K411" s="23"/>
      <c r="AB411" s="24"/>
      <c r="AC411" s="25"/>
      <c r="AH411" s="26"/>
    </row>
    <row r="412" spans="1:34">
      <c r="A412" s="11">
        <v>0</v>
      </c>
      <c r="I412" s="23"/>
      <c r="K412" s="23"/>
      <c r="AB412" s="24"/>
      <c r="AC412" s="25"/>
      <c r="AH412" s="26"/>
    </row>
    <row r="413" spans="1:34">
      <c r="A413" s="11">
        <v>0</v>
      </c>
      <c r="I413" s="23"/>
      <c r="K413" s="23"/>
      <c r="AB413" s="24"/>
      <c r="AC413" s="25"/>
      <c r="AH413" s="26"/>
    </row>
    <row r="414" spans="1:34">
      <c r="A414" s="11">
        <v>0</v>
      </c>
      <c r="I414" s="23"/>
      <c r="K414" s="23"/>
      <c r="AB414" s="24"/>
      <c r="AC414" s="25"/>
      <c r="AH414" s="26"/>
    </row>
    <row r="415" spans="1:34">
      <c r="A415" s="11">
        <v>0</v>
      </c>
      <c r="I415" s="23"/>
      <c r="K415" s="23"/>
      <c r="AB415" s="24"/>
      <c r="AC415" s="25"/>
      <c r="AH415" s="26"/>
    </row>
    <row r="416" spans="1:34">
      <c r="A416" s="11">
        <v>0</v>
      </c>
      <c r="I416" s="23"/>
      <c r="K416" s="23"/>
      <c r="AB416" s="24"/>
      <c r="AC416" s="25"/>
      <c r="AH416" s="26"/>
    </row>
    <row r="417" spans="1:34">
      <c r="A417" s="11">
        <v>0</v>
      </c>
      <c r="I417" s="23"/>
      <c r="K417" s="23"/>
      <c r="AB417" s="24"/>
      <c r="AC417" s="25"/>
      <c r="AH417" s="26"/>
    </row>
    <row r="418" spans="1:34">
      <c r="A418" s="11">
        <v>0</v>
      </c>
      <c r="I418" s="23"/>
      <c r="K418" s="23"/>
      <c r="AB418" s="24"/>
      <c r="AC418" s="25"/>
      <c r="AH418" s="26"/>
    </row>
    <row r="419" spans="1:34">
      <c r="A419" s="11">
        <v>0</v>
      </c>
      <c r="I419" s="23"/>
      <c r="K419" s="23"/>
      <c r="AB419" s="24"/>
      <c r="AC419" s="25"/>
      <c r="AH419" s="26"/>
    </row>
    <row r="420" spans="1:34">
      <c r="A420" s="11">
        <v>0</v>
      </c>
      <c r="I420" s="23"/>
      <c r="K420" s="23"/>
      <c r="AB420" s="24"/>
      <c r="AC420" s="25"/>
      <c r="AH420" s="26"/>
    </row>
    <row r="421" spans="1:34">
      <c r="A421" s="11">
        <v>0</v>
      </c>
      <c r="I421" s="23"/>
      <c r="K421" s="23"/>
      <c r="AB421" s="24"/>
      <c r="AC421" s="25"/>
      <c r="AH421" s="26"/>
    </row>
    <row r="422" spans="1:34">
      <c r="A422" s="11">
        <v>0</v>
      </c>
      <c r="I422" s="23"/>
      <c r="K422" s="23"/>
      <c r="AB422" s="24"/>
      <c r="AC422" s="25"/>
      <c r="AH422" s="26"/>
    </row>
    <row r="423" spans="1:34">
      <c r="A423" s="11">
        <v>0</v>
      </c>
      <c r="I423" s="23"/>
      <c r="K423" s="23"/>
      <c r="AB423" s="24"/>
      <c r="AC423" s="25"/>
      <c r="AH423" s="26"/>
    </row>
    <row r="424" spans="1:34">
      <c r="A424" s="11">
        <v>0</v>
      </c>
      <c r="I424" s="23"/>
      <c r="K424" s="23"/>
      <c r="AB424" s="24"/>
      <c r="AC424" s="25"/>
      <c r="AH424" s="26"/>
    </row>
    <row r="425" spans="1:34">
      <c r="A425" s="11">
        <v>0</v>
      </c>
      <c r="I425" s="23"/>
      <c r="K425" s="23"/>
      <c r="AB425" s="24"/>
      <c r="AC425" s="25"/>
      <c r="AH425" s="26"/>
    </row>
    <row r="426" spans="1:34">
      <c r="A426" s="11">
        <v>0</v>
      </c>
      <c r="I426" s="23"/>
      <c r="K426" s="23"/>
      <c r="AB426" s="24"/>
      <c r="AC426" s="25"/>
      <c r="AH426" s="26"/>
    </row>
    <row r="427" spans="1:34">
      <c r="A427" s="11">
        <v>0</v>
      </c>
      <c r="I427" s="23"/>
      <c r="K427" s="23"/>
      <c r="AB427" s="24"/>
      <c r="AC427" s="25"/>
      <c r="AH427" s="26"/>
    </row>
    <row r="428" spans="1:34">
      <c r="A428" s="11">
        <v>0</v>
      </c>
      <c r="I428" s="23"/>
      <c r="K428" s="23"/>
      <c r="AB428" s="24"/>
      <c r="AC428" s="25"/>
      <c r="AH428" s="26"/>
    </row>
    <row r="429" spans="1:34">
      <c r="A429" s="11">
        <v>0</v>
      </c>
      <c r="I429" s="23"/>
      <c r="K429" s="23"/>
      <c r="AB429" s="24"/>
      <c r="AC429" s="25"/>
      <c r="AH429" s="26"/>
    </row>
    <row r="430" spans="1:34">
      <c r="A430" s="11">
        <v>0</v>
      </c>
      <c r="I430" s="23"/>
      <c r="K430" s="23"/>
      <c r="AB430" s="24"/>
      <c r="AC430" s="25"/>
      <c r="AH430" s="26"/>
    </row>
    <row r="431" spans="1:34">
      <c r="A431" s="11">
        <v>0</v>
      </c>
      <c r="I431" s="23"/>
      <c r="K431" s="23"/>
      <c r="AB431" s="24"/>
      <c r="AC431" s="25"/>
      <c r="AH431" s="26"/>
    </row>
    <row r="432" spans="1:34">
      <c r="A432" s="11">
        <v>0</v>
      </c>
      <c r="I432" s="23"/>
      <c r="K432" s="23"/>
      <c r="AB432" s="24"/>
      <c r="AC432" s="25"/>
      <c r="AH432" s="26"/>
    </row>
    <row r="433" spans="1:34">
      <c r="A433" s="11">
        <v>0</v>
      </c>
      <c r="I433" s="23"/>
      <c r="K433" s="23"/>
      <c r="AB433" s="24"/>
      <c r="AC433" s="25"/>
      <c r="AH433" s="26"/>
    </row>
    <row r="434" spans="1:34">
      <c r="A434" s="11">
        <v>0</v>
      </c>
      <c r="I434" s="23"/>
      <c r="K434" s="23"/>
      <c r="AB434" s="24"/>
      <c r="AC434" s="25"/>
      <c r="AH434" s="26"/>
    </row>
    <row r="435" spans="1:34">
      <c r="A435" s="11">
        <v>0</v>
      </c>
      <c r="I435" s="23"/>
      <c r="K435" s="23"/>
      <c r="AB435" s="24"/>
      <c r="AC435" s="25"/>
      <c r="AH435" s="26"/>
    </row>
    <row r="436" spans="1:34">
      <c r="A436" s="11">
        <v>0</v>
      </c>
      <c r="I436" s="23"/>
      <c r="K436" s="23"/>
      <c r="AB436" s="24"/>
      <c r="AC436" s="25"/>
      <c r="AH436" s="26"/>
    </row>
    <row r="437" spans="1:34">
      <c r="A437" s="11">
        <v>0</v>
      </c>
      <c r="I437" s="23"/>
      <c r="K437" s="23"/>
      <c r="AB437" s="24"/>
      <c r="AC437" s="25"/>
      <c r="AH437" s="26"/>
    </row>
    <row r="438" spans="1:34">
      <c r="A438" s="11">
        <v>0</v>
      </c>
      <c r="I438" s="23"/>
      <c r="K438" s="23"/>
      <c r="AB438" s="24"/>
      <c r="AC438" s="25"/>
      <c r="AH438" s="26"/>
    </row>
    <row r="439" spans="1:34">
      <c r="A439" s="11">
        <v>0</v>
      </c>
      <c r="I439" s="23"/>
      <c r="K439" s="23"/>
      <c r="AB439" s="24"/>
      <c r="AC439" s="25"/>
      <c r="AH439" s="26"/>
    </row>
    <row r="440" spans="1:34">
      <c r="A440" s="11">
        <v>0</v>
      </c>
      <c r="I440" s="23"/>
      <c r="K440" s="23"/>
      <c r="AB440" s="24"/>
      <c r="AC440" s="25"/>
      <c r="AH440" s="26"/>
    </row>
    <row r="441" spans="1:34">
      <c r="A441" s="11">
        <v>0</v>
      </c>
      <c r="I441" s="23"/>
      <c r="K441" s="23"/>
      <c r="AB441" s="24"/>
      <c r="AC441" s="25"/>
      <c r="AH441" s="26"/>
    </row>
    <row r="442" spans="1:34">
      <c r="A442" s="11">
        <v>0</v>
      </c>
      <c r="I442" s="23"/>
      <c r="K442" s="23"/>
      <c r="AB442" s="24"/>
      <c r="AC442" s="25"/>
      <c r="AH442" s="26"/>
    </row>
    <row r="443" spans="1:34">
      <c r="A443" s="11">
        <v>0</v>
      </c>
      <c r="I443" s="23"/>
      <c r="K443" s="23"/>
      <c r="AB443" s="24"/>
      <c r="AC443" s="25"/>
      <c r="AH443" s="26"/>
    </row>
    <row r="444" spans="1:34">
      <c r="A444" s="11">
        <v>0</v>
      </c>
      <c r="I444" s="23"/>
      <c r="K444" s="23"/>
      <c r="AB444" s="24"/>
      <c r="AC444" s="25"/>
      <c r="AH444" s="26"/>
    </row>
    <row r="445" spans="1:34">
      <c r="A445" s="11">
        <v>0</v>
      </c>
      <c r="I445" s="23"/>
      <c r="K445" s="23"/>
      <c r="AB445" s="24"/>
      <c r="AC445" s="25"/>
      <c r="AH445" s="26"/>
    </row>
    <row r="446" spans="1:34">
      <c r="A446" s="11">
        <v>0</v>
      </c>
      <c r="I446" s="23"/>
      <c r="K446" s="23"/>
      <c r="AB446" s="24"/>
      <c r="AC446" s="25"/>
      <c r="AH446" s="26"/>
    </row>
    <row r="447" spans="1:34">
      <c r="A447" s="11">
        <v>0</v>
      </c>
      <c r="I447" s="23"/>
      <c r="K447" s="23"/>
      <c r="AB447" s="24"/>
      <c r="AC447" s="25"/>
      <c r="AH447" s="26"/>
    </row>
    <row r="448" spans="1:34">
      <c r="A448" s="11">
        <v>0</v>
      </c>
      <c r="I448" s="23"/>
      <c r="K448" s="23"/>
      <c r="AB448" s="24"/>
      <c r="AC448" s="25"/>
      <c r="AH448" s="26"/>
    </row>
    <row r="449" spans="1:34">
      <c r="A449" s="11">
        <v>0</v>
      </c>
      <c r="I449" s="23"/>
      <c r="K449" s="23"/>
      <c r="AB449" s="24"/>
      <c r="AC449" s="25"/>
      <c r="AH449" s="26"/>
    </row>
    <row r="450" spans="1:34">
      <c r="A450" s="11">
        <v>0</v>
      </c>
      <c r="I450" s="23"/>
      <c r="K450" s="23"/>
      <c r="AB450" s="24"/>
      <c r="AC450" s="25"/>
      <c r="AH450" s="26"/>
    </row>
    <row r="451" spans="1:34">
      <c r="A451" s="11">
        <v>0</v>
      </c>
      <c r="I451" s="23"/>
      <c r="K451" s="23"/>
      <c r="AB451" s="24"/>
      <c r="AC451" s="25"/>
      <c r="AH451" s="26"/>
    </row>
    <row r="452" spans="1:34">
      <c r="A452" s="11">
        <v>0</v>
      </c>
      <c r="I452" s="23"/>
      <c r="K452" s="23"/>
      <c r="AB452" s="24"/>
      <c r="AC452" s="25"/>
      <c r="AH452" s="26"/>
    </row>
    <row r="453" spans="1:34">
      <c r="A453" s="11">
        <v>0</v>
      </c>
      <c r="I453" s="23"/>
      <c r="K453" s="23"/>
      <c r="AB453" s="24"/>
      <c r="AC453" s="25"/>
      <c r="AH453" s="26"/>
    </row>
    <row r="454" spans="1:34">
      <c r="A454" s="11">
        <v>0</v>
      </c>
      <c r="I454" s="23"/>
      <c r="K454" s="23"/>
      <c r="AB454" s="24"/>
      <c r="AC454" s="25"/>
      <c r="AH454" s="26"/>
    </row>
    <row r="455" spans="1:34">
      <c r="A455" s="11">
        <v>0</v>
      </c>
      <c r="I455" s="23"/>
      <c r="K455" s="23"/>
      <c r="AB455" s="24"/>
      <c r="AC455" s="25"/>
      <c r="AH455" s="26"/>
    </row>
    <row r="456" spans="1:34">
      <c r="A456" s="11">
        <v>0</v>
      </c>
      <c r="I456" s="23"/>
      <c r="K456" s="23"/>
      <c r="AB456" s="24"/>
      <c r="AC456" s="25"/>
      <c r="AH456" s="26"/>
    </row>
    <row r="457" spans="1:34">
      <c r="A457" s="11">
        <v>0</v>
      </c>
      <c r="I457" s="23"/>
      <c r="K457" s="23"/>
      <c r="AB457" s="24"/>
      <c r="AC457" s="25"/>
      <c r="AH457" s="26"/>
    </row>
    <row r="458" spans="1:34">
      <c r="A458" s="11">
        <v>0</v>
      </c>
      <c r="I458" s="23"/>
      <c r="K458" s="23"/>
      <c r="AB458" s="24"/>
      <c r="AC458" s="25"/>
      <c r="AH458" s="26"/>
    </row>
    <row r="459" spans="1:34">
      <c r="A459" s="11">
        <v>0</v>
      </c>
      <c r="I459" s="23"/>
      <c r="K459" s="23"/>
      <c r="AB459" s="24"/>
      <c r="AC459" s="25"/>
      <c r="AH459" s="26"/>
    </row>
    <row r="460" spans="1:34">
      <c r="A460" s="11">
        <v>0</v>
      </c>
      <c r="I460" s="23"/>
      <c r="K460" s="23"/>
      <c r="AB460" s="24"/>
      <c r="AC460" s="25"/>
      <c r="AH460" s="26"/>
    </row>
    <row r="461" spans="1:34">
      <c r="A461" s="11">
        <v>0</v>
      </c>
      <c r="I461" s="23"/>
      <c r="K461" s="23"/>
      <c r="AB461" s="24"/>
      <c r="AC461" s="25"/>
      <c r="AH461" s="26"/>
    </row>
    <row r="462" spans="1:34">
      <c r="A462" s="11">
        <v>0</v>
      </c>
      <c r="I462" s="23"/>
      <c r="K462" s="23"/>
      <c r="AB462" s="24"/>
      <c r="AC462" s="25"/>
      <c r="AH462" s="26"/>
    </row>
    <row r="463" spans="1:34">
      <c r="A463" s="11">
        <v>0</v>
      </c>
      <c r="I463" s="23"/>
      <c r="K463" s="23"/>
      <c r="AB463" s="24"/>
      <c r="AC463" s="25"/>
      <c r="AH463" s="26"/>
    </row>
    <row r="464" spans="1:34">
      <c r="A464" s="11">
        <v>0</v>
      </c>
      <c r="I464" s="23"/>
      <c r="K464" s="23"/>
      <c r="AB464" s="24"/>
      <c r="AC464" s="25"/>
      <c r="AH464" s="26"/>
    </row>
    <row r="465" spans="1:34">
      <c r="A465" s="11">
        <v>0</v>
      </c>
      <c r="I465" s="23"/>
      <c r="K465" s="23"/>
      <c r="AB465" s="24"/>
      <c r="AC465" s="25"/>
      <c r="AH465" s="26"/>
    </row>
    <row r="466" spans="1:34">
      <c r="A466" s="11">
        <v>0</v>
      </c>
      <c r="I466" s="23"/>
      <c r="K466" s="23"/>
      <c r="AB466" s="24"/>
      <c r="AC466" s="25"/>
      <c r="AH466" s="26"/>
    </row>
    <row r="467" spans="1:34">
      <c r="A467" s="11">
        <v>0</v>
      </c>
      <c r="I467" s="23"/>
      <c r="K467" s="23"/>
      <c r="AB467" s="24"/>
      <c r="AC467" s="25"/>
      <c r="AH467" s="26"/>
    </row>
    <row r="468" spans="1:34">
      <c r="A468" s="11">
        <v>0</v>
      </c>
      <c r="I468" s="23"/>
      <c r="K468" s="23"/>
      <c r="AB468" s="24"/>
      <c r="AC468" s="25"/>
      <c r="AH468" s="26"/>
    </row>
    <row r="469" spans="1:34">
      <c r="A469" s="11">
        <v>0</v>
      </c>
      <c r="I469" s="23"/>
      <c r="K469" s="23"/>
      <c r="AB469" s="24"/>
      <c r="AC469" s="25"/>
      <c r="AH469" s="26"/>
    </row>
    <row r="470" spans="1:34">
      <c r="A470" s="11">
        <v>0</v>
      </c>
      <c r="I470" s="23"/>
      <c r="K470" s="23"/>
      <c r="AB470" s="24"/>
      <c r="AC470" s="25"/>
      <c r="AH470" s="26"/>
    </row>
    <row r="471" spans="1:34">
      <c r="A471" s="11">
        <v>0</v>
      </c>
      <c r="I471" s="23"/>
      <c r="K471" s="23"/>
      <c r="AB471" s="24"/>
      <c r="AC471" s="25"/>
      <c r="AH471" s="26"/>
    </row>
    <row r="472" spans="1:34">
      <c r="A472" s="11">
        <v>0</v>
      </c>
      <c r="I472" s="23"/>
      <c r="K472" s="23"/>
      <c r="AB472" s="24"/>
      <c r="AC472" s="25"/>
      <c r="AH472" s="26"/>
    </row>
    <row r="473" spans="1:34">
      <c r="A473" s="11">
        <v>0</v>
      </c>
      <c r="I473" s="23"/>
      <c r="K473" s="23"/>
      <c r="AB473" s="24"/>
      <c r="AC473" s="25"/>
      <c r="AH473" s="26"/>
    </row>
    <row r="474" spans="1:34">
      <c r="A474" s="11">
        <v>0</v>
      </c>
      <c r="I474" s="23"/>
      <c r="K474" s="23"/>
      <c r="AB474" s="24"/>
      <c r="AC474" s="25"/>
      <c r="AH474" s="26"/>
    </row>
    <row r="475" spans="1:34">
      <c r="A475" s="11">
        <v>0</v>
      </c>
      <c r="I475" s="23"/>
      <c r="K475" s="23"/>
      <c r="AB475" s="24"/>
      <c r="AC475" s="25"/>
      <c r="AH475" s="26"/>
    </row>
    <row r="476" spans="1:34">
      <c r="A476" s="11">
        <v>0</v>
      </c>
      <c r="I476" s="23"/>
      <c r="K476" s="23"/>
      <c r="AB476" s="24"/>
      <c r="AC476" s="25"/>
      <c r="AH476" s="26"/>
    </row>
    <row r="477" spans="1:34">
      <c r="A477" s="11">
        <v>0</v>
      </c>
      <c r="I477" s="23"/>
      <c r="K477" s="23"/>
      <c r="AB477" s="24"/>
      <c r="AC477" s="25"/>
      <c r="AH477" s="26"/>
    </row>
    <row r="478" spans="1:34">
      <c r="A478" s="11">
        <v>0</v>
      </c>
      <c r="I478" s="23"/>
      <c r="K478" s="23"/>
      <c r="AB478" s="24"/>
      <c r="AC478" s="25"/>
      <c r="AH478" s="26"/>
    </row>
    <row r="479" spans="1:34">
      <c r="A479" s="11">
        <v>0</v>
      </c>
      <c r="I479" s="23"/>
      <c r="K479" s="23"/>
      <c r="AB479" s="24"/>
      <c r="AC479" s="25"/>
      <c r="AH479" s="26"/>
    </row>
    <row r="480" spans="1:34">
      <c r="A480" s="11">
        <v>0</v>
      </c>
      <c r="I480" s="23"/>
      <c r="K480" s="23"/>
      <c r="AB480" s="24"/>
      <c r="AC480" s="25"/>
      <c r="AH480" s="26"/>
    </row>
    <row r="481" spans="1:34">
      <c r="A481" s="11">
        <v>0</v>
      </c>
      <c r="I481" s="23"/>
      <c r="K481" s="23"/>
      <c r="AB481" s="24"/>
      <c r="AC481" s="25"/>
      <c r="AH481" s="26"/>
    </row>
    <row r="482" spans="1:34">
      <c r="A482" s="11">
        <v>0</v>
      </c>
      <c r="I482" s="23"/>
      <c r="K482" s="23"/>
      <c r="AB482" s="24"/>
      <c r="AC482" s="25"/>
      <c r="AH482" s="26"/>
    </row>
    <row r="483" spans="1:34">
      <c r="A483" s="11">
        <v>0</v>
      </c>
      <c r="I483" s="23"/>
      <c r="K483" s="23"/>
      <c r="AB483" s="24"/>
      <c r="AC483" s="25"/>
      <c r="AH483" s="26"/>
    </row>
    <row r="484" spans="1:34">
      <c r="A484" s="11">
        <v>0</v>
      </c>
      <c r="I484" s="23"/>
      <c r="K484" s="23"/>
      <c r="AB484" s="24"/>
      <c r="AC484" s="25"/>
      <c r="AH484" s="26"/>
    </row>
    <row r="485" spans="1:34">
      <c r="A485" s="11">
        <v>0</v>
      </c>
      <c r="I485" s="23"/>
      <c r="K485" s="23"/>
      <c r="AB485" s="24"/>
      <c r="AC485" s="25"/>
      <c r="AH485" s="26"/>
    </row>
    <row r="486" spans="1:34">
      <c r="A486" s="11">
        <v>0</v>
      </c>
      <c r="I486" s="23"/>
      <c r="K486" s="23"/>
      <c r="AB486" s="24"/>
      <c r="AC486" s="25"/>
      <c r="AH486" s="26"/>
    </row>
    <row r="487" spans="1:34">
      <c r="A487" s="11">
        <v>0</v>
      </c>
      <c r="I487" s="23"/>
      <c r="K487" s="23"/>
      <c r="AB487" s="24"/>
      <c r="AC487" s="25"/>
      <c r="AH487" s="26"/>
    </row>
    <row r="488" spans="1:34">
      <c r="A488" s="11">
        <v>0</v>
      </c>
      <c r="I488" s="23"/>
      <c r="K488" s="23"/>
      <c r="AB488" s="24"/>
      <c r="AC488" s="25"/>
      <c r="AH488" s="26"/>
    </row>
    <row r="489" spans="1:34">
      <c r="A489" s="11">
        <v>0</v>
      </c>
      <c r="I489" s="23"/>
      <c r="K489" s="23"/>
      <c r="AB489" s="24"/>
      <c r="AC489" s="25"/>
      <c r="AH489" s="26"/>
    </row>
    <row r="490" spans="1:34">
      <c r="A490" s="11">
        <v>0</v>
      </c>
      <c r="I490" s="23"/>
      <c r="K490" s="23"/>
      <c r="AB490" s="24"/>
      <c r="AC490" s="25"/>
      <c r="AH490" s="26"/>
    </row>
    <row r="491" spans="1:34">
      <c r="A491" s="11">
        <v>0</v>
      </c>
      <c r="I491" s="23"/>
      <c r="K491" s="23"/>
      <c r="AB491" s="24"/>
      <c r="AC491" s="25"/>
      <c r="AH491" s="26"/>
    </row>
    <row r="492" spans="1:34">
      <c r="A492" s="11">
        <v>0</v>
      </c>
      <c r="I492" s="23"/>
      <c r="K492" s="23"/>
      <c r="AB492" s="24"/>
      <c r="AC492" s="25"/>
      <c r="AH492" s="26"/>
    </row>
    <row r="493" spans="1:34">
      <c r="A493" s="11">
        <v>0</v>
      </c>
      <c r="I493" s="23"/>
      <c r="K493" s="23"/>
      <c r="AB493" s="24"/>
      <c r="AC493" s="25"/>
      <c r="AH493" s="26"/>
    </row>
    <row r="494" spans="1:34">
      <c r="A494" s="11">
        <v>0</v>
      </c>
      <c r="I494" s="23"/>
      <c r="K494" s="23"/>
      <c r="AB494" s="24"/>
      <c r="AC494" s="25"/>
      <c r="AH494" s="26"/>
    </row>
    <row r="495" spans="1:34">
      <c r="A495" s="11">
        <v>0</v>
      </c>
      <c r="I495" s="23"/>
      <c r="K495" s="23"/>
      <c r="AB495" s="24"/>
      <c r="AC495" s="25"/>
      <c r="AH495" s="26"/>
    </row>
    <row r="496" spans="1:34">
      <c r="A496" s="11">
        <v>0</v>
      </c>
      <c r="I496" s="23"/>
      <c r="K496" s="23"/>
      <c r="AB496" s="24"/>
      <c r="AC496" s="25"/>
      <c r="AH496" s="26"/>
    </row>
    <row r="497" spans="1:34">
      <c r="A497" s="11">
        <v>0</v>
      </c>
      <c r="I497" s="23"/>
      <c r="K497" s="23"/>
      <c r="AB497" s="24"/>
      <c r="AC497" s="25"/>
      <c r="AH497" s="26"/>
    </row>
    <row r="498" spans="1:34">
      <c r="A498" s="11">
        <v>0</v>
      </c>
      <c r="I498" s="23"/>
      <c r="K498" s="23"/>
      <c r="AB498" s="24"/>
      <c r="AC498" s="25"/>
      <c r="AH498" s="26"/>
    </row>
    <row r="499" spans="1:34">
      <c r="A499" s="11">
        <v>0</v>
      </c>
      <c r="I499" s="23"/>
      <c r="K499" s="23"/>
      <c r="AB499" s="24"/>
      <c r="AC499" s="25"/>
      <c r="AH499" s="26"/>
    </row>
    <row r="500" spans="1:34">
      <c r="A500" s="11">
        <v>0</v>
      </c>
      <c r="I500" s="23"/>
      <c r="K500" s="23"/>
      <c r="AB500" s="24"/>
      <c r="AC500" s="25"/>
      <c r="AH500" s="26"/>
    </row>
    <row r="501" spans="1:34">
      <c r="A501" s="11">
        <v>0</v>
      </c>
      <c r="I501" s="23"/>
      <c r="K501" s="23"/>
      <c r="AB501" s="24"/>
      <c r="AC501" s="25"/>
      <c r="AH501" s="26"/>
    </row>
    <row r="502" spans="1:34">
      <c r="A502" s="11">
        <v>0</v>
      </c>
      <c r="I502" s="23"/>
      <c r="K502" s="23"/>
      <c r="AB502" s="24"/>
      <c r="AC502" s="25"/>
      <c r="AH502" s="26"/>
    </row>
    <row r="503" spans="1:34">
      <c r="A503" s="11">
        <v>0</v>
      </c>
      <c r="I503" s="23"/>
      <c r="K503" s="23"/>
      <c r="AB503" s="24"/>
      <c r="AC503" s="25"/>
      <c r="AH503" s="26"/>
    </row>
    <row r="504" spans="1:34">
      <c r="A504" s="11">
        <v>0</v>
      </c>
      <c r="I504" s="23"/>
      <c r="K504" s="23"/>
      <c r="AB504" s="24"/>
      <c r="AC504" s="25"/>
      <c r="AH504" s="26"/>
    </row>
    <row r="505" spans="1:34">
      <c r="A505" s="11">
        <v>0</v>
      </c>
      <c r="I505" s="23"/>
      <c r="K505" s="23"/>
      <c r="AB505" s="24"/>
      <c r="AC505" s="25"/>
      <c r="AH505" s="26"/>
    </row>
    <row r="506" spans="1:34">
      <c r="A506" s="11">
        <v>0</v>
      </c>
      <c r="I506" s="23"/>
      <c r="K506" s="23"/>
      <c r="AB506" s="24"/>
      <c r="AC506" s="25"/>
      <c r="AH506" s="26"/>
    </row>
    <row r="507" spans="1:34">
      <c r="A507" s="11">
        <v>0</v>
      </c>
      <c r="I507" s="23"/>
      <c r="K507" s="23"/>
      <c r="AB507" s="24"/>
      <c r="AC507" s="25"/>
      <c r="AH507" s="26"/>
    </row>
    <row r="508" spans="1:34">
      <c r="A508" s="11">
        <v>0</v>
      </c>
      <c r="I508" s="23"/>
      <c r="K508" s="23"/>
      <c r="AB508" s="24"/>
      <c r="AC508" s="25"/>
      <c r="AH508" s="26"/>
    </row>
    <row r="509" spans="1:34">
      <c r="A509" s="11">
        <v>0</v>
      </c>
      <c r="I509" s="23"/>
      <c r="K509" s="23"/>
      <c r="AB509" s="24"/>
      <c r="AC509" s="25"/>
      <c r="AH509" s="26"/>
    </row>
    <row r="510" spans="1:34">
      <c r="A510" s="11">
        <v>0</v>
      </c>
      <c r="I510" s="23"/>
      <c r="K510" s="23"/>
      <c r="AB510" s="24"/>
      <c r="AC510" s="25"/>
      <c r="AH510" s="26"/>
    </row>
    <row r="511" spans="1:34">
      <c r="A511" s="11">
        <v>0</v>
      </c>
      <c r="I511" s="23"/>
      <c r="K511" s="23"/>
      <c r="AB511" s="24"/>
      <c r="AC511" s="25"/>
      <c r="AH511" s="26"/>
    </row>
    <row r="512" spans="1:34">
      <c r="A512" s="11">
        <v>0</v>
      </c>
      <c r="I512" s="23"/>
      <c r="K512" s="23"/>
      <c r="AB512" s="24"/>
      <c r="AC512" s="25"/>
      <c r="AH512" s="26"/>
    </row>
    <row r="513" spans="1:34">
      <c r="A513" s="11">
        <v>0</v>
      </c>
      <c r="I513" s="23"/>
      <c r="K513" s="23"/>
      <c r="AB513" s="24"/>
      <c r="AC513" s="25"/>
      <c r="AH513" s="26"/>
    </row>
    <row r="514" spans="1:34">
      <c r="A514" s="11">
        <v>0</v>
      </c>
      <c r="I514" s="23"/>
      <c r="K514" s="23"/>
      <c r="AB514" s="24"/>
      <c r="AC514" s="25"/>
      <c r="AH514" s="26"/>
    </row>
    <row r="515" spans="1:34">
      <c r="A515" s="11">
        <v>0</v>
      </c>
      <c r="I515" s="23"/>
      <c r="K515" s="23"/>
      <c r="AB515" s="24"/>
      <c r="AC515" s="25"/>
      <c r="AH515" s="26"/>
    </row>
    <row r="516" spans="1:34">
      <c r="A516" s="11">
        <v>0</v>
      </c>
      <c r="I516" s="23"/>
      <c r="K516" s="23"/>
      <c r="AB516" s="24"/>
      <c r="AC516" s="25"/>
      <c r="AH516" s="26"/>
    </row>
    <row r="517" spans="1:34">
      <c r="A517" s="11">
        <v>0</v>
      </c>
      <c r="I517" s="23"/>
      <c r="K517" s="23"/>
      <c r="AB517" s="24"/>
      <c r="AC517" s="25"/>
      <c r="AH517" s="26"/>
    </row>
    <row r="518" spans="1:34">
      <c r="A518" s="11">
        <v>0</v>
      </c>
      <c r="I518" s="23"/>
      <c r="K518" s="23"/>
      <c r="AB518" s="24"/>
      <c r="AC518" s="25"/>
      <c r="AH518" s="26"/>
    </row>
    <row r="519" spans="1:34">
      <c r="A519" s="11">
        <v>0</v>
      </c>
      <c r="I519" s="23"/>
      <c r="K519" s="23"/>
      <c r="AB519" s="24"/>
      <c r="AC519" s="25"/>
      <c r="AH519" s="26"/>
    </row>
    <row r="520" spans="1:34">
      <c r="A520" s="11">
        <v>0</v>
      </c>
      <c r="I520" s="23"/>
      <c r="K520" s="23"/>
      <c r="AB520" s="24"/>
      <c r="AC520" s="25"/>
      <c r="AH520" s="26"/>
    </row>
    <row r="521" spans="1:34">
      <c r="A521" s="11">
        <v>0</v>
      </c>
      <c r="I521" s="23"/>
      <c r="K521" s="23"/>
      <c r="AB521" s="24"/>
      <c r="AC521" s="25"/>
      <c r="AH521" s="26"/>
    </row>
    <row r="522" spans="1:34">
      <c r="A522" s="11">
        <v>0</v>
      </c>
      <c r="I522" s="23"/>
      <c r="K522" s="23"/>
      <c r="AB522" s="24"/>
      <c r="AC522" s="25"/>
      <c r="AH522" s="26"/>
    </row>
    <row r="523" spans="1:34">
      <c r="A523" s="11">
        <v>0</v>
      </c>
      <c r="I523" s="23"/>
      <c r="K523" s="23"/>
      <c r="AB523" s="24"/>
      <c r="AC523" s="25"/>
      <c r="AH523" s="26"/>
    </row>
    <row r="524" spans="1:34">
      <c r="A524" s="11">
        <v>0</v>
      </c>
      <c r="I524" s="23"/>
      <c r="K524" s="23"/>
      <c r="AB524" s="24"/>
      <c r="AC524" s="25"/>
      <c r="AH524" s="26"/>
    </row>
    <row r="525" spans="1:34">
      <c r="A525" s="11">
        <v>0</v>
      </c>
      <c r="I525" s="23"/>
      <c r="K525" s="23"/>
      <c r="AB525" s="24"/>
      <c r="AC525" s="25"/>
      <c r="AH525" s="26"/>
    </row>
    <row r="526" spans="1:34">
      <c r="A526" s="11">
        <v>0</v>
      </c>
      <c r="I526" s="23"/>
      <c r="K526" s="23"/>
      <c r="AB526" s="24"/>
      <c r="AC526" s="25"/>
      <c r="AH526" s="26"/>
    </row>
    <row r="527" spans="1:34">
      <c r="A527" s="11">
        <v>0</v>
      </c>
      <c r="I527" s="23"/>
      <c r="K527" s="23"/>
      <c r="AB527" s="24"/>
      <c r="AC527" s="25"/>
      <c r="AH527" s="26"/>
    </row>
    <row r="528" spans="1:34">
      <c r="A528" s="11">
        <v>0</v>
      </c>
      <c r="I528" s="23"/>
      <c r="K528" s="23"/>
      <c r="AB528" s="24"/>
      <c r="AC528" s="25"/>
      <c r="AH528" s="26"/>
    </row>
    <row r="529" spans="1:34">
      <c r="A529" s="11">
        <v>0</v>
      </c>
      <c r="I529" s="23"/>
      <c r="K529" s="23"/>
      <c r="AB529" s="24"/>
      <c r="AC529" s="25"/>
      <c r="AH529" s="26"/>
    </row>
    <row r="530" spans="1:34">
      <c r="A530" s="11">
        <v>0</v>
      </c>
      <c r="I530" s="23"/>
      <c r="K530" s="23"/>
      <c r="AB530" s="24"/>
      <c r="AC530" s="25"/>
      <c r="AH530" s="26"/>
    </row>
    <row r="531" spans="1:34">
      <c r="A531" s="11">
        <v>0</v>
      </c>
      <c r="I531" s="23"/>
      <c r="K531" s="23"/>
      <c r="AB531" s="24"/>
      <c r="AC531" s="25"/>
      <c r="AH531" s="26"/>
    </row>
    <row r="532" spans="1:34">
      <c r="A532" s="11">
        <v>0</v>
      </c>
      <c r="I532" s="23"/>
      <c r="K532" s="23"/>
      <c r="AB532" s="24"/>
      <c r="AC532" s="25"/>
      <c r="AH532" s="26"/>
    </row>
    <row r="533" spans="1:34">
      <c r="A533" s="11">
        <v>0</v>
      </c>
      <c r="I533" s="23"/>
      <c r="K533" s="23"/>
      <c r="AB533" s="24"/>
      <c r="AC533" s="25"/>
      <c r="AH533" s="26"/>
    </row>
    <row r="534" spans="1:34">
      <c r="A534" s="11">
        <v>0</v>
      </c>
      <c r="I534" s="23"/>
      <c r="K534" s="23"/>
      <c r="AB534" s="24"/>
      <c r="AC534" s="25"/>
      <c r="AH534" s="26"/>
    </row>
    <row r="535" spans="1:34">
      <c r="A535" s="11">
        <v>0</v>
      </c>
      <c r="I535" s="23"/>
      <c r="K535" s="23"/>
      <c r="AB535" s="24"/>
      <c r="AC535" s="25"/>
      <c r="AH535" s="26"/>
    </row>
    <row r="536" spans="1:34">
      <c r="A536" s="11">
        <v>0</v>
      </c>
      <c r="I536" s="23"/>
      <c r="K536" s="23"/>
      <c r="AB536" s="24"/>
      <c r="AC536" s="25"/>
      <c r="AH536" s="26"/>
    </row>
    <row r="537" spans="1:34">
      <c r="A537" s="11">
        <v>0</v>
      </c>
      <c r="I537" s="23"/>
      <c r="K537" s="23"/>
      <c r="AB537" s="24"/>
      <c r="AC537" s="25"/>
      <c r="AH537" s="26"/>
    </row>
    <row r="538" spans="1:34">
      <c r="A538" s="11">
        <v>0</v>
      </c>
      <c r="I538" s="23"/>
      <c r="K538" s="23"/>
      <c r="AB538" s="24"/>
      <c r="AC538" s="25"/>
      <c r="AH538" s="26"/>
    </row>
    <row r="539" spans="1:34">
      <c r="A539" s="11">
        <v>0</v>
      </c>
      <c r="I539" s="23"/>
      <c r="K539" s="23"/>
      <c r="AB539" s="24"/>
      <c r="AC539" s="25"/>
      <c r="AH539" s="26"/>
    </row>
    <row r="540" spans="1:34">
      <c r="A540" s="11">
        <v>0</v>
      </c>
      <c r="I540" s="23"/>
      <c r="K540" s="23"/>
      <c r="AB540" s="24"/>
      <c r="AC540" s="25"/>
      <c r="AH540" s="26"/>
    </row>
    <row r="541" spans="1:34">
      <c r="A541" s="11">
        <v>0</v>
      </c>
      <c r="I541" s="23"/>
      <c r="K541" s="23"/>
      <c r="AB541" s="24"/>
      <c r="AC541" s="25"/>
      <c r="AH541" s="26"/>
    </row>
    <row r="542" spans="1:34">
      <c r="A542" s="11">
        <v>0</v>
      </c>
      <c r="I542" s="23"/>
      <c r="K542" s="23"/>
      <c r="AB542" s="24"/>
      <c r="AC542" s="25"/>
      <c r="AH542" s="26"/>
    </row>
    <row r="543" spans="1:34">
      <c r="A543" s="11">
        <v>0</v>
      </c>
      <c r="I543" s="23"/>
      <c r="K543" s="23"/>
      <c r="AB543" s="24"/>
      <c r="AC543" s="25"/>
      <c r="AH543" s="26"/>
    </row>
    <row r="544" spans="1:34">
      <c r="A544" s="11">
        <v>0</v>
      </c>
      <c r="I544" s="23"/>
      <c r="K544" s="23"/>
      <c r="AB544" s="24"/>
      <c r="AC544" s="25"/>
      <c r="AH544" s="26"/>
    </row>
    <row r="545" spans="1:34">
      <c r="A545" s="11">
        <v>0</v>
      </c>
      <c r="I545" s="23"/>
      <c r="K545" s="23"/>
      <c r="AB545" s="24"/>
      <c r="AC545" s="25"/>
      <c r="AH545" s="26"/>
    </row>
    <row r="546" spans="1:34">
      <c r="A546" s="11">
        <v>0</v>
      </c>
      <c r="I546" s="23"/>
      <c r="K546" s="23"/>
      <c r="AB546" s="24"/>
      <c r="AC546" s="25"/>
      <c r="AH546" s="26"/>
    </row>
    <row r="547" spans="1:34">
      <c r="A547" s="11">
        <v>0</v>
      </c>
      <c r="I547" s="23"/>
      <c r="K547" s="23"/>
      <c r="AB547" s="24"/>
      <c r="AC547" s="25"/>
      <c r="AH547" s="26"/>
    </row>
    <row r="548" spans="1:34">
      <c r="A548" s="11">
        <v>0</v>
      </c>
      <c r="I548" s="23"/>
      <c r="K548" s="23"/>
      <c r="AB548" s="24"/>
      <c r="AC548" s="25"/>
      <c r="AH548" s="26"/>
    </row>
    <row r="549" spans="1:34">
      <c r="A549" s="11">
        <v>0</v>
      </c>
      <c r="I549" s="23"/>
      <c r="K549" s="23"/>
      <c r="AB549" s="24"/>
      <c r="AC549" s="25"/>
      <c r="AH549" s="26"/>
    </row>
    <row r="550" spans="1:34">
      <c r="A550" s="11">
        <v>0</v>
      </c>
      <c r="I550" s="23"/>
      <c r="K550" s="23"/>
      <c r="AB550" s="24"/>
      <c r="AC550" s="25"/>
      <c r="AH550" s="26"/>
    </row>
    <row r="551" spans="1:34">
      <c r="A551" s="11">
        <v>0</v>
      </c>
      <c r="I551" s="23"/>
      <c r="K551" s="23"/>
      <c r="AB551" s="24"/>
      <c r="AC551" s="25"/>
      <c r="AH551" s="26"/>
    </row>
    <row r="552" spans="1:34">
      <c r="A552" s="11">
        <v>0</v>
      </c>
      <c r="I552" s="23"/>
      <c r="K552" s="23"/>
      <c r="AB552" s="24"/>
      <c r="AC552" s="25"/>
      <c r="AH552" s="26"/>
    </row>
    <row r="553" spans="1:34">
      <c r="A553" s="11">
        <v>0</v>
      </c>
      <c r="I553" s="23"/>
      <c r="K553" s="23"/>
      <c r="AB553" s="24"/>
      <c r="AC553" s="25"/>
      <c r="AH553" s="26"/>
    </row>
    <row r="554" spans="1:34">
      <c r="A554" s="11">
        <v>0</v>
      </c>
      <c r="I554" s="23"/>
      <c r="K554" s="23"/>
      <c r="AB554" s="24"/>
      <c r="AC554" s="25"/>
      <c r="AH554" s="26"/>
    </row>
    <row r="555" spans="1:34">
      <c r="A555" s="11">
        <v>0</v>
      </c>
      <c r="I555" s="23"/>
      <c r="K555" s="23"/>
      <c r="AB555" s="24"/>
      <c r="AC555" s="25"/>
      <c r="AH555" s="26"/>
    </row>
    <row r="556" spans="1:34">
      <c r="A556" s="11">
        <v>0</v>
      </c>
      <c r="I556" s="23"/>
      <c r="K556" s="23"/>
      <c r="AB556" s="24"/>
      <c r="AC556" s="25"/>
      <c r="AH556" s="26"/>
    </row>
    <row r="557" spans="1:34">
      <c r="A557" s="11">
        <v>0</v>
      </c>
      <c r="I557" s="23"/>
      <c r="K557" s="23"/>
      <c r="AB557" s="24"/>
      <c r="AC557" s="25"/>
      <c r="AH557" s="26"/>
    </row>
    <row r="558" spans="1:34">
      <c r="A558" s="11">
        <v>0</v>
      </c>
      <c r="I558" s="23"/>
      <c r="K558" s="23"/>
      <c r="AB558" s="24"/>
      <c r="AC558" s="25"/>
      <c r="AH558" s="26"/>
    </row>
    <row r="559" spans="1:34">
      <c r="A559" s="11">
        <v>0</v>
      </c>
      <c r="I559" s="23"/>
      <c r="K559" s="23"/>
      <c r="AB559" s="24"/>
      <c r="AC559" s="25"/>
      <c r="AH559" s="26"/>
    </row>
    <row r="560" spans="1:34">
      <c r="A560" s="11">
        <v>0</v>
      </c>
      <c r="I560" s="23"/>
      <c r="K560" s="23"/>
      <c r="AB560" s="24"/>
      <c r="AC560" s="25"/>
      <c r="AH560" s="26"/>
    </row>
    <row r="561" spans="1:34">
      <c r="A561" s="11">
        <v>0</v>
      </c>
      <c r="I561" s="23"/>
      <c r="K561" s="23"/>
      <c r="AB561" s="24"/>
      <c r="AC561" s="25"/>
      <c r="AH561" s="26"/>
    </row>
    <row r="562" spans="1:34">
      <c r="A562" s="11">
        <v>0</v>
      </c>
      <c r="I562" s="23"/>
      <c r="K562" s="23"/>
      <c r="AB562" s="24"/>
      <c r="AC562" s="25"/>
      <c r="AH562" s="26"/>
    </row>
    <row r="563" spans="1:34">
      <c r="A563" s="11">
        <v>0</v>
      </c>
      <c r="I563" s="23"/>
      <c r="K563" s="23"/>
      <c r="AB563" s="24"/>
      <c r="AC563" s="25"/>
      <c r="AH563" s="26"/>
    </row>
    <row r="564" spans="1:34">
      <c r="A564" s="11">
        <v>0</v>
      </c>
      <c r="I564" s="23"/>
      <c r="K564" s="23"/>
      <c r="AB564" s="24"/>
      <c r="AC564" s="25"/>
      <c r="AH564" s="26"/>
    </row>
    <row r="565" spans="1:34">
      <c r="A565" s="11">
        <v>0</v>
      </c>
      <c r="I565" s="23"/>
      <c r="K565" s="23"/>
      <c r="AB565" s="24"/>
      <c r="AC565" s="25"/>
      <c r="AH565" s="26"/>
    </row>
    <row r="566" spans="1:34">
      <c r="A566" s="11">
        <v>0</v>
      </c>
      <c r="I566" s="23"/>
      <c r="K566" s="23"/>
      <c r="AB566" s="24"/>
      <c r="AC566" s="25"/>
      <c r="AH566" s="26"/>
    </row>
    <row r="567" spans="1:34">
      <c r="A567" s="11">
        <v>0</v>
      </c>
      <c r="I567" s="23"/>
      <c r="K567" s="23"/>
      <c r="AB567" s="24"/>
      <c r="AC567" s="25"/>
      <c r="AH567" s="26"/>
    </row>
    <row r="568" spans="1:34">
      <c r="A568" s="11">
        <v>0</v>
      </c>
      <c r="I568" s="23"/>
      <c r="K568" s="23"/>
      <c r="AB568" s="24"/>
      <c r="AC568" s="25"/>
      <c r="AH568" s="26"/>
    </row>
    <row r="569" spans="1:34">
      <c r="A569" s="11">
        <v>0</v>
      </c>
      <c r="I569" s="23"/>
      <c r="K569" s="23"/>
      <c r="AB569" s="24"/>
      <c r="AC569" s="25"/>
      <c r="AH569" s="26"/>
    </row>
    <row r="570" spans="1:34">
      <c r="A570" s="11">
        <v>0</v>
      </c>
      <c r="I570" s="23"/>
      <c r="K570" s="23"/>
      <c r="AB570" s="24"/>
      <c r="AC570" s="25"/>
      <c r="AH570" s="26"/>
    </row>
    <row r="571" spans="1:34">
      <c r="A571" s="11">
        <v>0</v>
      </c>
      <c r="I571" s="23"/>
      <c r="K571" s="23"/>
      <c r="AB571" s="24"/>
      <c r="AC571" s="25"/>
      <c r="AH571" s="26"/>
    </row>
    <row r="572" spans="1:34">
      <c r="A572" s="11">
        <v>0</v>
      </c>
      <c r="I572" s="23"/>
      <c r="K572" s="23"/>
      <c r="AB572" s="24"/>
      <c r="AC572" s="25"/>
      <c r="AH572" s="26"/>
    </row>
    <row r="573" spans="1:34">
      <c r="A573" s="11">
        <v>0</v>
      </c>
      <c r="I573" s="23"/>
      <c r="K573" s="23"/>
      <c r="AB573" s="24"/>
      <c r="AC573" s="25"/>
      <c r="AH573" s="26"/>
    </row>
    <row r="574" spans="1:34">
      <c r="A574" s="11">
        <v>0</v>
      </c>
      <c r="I574" s="23"/>
      <c r="K574" s="23"/>
      <c r="AB574" s="24"/>
      <c r="AC574" s="25"/>
      <c r="AH574" s="26"/>
    </row>
    <row r="575" spans="1:34">
      <c r="A575" s="11">
        <v>0</v>
      </c>
      <c r="I575" s="23"/>
      <c r="K575" s="23"/>
      <c r="AB575" s="24"/>
      <c r="AC575" s="25"/>
      <c r="AH575" s="26"/>
    </row>
    <row r="576" spans="1:34">
      <c r="A576" s="11">
        <v>0</v>
      </c>
      <c r="I576" s="23"/>
      <c r="K576" s="23"/>
      <c r="AB576" s="24"/>
      <c r="AC576" s="25"/>
      <c r="AH576" s="26"/>
    </row>
    <row r="577" spans="1:34">
      <c r="A577" s="11">
        <v>0</v>
      </c>
      <c r="I577" s="23"/>
      <c r="K577" s="23"/>
      <c r="AB577" s="24"/>
      <c r="AC577" s="25"/>
      <c r="AH577" s="26"/>
    </row>
    <row r="578" spans="1:34">
      <c r="A578" s="11">
        <v>0</v>
      </c>
      <c r="I578" s="23"/>
      <c r="K578" s="23"/>
      <c r="AB578" s="24"/>
      <c r="AC578" s="25"/>
      <c r="AH578" s="26"/>
    </row>
    <row r="579" spans="1:34">
      <c r="A579" s="11">
        <v>0</v>
      </c>
      <c r="I579" s="23"/>
      <c r="K579" s="23"/>
      <c r="AB579" s="24"/>
      <c r="AC579" s="25"/>
      <c r="AH579" s="26"/>
    </row>
    <row r="580" spans="1:34">
      <c r="A580" s="11">
        <v>0</v>
      </c>
      <c r="I580" s="23"/>
      <c r="K580" s="23"/>
      <c r="AB580" s="24"/>
      <c r="AC580" s="25"/>
      <c r="AH580" s="26"/>
    </row>
    <row r="581" spans="1:34">
      <c r="A581" s="11">
        <v>0</v>
      </c>
      <c r="I581" s="23"/>
      <c r="K581" s="23"/>
      <c r="AB581" s="24"/>
      <c r="AC581" s="25"/>
      <c r="AH581" s="26"/>
    </row>
    <row r="582" spans="1:34">
      <c r="A582" s="11">
        <v>0</v>
      </c>
      <c r="I582" s="23"/>
      <c r="K582" s="23"/>
      <c r="AB582" s="24"/>
      <c r="AC582" s="25"/>
      <c r="AH582" s="26"/>
    </row>
    <row r="583" spans="1:34">
      <c r="A583" s="11">
        <v>0</v>
      </c>
      <c r="I583" s="23"/>
      <c r="K583" s="23"/>
      <c r="AB583" s="24"/>
      <c r="AC583" s="25"/>
      <c r="AH583" s="26"/>
    </row>
    <row r="584" spans="1:34">
      <c r="A584" s="11">
        <v>0</v>
      </c>
      <c r="I584" s="23"/>
      <c r="K584" s="23"/>
      <c r="AB584" s="24"/>
      <c r="AC584" s="25"/>
      <c r="AH584" s="26"/>
    </row>
    <row r="585" spans="1:34">
      <c r="A585" s="11">
        <v>0</v>
      </c>
      <c r="I585" s="23"/>
      <c r="K585" s="23"/>
      <c r="AB585" s="24"/>
      <c r="AC585" s="25"/>
      <c r="AH585" s="26"/>
    </row>
    <row r="586" spans="1:34">
      <c r="A586" s="11">
        <v>0</v>
      </c>
      <c r="I586" s="23"/>
      <c r="K586" s="23"/>
      <c r="AB586" s="24"/>
      <c r="AC586" s="25"/>
      <c r="AH586" s="26"/>
    </row>
    <row r="587" spans="1:34">
      <c r="A587" s="11">
        <v>0</v>
      </c>
      <c r="I587" s="23"/>
      <c r="K587" s="23"/>
      <c r="AB587" s="24"/>
      <c r="AC587" s="25"/>
      <c r="AH587" s="26"/>
    </row>
    <row r="588" spans="1:34">
      <c r="A588" s="11">
        <v>0</v>
      </c>
      <c r="I588" s="23"/>
      <c r="K588" s="23"/>
      <c r="AB588" s="24"/>
      <c r="AC588" s="25"/>
      <c r="AH588" s="26"/>
    </row>
    <row r="589" spans="1:34">
      <c r="A589" s="11">
        <v>0</v>
      </c>
      <c r="I589" s="23"/>
      <c r="K589" s="23"/>
      <c r="AB589" s="24"/>
      <c r="AC589" s="25"/>
      <c r="AH589" s="26"/>
    </row>
    <row r="590" spans="1:34">
      <c r="A590" s="11">
        <v>0</v>
      </c>
      <c r="I590" s="23"/>
      <c r="K590" s="23"/>
      <c r="AB590" s="24"/>
      <c r="AC590" s="25"/>
      <c r="AH590" s="26"/>
    </row>
    <row r="591" spans="1:34">
      <c r="A591" s="11">
        <v>0</v>
      </c>
      <c r="I591" s="23"/>
      <c r="K591" s="23"/>
      <c r="AB591" s="24"/>
      <c r="AC591" s="25"/>
      <c r="AH591" s="26"/>
    </row>
    <row r="592" spans="1:34">
      <c r="A592" s="11">
        <v>0</v>
      </c>
      <c r="I592" s="23"/>
      <c r="K592" s="23"/>
      <c r="AB592" s="24"/>
      <c r="AC592" s="25"/>
      <c r="AH592" s="26"/>
    </row>
    <row r="593" spans="1:34">
      <c r="A593" s="11">
        <v>0</v>
      </c>
      <c r="I593" s="23"/>
      <c r="K593" s="23"/>
      <c r="AB593" s="24"/>
      <c r="AC593" s="25"/>
      <c r="AH593" s="26"/>
    </row>
    <row r="594" spans="1:34">
      <c r="A594" s="11">
        <v>0</v>
      </c>
      <c r="I594" s="23"/>
      <c r="K594" s="23"/>
      <c r="AB594" s="24"/>
      <c r="AC594" s="25"/>
      <c r="AH594" s="26"/>
    </row>
    <row r="595" spans="1:34">
      <c r="A595" s="11">
        <v>0</v>
      </c>
      <c r="I595" s="23"/>
      <c r="K595" s="23"/>
      <c r="AB595" s="24"/>
      <c r="AC595" s="25"/>
      <c r="AH595" s="26"/>
    </row>
    <row r="596" spans="1:34">
      <c r="A596" s="11">
        <v>0</v>
      </c>
      <c r="I596" s="23"/>
      <c r="K596" s="23"/>
      <c r="AB596" s="24"/>
      <c r="AC596" s="25"/>
      <c r="AH596" s="26"/>
    </row>
    <row r="597" spans="1:34">
      <c r="A597" s="11">
        <v>0</v>
      </c>
      <c r="I597" s="23"/>
      <c r="K597" s="23"/>
      <c r="AB597" s="24"/>
      <c r="AC597" s="25"/>
      <c r="AH597" s="26"/>
    </row>
    <row r="598" spans="1:34">
      <c r="A598" s="11">
        <v>0</v>
      </c>
      <c r="I598" s="23"/>
      <c r="K598" s="23"/>
      <c r="AB598" s="24"/>
      <c r="AC598" s="25"/>
      <c r="AH598" s="26"/>
    </row>
    <row r="599" spans="1:34">
      <c r="A599" s="11">
        <v>0</v>
      </c>
      <c r="I599" s="23"/>
      <c r="K599" s="23"/>
      <c r="AB599" s="24"/>
      <c r="AC599" s="25"/>
      <c r="AH599" s="26"/>
    </row>
    <row r="600" spans="1:34">
      <c r="A600" s="11">
        <v>0</v>
      </c>
      <c r="I600" s="23"/>
      <c r="K600" s="23"/>
      <c r="AB600" s="24"/>
      <c r="AC600" s="25"/>
      <c r="AH600" s="26"/>
    </row>
    <row r="601" spans="1:34">
      <c r="A601" s="11">
        <v>0</v>
      </c>
      <c r="I601" s="23"/>
      <c r="K601" s="23"/>
      <c r="AB601" s="24"/>
      <c r="AC601" s="25"/>
      <c r="AH601" s="26"/>
    </row>
    <row r="602" spans="1:34">
      <c r="A602" s="11">
        <v>0</v>
      </c>
      <c r="I602" s="23"/>
      <c r="K602" s="23"/>
      <c r="AB602" s="24"/>
      <c r="AC602" s="25"/>
      <c r="AH602" s="26"/>
    </row>
    <row r="603" spans="1:34">
      <c r="A603" s="11">
        <v>0</v>
      </c>
      <c r="I603" s="23"/>
      <c r="K603" s="23"/>
      <c r="AB603" s="24"/>
      <c r="AC603" s="25"/>
      <c r="AH603" s="26"/>
    </row>
    <row r="604" spans="1:34">
      <c r="A604" s="11">
        <v>0</v>
      </c>
      <c r="I604" s="23"/>
      <c r="K604" s="23"/>
      <c r="AB604" s="24"/>
      <c r="AC604" s="25"/>
      <c r="AH604" s="26"/>
    </row>
    <row r="605" spans="1:34">
      <c r="A605" s="11">
        <v>0</v>
      </c>
      <c r="I605" s="23"/>
      <c r="K605" s="23"/>
      <c r="AB605" s="24"/>
      <c r="AC605" s="25"/>
      <c r="AH605" s="26"/>
    </row>
    <row r="606" spans="1:34">
      <c r="A606" s="11">
        <v>0</v>
      </c>
      <c r="I606" s="23"/>
      <c r="K606" s="23"/>
      <c r="AB606" s="24"/>
      <c r="AC606" s="25"/>
      <c r="AH606" s="26"/>
    </row>
    <row r="607" spans="1:34">
      <c r="A607" s="11">
        <v>0</v>
      </c>
      <c r="I607" s="23"/>
      <c r="K607" s="23"/>
      <c r="AB607" s="24"/>
      <c r="AC607" s="25"/>
      <c r="AH607" s="26"/>
    </row>
    <row r="608" spans="1:34">
      <c r="A608" s="11">
        <v>0</v>
      </c>
      <c r="I608" s="23"/>
      <c r="K608" s="23"/>
      <c r="AB608" s="24"/>
      <c r="AC608" s="25"/>
      <c r="AH608" s="26"/>
    </row>
    <row r="609" spans="1:34">
      <c r="A609" s="11">
        <v>0</v>
      </c>
      <c r="I609" s="23"/>
      <c r="K609" s="23"/>
      <c r="AB609" s="24"/>
      <c r="AC609" s="25"/>
      <c r="AH609" s="26"/>
    </row>
    <row r="610" spans="1:34">
      <c r="A610" s="11">
        <v>0</v>
      </c>
      <c r="I610" s="23"/>
      <c r="K610" s="23"/>
      <c r="AB610" s="24"/>
      <c r="AC610" s="25"/>
      <c r="AH610" s="26"/>
    </row>
    <row r="611" spans="1:34">
      <c r="A611" s="11">
        <v>0</v>
      </c>
      <c r="I611" s="23"/>
      <c r="K611" s="23"/>
      <c r="AB611" s="24"/>
      <c r="AC611" s="25"/>
      <c r="AH611" s="26"/>
    </row>
    <row r="612" spans="1:34">
      <c r="A612" s="11">
        <v>0</v>
      </c>
      <c r="I612" s="23"/>
      <c r="K612" s="23"/>
      <c r="AB612" s="24"/>
      <c r="AC612" s="25"/>
      <c r="AH612" s="26"/>
    </row>
    <row r="613" spans="1:34">
      <c r="A613" s="11">
        <v>0</v>
      </c>
      <c r="I613" s="23"/>
      <c r="K613" s="23"/>
      <c r="AB613" s="24"/>
      <c r="AC613" s="25"/>
      <c r="AH613" s="26"/>
    </row>
    <row r="614" spans="1:34">
      <c r="A614" s="11">
        <v>0</v>
      </c>
      <c r="I614" s="23"/>
      <c r="K614" s="23"/>
      <c r="AB614" s="24"/>
      <c r="AC614" s="25"/>
      <c r="AH614" s="26"/>
    </row>
    <row r="615" spans="1:34">
      <c r="A615" s="11">
        <v>0</v>
      </c>
      <c r="I615" s="23"/>
      <c r="K615" s="23"/>
      <c r="AB615" s="24"/>
      <c r="AC615" s="25"/>
      <c r="AH615" s="26"/>
    </row>
    <row r="616" spans="1:34">
      <c r="A616" s="11">
        <v>0</v>
      </c>
      <c r="I616" s="23"/>
      <c r="K616" s="23"/>
      <c r="AB616" s="24"/>
      <c r="AC616" s="25"/>
      <c r="AH616" s="26"/>
    </row>
    <row r="617" spans="1:34">
      <c r="A617" s="11">
        <v>0</v>
      </c>
      <c r="I617" s="23"/>
      <c r="K617" s="23"/>
      <c r="AB617" s="24"/>
      <c r="AC617" s="25"/>
      <c r="AH617" s="26"/>
    </row>
    <row r="618" spans="1:34">
      <c r="A618" s="11">
        <v>0</v>
      </c>
      <c r="I618" s="23"/>
      <c r="K618" s="23"/>
      <c r="AB618" s="24"/>
      <c r="AC618" s="25"/>
      <c r="AH618" s="26"/>
    </row>
    <row r="619" spans="1:34">
      <c r="A619" s="11">
        <v>0</v>
      </c>
      <c r="I619" s="23"/>
      <c r="K619" s="23"/>
      <c r="AB619" s="24"/>
      <c r="AC619" s="25"/>
      <c r="AH619" s="26"/>
    </row>
    <row r="620" spans="1:34">
      <c r="A620" s="11">
        <v>0</v>
      </c>
      <c r="I620" s="23"/>
      <c r="K620" s="23"/>
      <c r="AB620" s="24"/>
      <c r="AC620" s="25"/>
      <c r="AH620" s="26"/>
    </row>
    <row r="621" spans="1:34">
      <c r="A621" s="11">
        <v>0</v>
      </c>
      <c r="I621" s="23"/>
      <c r="K621" s="23"/>
      <c r="AB621" s="24"/>
      <c r="AC621" s="25"/>
      <c r="AH621" s="26"/>
    </row>
    <row r="622" spans="1:34">
      <c r="A622" s="11">
        <v>0</v>
      </c>
      <c r="I622" s="23"/>
      <c r="K622" s="23"/>
      <c r="AB622" s="24"/>
      <c r="AC622" s="25"/>
      <c r="AH622" s="26"/>
    </row>
    <row r="623" spans="1:34">
      <c r="A623" s="11">
        <v>0</v>
      </c>
      <c r="I623" s="23"/>
      <c r="K623" s="23"/>
      <c r="AB623" s="24"/>
      <c r="AC623" s="25"/>
      <c r="AH623" s="26"/>
    </row>
    <row r="624" spans="1:34">
      <c r="A624" s="11">
        <v>0</v>
      </c>
      <c r="I624" s="23"/>
      <c r="K624" s="23"/>
      <c r="AB624" s="24"/>
      <c r="AC624" s="25"/>
      <c r="AH624" s="26"/>
    </row>
    <row r="625" spans="1:34">
      <c r="A625" s="11">
        <v>0</v>
      </c>
      <c r="I625" s="23"/>
      <c r="K625" s="23"/>
      <c r="AB625" s="24"/>
      <c r="AC625" s="25"/>
      <c r="AH625" s="26"/>
    </row>
    <row r="626" spans="1:34">
      <c r="A626" s="11">
        <v>0</v>
      </c>
      <c r="I626" s="23"/>
      <c r="K626" s="23"/>
      <c r="AB626" s="24"/>
      <c r="AC626" s="25"/>
      <c r="AH626" s="26"/>
    </row>
    <row r="627" spans="1:34">
      <c r="A627" s="11">
        <v>0</v>
      </c>
      <c r="I627" s="23"/>
      <c r="K627" s="23"/>
      <c r="AB627" s="24"/>
      <c r="AC627" s="25"/>
      <c r="AH627" s="26"/>
    </row>
    <row r="628" spans="1:34">
      <c r="A628" s="11">
        <v>0</v>
      </c>
      <c r="I628" s="23"/>
      <c r="K628" s="23"/>
      <c r="AB628" s="24"/>
      <c r="AC628" s="25"/>
      <c r="AH628" s="26"/>
    </row>
    <row r="629" spans="1:34">
      <c r="A629" s="11">
        <v>0</v>
      </c>
      <c r="I629" s="23"/>
      <c r="K629" s="23"/>
      <c r="AB629" s="24"/>
      <c r="AC629" s="25"/>
      <c r="AH629" s="26"/>
    </row>
    <row r="630" spans="1:34">
      <c r="A630" s="11">
        <v>0</v>
      </c>
      <c r="I630" s="23"/>
      <c r="K630" s="23"/>
      <c r="AB630" s="24"/>
      <c r="AC630" s="25"/>
      <c r="AH630" s="26"/>
    </row>
    <row r="631" spans="1:34">
      <c r="A631" s="11">
        <v>0</v>
      </c>
      <c r="I631" s="23"/>
      <c r="K631" s="23"/>
      <c r="AB631" s="24"/>
      <c r="AC631" s="25"/>
      <c r="AH631" s="26"/>
    </row>
    <row r="632" spans="1:34">
      <c r="A632" s="11">
        <v>0</v>
      </c>
      <c r="I632" s="23"/>
      <c r="K632" s="23"/>
      <c r="AB632" s="24"/>
      <c r="AC632" s="25"/>
      <c r="AH632" s="26"/>
    </row>
    <row r="633" spans="1:34">
      <c r="A633" s="11">
        <v>0</v>
      </c>
      <c r="I633" s="23"/>
      <c r="K633" s="23"/>
      <c r="AB633" s="24"/>
      <c r="AC633" s="25"/>
      <c r="AH633" s="26"/>
    </row>
    <row r="634" spans="1:34">
      <c r="A634" s="11">
        <v>0</v>
      </c>
      <c r="I634" s="23"/>
      <c r="K634" s="23"/>
      <c r="AB634" s="24"/>
      <c r="AC634" s="25"/>
      <c r="AH634" s="26"/>
    </row>
    <row r="635" spans="1:34">
      <c r="A635" s="11">
        <v>0</v>
      </c>
      <c r="I635" s="23"/>
      <c r="K635" s="23"/>
      <c r="AB635" s="24"/>
      <c r="AC635" s="25"/>
      <c r="AH635" s="26"/>
    </row>
    <row r="636" spans="1:34">
      <c r="A636" s="11">
        <v>0</v>
      </c>
      <c r="I636" s="23"/>
      <c r="K636" s="23"/>
      <c r="AB636" s="24"/>
      <c r="AC636" s="25"/>
      <c r="AH636" s="26"/>
    </row>
    <row r="637" spans="1:34">
      <c r="A637" s="11">
        <v>0</v>
      </c>
      <c r="I637" s="23"/>
      <c r="K637" s="23"/>
      <c r="AB637" s="24"/>
      <c r="AC637" s="25"/>
      <c r="AH637" s="26"/>
    </row>
    <row r="638" spans="1:34">
      <c r="A638" s="11">
        <v>0</v>
      </c>
      <c r="I638" s="23"/>
      <c r="K638" s="23"/>
      <c r="AB638" s="24"/>
      <c r="AC638" s="25"/>
      <c r="AH638" s="26"/>
    </row>
    <row r="639" spans="1:34">
      <c r="A639" s="11">
        <v>0</v>
      </c>
      <c r="I639" s="23"/>
      <c r="K639" s="23"/>
      <c r="AB639" s="24"/>
      <c r="AC639" s="25"/>
      <c r="AH639" s="26"/>
    </row>
    <row r="640" spans="1:34">
      <c r="A640" s="11">
        <v>0</v>
      </c>
      <c r="I640" s="23"/>
      <c r="K640" s="23"/>
      <c r="AB640" s="24"/>
      <c r="AC640" s="25"/>
      <c r="AH640" s="26"/>
    </row>
    <row r="641" spans="1:34">
      <c r="A641" s="11">
        <v>0</v>
      </c>
      <c r="I641" s="23"/>
      <c r="K641" s="23"/>
      <c r="AB641" s="24"/>
      <c r="AC641" s="25"/>
      <c r="AH641" s="26"/>
    </row>
    <row r="642" spans="1:34">
      <c r="A642" s="11">
        <v>0</v>
      </c>
      <c r="I642" s="23"/>
      <c r="K642" s="23"/>
      <c r="AB642" s="24"/>
      <c r="AC642" s="25"/>
      <c r="AH642" s="26"/>
    </row>
    <row r="643" spans="1:34">
      <c r="A643" s="11">
        <v>0</v>
      </c>
      <c r="I643" s="23"/>
      <c r="K643" s="23"/>
      <c r="AB643" s="24"/>
      <c r="AC643" s="25"/>
      <c r="AH643" s="26"/>
    </row>
    <row r="644" spans="1:34">
      <c r="A644" s="11">
        <v>0</v>
      </c>
      <c r="I644" s="23"/>
      <c r="K644" s="23"/>
      <c r="AB644" s="24"/>
      <c r="AC644" s="25"/>
      <c r="AH644" s="26"/>
    </row>
    <row r="645" spans="1:34">
      <c r="A645" s="11">
        <v>0</v>
      </c>
      <c r="I645" s="23"/>
      <c r="K645" s="23"/>
      <c r="AB645" s="24"/>
      <c r="AC645" s="25"/>
      <c r="AH645" s="26"/>
    </row>
    <row r="646" spans="1:34">
      <c r="A646" s="11">
        <v>0</v>
      </c>
      <c r="I646" s="23"/>
      <c r="K646" s="23"/>
      <c r="AB646" s="24"/>
      <c r="AC646" s="25"/>
      <c r="AH646" s="26"/>
    </row>
    <row r="647" spans="1:34">
      <c r="A647" s="11">
        <v>0</v>
      </c>
      <c r="I647" s="23"/>
      <c r="K647" s="23"/>
      <c r="AB647" s="24"/>
      <c r="AC647" s="25"/>
      <c r="AH647" s="26"/>
    </row>
    <row r="648" spans="1:34">
      <c r="A648" s="11">
        <v>0</v>
      </c>
      <c r="I648" s="23"/>
      <c r="K648" s="23"/>
      <c r="AB648" s="24"/>
      <c r="AC648" s="25"/>
      <c r="AH648" s="26"/>
    </row>
    <row r="649" spans="1:34">
      <c r="A649" s="11">
        <v>0</v>
      </c>
      <c r="I649" s="23"/>
      <c r="K649" s="23"/>
      <c r="AB649" s="24"/>
      <c r="AC649" s="25"/>
      <c r="AH649" s="26"/>
    </row>
    <row r="650" spans="1:34">
      <c r="A650" s="11">
        <v>0</v>
      </c>
      <c r="I650" s="23"/>
      <c r="K650" s="23"/>
      <c r="AB650" s="24"/>
      <c r="AC650" s="25"/>
      <c r="AH650" s="26"/>
    </row>
    <row r="651" spans="1:34">
      <c r="A651" s="11">
        <v>0</v>
      </c>
      <c r="I651" s="23"/>
      <c r="K651" s="23"/>
      <c r="AB651" s="24"/>
      <c r="AC651" s="25"/>
      <c r="AH651" s="26"/>
    </row>
    <row r="652" spans="1:34">
      <c r="A652" s="11">
        <v>0</v>
      </c>
      <c r="I652" s="23"/>
      <c r="K652" s="23"/>
      <c r="AB652" s="24"/>
      <c r="AC652" s="25"/>
      <c r="AH652" s="26"/>
    </row>
    <row r="653" spans="1:34">
      <c r="A653" s="11">
        <v>0</v>
      </c>
      <c r="I653" s="23"/>
      <c r="K653" s="23"/>
      <c r="AB653" s="24"/>
      <c r="AC653" s="25"/>
      <c r="AH653" s="26"/>
    </row>
    <row r="654" spans="1:34">
      <c r="A654" s="11">
        <v>0</v>
      </c>
      <c r="I654" s="23"/>
      <c r="K654" s="23"/>
      <c r="AB654" s="24"/>
      <c r="AC654" s="25"/>
      <c r="AH654" s="26"/>
    </row>
    <row r="655" spans="1:34">
      <c r="A655" s="11">
        <v>0</v>
      </c>
      <c r="I655" s="23"/>
      <c r="K655" s="23"/>
      <c r="AB655" s="24"/>
      <c r="AC655" s="25"/>
      <c r="AH655" s="26"/>
    </row>
    <row r="656" spans="1:34">
      <c r="A656" s="11">
        <v>0</v>
      </c>
      <c r="I656" s="23"/>
      <c r="K656" s="23"/>
      <c r="AB656" s="24"/>
      <c r="AC656" s="25"/>
      <c r="AH656" s="26"/>
    </row>
    <row r="657" spans="1:34">
      <c r="A657" s="11">
        <v>0</v>
      </c>
      <c r="I657" s="23"/>
      <c r="K657" s="23"/>
      <c r="AB657" s="24"/>
      <c r="AC657" s="25"/>
      <c r="AH657" s="26"/>
    </row>
    <row r="658" spans="1:34">
      <c r="A658" s="11">
        <v>0</v>
      </c>
      <c r="I658" s="23"/>
      <c r="K658" s="23"/>
      <c r="AB658" s="24"/>
      <c r="AC658" s="25"/>
      <c r="AH658" s="26"/>
    </row>
    <row r="659" spans="1:34">
      <c r="A659" s="11">
        <v>0</v>
      </c>
      <c r="I659" s="23"/>
      <c r="K659" s="23"/>
      <c r="AB659" s="24"/>
      <c r="AC659" s="25"/>
      <c r="AH659" s="26"/>
    </row>
    <row r="660" spans="1:34">
      <c r="A660" s="11">
        <v>0</v>
      </c>
      <c r="I660" s="23"/>
      <c r="K660" s="23"/>
      <c r="AB660" s="24"/>
      <c r="AC660" s="25"/>
      <c r="AH660" s="26"/>
    </row>
    <row r="661" spans="1:34">
      <c r="A661" s="11">
        <v>0</v>
      </c>
      <c r="I661" s="23"/>
      <c r="K661" s="23"/>
      <c r="AB661" s="24"/>
      <c r="AC661" s="25"/>
      <c r="AH661" s="26"/>
    </row>
    <row r="662" spans="1:34">
      <c r="A662" s="11">
        <v>0</v>
      </c>
      <c r="I662" s="23"/>
      <c r="K662" s="23"/>
      <c r="AB662" s="24"/>
      <c r="AC662" s="25"/>
      <c r="AH662" s="26"/>
    </row>
    <row r="663" spans="1:34">
      <c r="A663" s="11">
        <v>0</v>
      </c>
      <c r="I663" s="23"/>
      <c r="K663" s="23"/>
      <c r="AB663" s="24"/>
      <c r="AC663" s="25"/>
      <c r="AH663" s="26"/>
    </row>
    <row r="664" spans="1:34">
      <c r="A664" s="11">
        <v>0</v>
      </c>
      <c r="I664" s="23"/>
      <c r="K664" s="23"/>
      <c r="AB664" s="24"/>
      <c r="AC664" s="25"/>
      <c r="AH664" s="26"/>
    </row>
    <row r="665" spans="1:34">
      <c r="A665" s="11">
        <v>0</v>
      </c>
      <c r="I665" s="23"/>
      <c r="K665" s="23"/>
      <c r="AB665" s="24"/>
      <c r="AC665" s="25"/>
      <c r="AH665" s="26"/>
    </row>
    <row r="666" spans="1:34">
      <c r="A666" s="11">
        <v>0</v>
      </c>
      <c r="I666" s="23"/>
      <c r="K666" s="23"/>
      <c r="AB666" s="24"/>
      <c r="AC666" s="25"/>
      <c r="AH666" s="26"/>
    </row>
    <row r="667" spans="1:34">
      <c r="A667" s="11">
        <v>0</v>
      </c>
      <c r="I667" s="23"/>
      <c r="K667" s="23"/>
      <c r="AB667" s="24"/>
      <c r="AC667" s="25"/>
      <c r="AH667" s="26"/>
    </row>
    <row r="668" spans="1:34">
      <c r="A668" s="11">
        <v>0</v>
      </c>
      <c r="I668" s="23"/>
      <c r="K668" s="23"/>
      <c r="AB668" s="24"/>
      <c r="AC668" s="25"/>
      <c r="AH668" s="26"/>
    </row>
    <row r="669" spans="1:34">
      <c r="A669" s="11">
        <v>0</v>
      </c>
      <c r="I669" s="23"/>
      <c r="K669" s="23"/>
      <c r="AB669" s="24"/>
      <c r="AC669" s="25"/>
      <c r="AH669" s="26"/>
    </row>
    <row r="670" spans="1:34">
      <c r="A670" s="11">
        <v>0</v>
      </c>
      <c r="I670" s="23"/>
      <c r="K670" s="23"/>
      <c r="AB670" s="24"/>
      <c r="AC670" s="25"/>
      <c r="AH670" s="26"/>
    </row>
    <row r="671" spans="1:34">
      <c r="A671" s="11">
        <v>0</v>
      </c>
      <c r="I671" s="23"/>
      <c r="K671" s="23"/>
      <c r="AB671" s="24"/>
      <c r="AC671" s="25"/>
      <c r="AH671" s="26"/>
    </row>
    <row r="672" spans="1:34">
      <c r="A672" s="11">
        <v>0</v>
      </c>
      <c r="I672" s="23"/>
      <c r="K672" s="23"/>
      <c r="AB672" s="24"/>
      <c r="AC672" s="25"/>
      <c r="AH672" s="26"/>
    </row>
    <row r="673" spans="1:34">
      <c r="A673" s="11">
        <v>0</v>
      </c>
      <c r="I673" s="23"/>
      <c r="K673" s="23"/>
      <c r="AB673" s="24"/>
      <c r="AC673" s="25"/>
      <c r="AH673" s="26"/>
    </row>
    <row r="674" spans="1:34">
      <c r="A674" s="11">
        <v>0</v>
      </c>
      <c r="I674" s="23"/>
      <c r="K674" s="23"/>
      <c r="AB674" s="24"/>
      <c r="AC674" s="25"/>
      <c r="AH674" s="26"/>
    </row>
    <row r="675" spans="1:34">
      <c r="A675" s="11">
        <v>0</v>
      </c>
      <c r="I675" s="23"/>
      <c r="K675" s="23"/>
      <c r="AB675" s="24"/>
      <c r="AC675" s="25"/>
      <c r="AH675" s="26"/>
    </row>
    <row r="676" spans="1:34">
      <c r="A676" s="11">
        <v>0</v>
      </c>
      <c r="I676" s="23"/>
      <c r="K676" s="23"/>
      <c r="AB676" s="24"/>
      <c r="AC676" s="25"/>
      <c r="AH676" s="26"/>
    </row>
    <row r="677" spans="1:34">
      <c r="A677" s="11">
        <v>0</v>
      </c>
      <c r="I677" s="23"/>
      <c r="K677" s="23"/>
      <c r="AB677" s="24"/>
      <c r="AC677" s="25"/>
      <c r="AH677" s="26"/>
    </row>
    <row r="678" spans="1:34">
      <c r="A678" s="11">
        <v>0</v>
      </c>
      <c r="I678" s="23"/>
      <c r="K678" s="23"/>
      <c r="AB678" s="24"/>
      <c r="AC678" s="25"/>
      <c r="AH678" s="26"/>
    </row>
    <row r="679" spans="1:34">
      <c r="A679" s="11">
        <v>0</v>
      </c>
      <c r="I679" s="23"/>
      <c r="K679" s="23"/>
      <c r="AB679" s="24"/>
      <c r="AC679" s="25"/>
      <c r="AH679" s="26"/>
    </row>
    <row r="680" spans="1:34">
      <c r="A680" s="11">
        <v>0</v>
      </c>
      <c r="I680" s="23"/>
      <c r="K680" s="23"/>
      <c r="AB680" s="24"/>
      <c r="AC680" s="25"/>
      <c r="AH680" s="26"/>
    </row>
    <row r="681" spans="1:34">
      <c r="A681" s="11">
        <v>0</v>
      </c>
      <c r="I681" s="23"/>
      <c r="K681" s="23"/>
      <c r="AB681" s="24"/>
      <c r="AC681" s="25"/>
      <c r="AH681" s="26"/>
    </row>
    <row r="682" spans="1:34">
      <c r="A682" s="11">
        <v>0</v>
      </c>
      <c r="I682" s="23"/>
      <c r="K682" s="23"/>
      <c r="AB682" s="24"/>
      <c r="AC682" s="25"/>
      <c r="AH682" s="26"/>
    </row>
    <row r="683" spans="1:34">
      <c r="A683" s="11">
        <v>0</v>
      </c>
      <c r="I683" s="23"/>
      <c r="K683" s="23"/>
      <c r="AB683" s="24"/>
      <c r="AC683" s="25"/>
      <c r="AH683" s="26"/>
    </row>
    <row r="684" spans="1:34">
      <c r="A684" s="11">
        <v>0</v>
      </c>
      <c r="I684" s="23"/>
      <c r="K684" s="23"/>
      <c r="AB684" s="24"/>
      <c r="AC684" s="25"/>
      <c r="AH684" s="26"/>
    </row>
    <row r="685" spans="1:34">
      <c r="A685" s="11">
        <v>0</v>
      </c>
      <c r="I685" s="23"/>
      <c r="K685" s="23"/>
      <c r="AB685" s="24"/>
      <c r="AC685" s="25"/>
      <c r="AH685" s="26"/>
    </row>
    <row r="686" spans="1:34">
      <c r="A686" s="11">
        <v>0</v>
      </c>
      <c r="I686" s="23"/>
      <c r="K686" s="23"/>
      <c r="AB686" s="24"/>
      <c r="AC686" s="25"/>
      <c r="AH686" s="26"/>
    </row>
    <row r="687" spans="1:34">
      <c r="A687" s="11">
        <v>0</v>
      </c>
      <c r="I687" s="23"/>
      <c r="K687" s="23"/>
      <c r="AB687" s="24"/>
      <c r="AC687" s="25"/>
      <c r="AH687" s="26"/>
    </row>
    <row r="688" spans="1:34">
      <c r="A688" s="11">
        <v>0</v>
      </c>
      <c r="I688" s="23"/>
      <c r="K688" s="23"/>
      <c r="AB688" s="24"/>
      <c r="AC688" s="25"/>
      <c r="AH688" s="26"/>
    </row>
    <row r="689" spans="1:34">
      <c r="A689" s="11">
        <v>0</v>
      </c>
      <c r="I689" s="23"/>
      <c r="K689" s="23"/>
      <c r="AB689" s="24"/>
      <c r="AC689" s="25"/>
      <c r="AH689" s="26"/>
    </row>
    <row r="690" spans="1:34">
      <c r="A690" s="11">
        <v>0</v>
      </c>
      <c r="I690" s="23"/>
      <c r="K690" s="23"/>
      <c r="AB690" s="24"/>
      <c r="AC690" s="25"/>
      <c r="AH690" s="26"/>
    </row>
    <row r="691" spans="1:34">
      <c r="A691" s="11">
        <v>0</v>
      </c>
      <c r="I691" s="23"/>
      <c r="K691" s="23"/>
      <c r="AB691" s="24"/>
      <c r="AC691" s="25"/>
      <c r="AH691" s="26"/>
    </row>
    <row r="692" spans="1:34">
      <c r="A692" s="11">
        <v>0</v>
      </c>
      <c r="I692" s="23"/>
      <c r="K692" s="23"/>
      <c r="AB692" s="24"/>
      <c r="AC692" s="25"/>
      <c r="AH692" s="26"/>
    </row>
    <row r="693" spans="1:34">
      <c r="A693" s="11">
        <v>0</v>
      </c>
      <c r="I693" s="23"/>
      <c r="K693" s="23"/>
      <c r="AB693" s="24"/>
      <c r="AC693" s="25"/>
      <c r="AH693" s="26"/>
    </row>
    <row r="694" spans="1:34">
      <c r="A694" s="11">
        <v>0</v>
      </c>
      <c r="I694" s="23"/>
      <c r="K694" s="23"/>
      <c r="AB694" s="24"/>
      <c r="AC694" s="25"/>
      <c r="AH694" s="26"/>
    </row>
    <row r="695" spans="1:34">
      <c r="A695" s="11">
        <v>0</v>
      </c>
      <c r="I695" s="23"/>
      <c r="K695" s="23"/>
      <c r="AB695" s="24"/>
      <c r="AC695" s="25"/>
      <c r="AH695" s="26"/>
    </row>
    <row r="696" spans="1:34">
      <c r="A696" s="11">
        <v>0</v>
      </c>
      <c r="I696" s="23"/>
      <c r="K696" s="23"/>
      <c r="AB696" s="24"/>
      <c r="AC696" s="25"/>
      <c r="AH696" s="26"/>
    </row>
    <row r="697" spans="1:34">
      <c r="A697" s="11">
        <v>0</v>
      </c>
      <c r="I697" s="23"/>
      <c r="K697" s="23"/>
      <c r="AB697" s="24"/>
      <c r="AC697" s="25"/>
      <c r="AH697" s="26"/>
    </row>
    <row r="698" spans="1:34">
      <c r="A698" s="11">
        <v>0</v>
      </c>
      <c r="I698" s="23"/>
      <c r="K698" s="23"/>
      <c r="AB698" s="24"/>
      <c r="AC698" s="25"/>
      <c r="AH698" s="26"/>
    </row>
    <row r="699" spans="1:34">
      <c r="A699" s="11">
        <v>0</v>
      </c>
      <c r="I699" s="23"/>
      <c r="K699" s="23"/>
      <c r="AB699" s="24"/>
      <c r="AC699" s="25"/>
      <c r="AH699" s="26"/>
    </row>
    <row r="700" spans="1:34">
      <c r="A700" s="11">
        <v>0</v>
      </c>
      <c r="I700" s="23"/>
      <c r="K700" s="23"/>
      <c r="AB700" s="24"/>
      <c r="AC700" s="25"/>
      <c r="AH700" s="26"/>
    </row>
    <row r="701" spans="1:34">
      <c r="A701" s="11">
        <v>0</v>
      </c>
      <c r="I701" s="23"/>
      <c r="K701" s="23"/>
      <c r="AB701" s="24"/>
      <c r="AC701" s="25"/>
      <c r="AH701" s="26"/>
    </row>
    <row r="702" spans="1:34">
      <c r="A702" s="11">
        <v>0</v>
      </c>
      <c r="I702" s="23"/>
      <c r="K702" s="23"/>
      <c r="AB702" s="24"/>
      <c r="AC702" s="25"/>
      <c r="AH702" s="26"/>
    </row>
    <row r="703" spans="1:34">
      <c r="A703" s="11">
        <v>0</v>
      </c>
      <c r="I703" s="23"/>
      <c r="K703" s="23"/>
      <c r="AB703" s="24"/>
      <c r="AC703" s="25"/>
      <c r="AH703" s="26"/>
    </row>
    <row r="704" spans="1:34">
      <c r="A704" s="11">
        <v>0</v>
      </c>
      <c r="I704" s="23"/>
      <c r="K704" s="23"/>
      <c r="AB704" s="24"/>
      <c r="AC704" s="25"/>
      <c r="AH704" s="26"/>
    </row>
    <row r="705" spans="1:34">
      <c r="A705" s="11">
        <v>0</v>
      </c>
      <c r="I705" s="23"/>
      <c r="K705" s="23"/>
      <c r="AB705" s="24"/>
      <c r="AC705" s="25"/>
      <c r="AH705" s="26"/>
    </row>
    <row r="706" spans="1:34">
      <c r="A706" s="11">
        <v>0</v>
      </c>
      <c r="I706" s="23"/>
      <c r="K706" s="23"/>
      <c r="AB706" s="24"/>
      <c r="AC706" s="25"/>
      <c r="AH706" s="26"/>
    </row>
    <row r="707" spans="1:34">
      <c r="A707" s="11">
        <v>0</v>
      </c>
      <c r="I707" s="23"/>
      <c r="K707" s="23"/>
      <c r="AB707" s="24"/>
      <c r="AC707" s="25"/>
      <c r="AH707" s="26"/>
    </row>
    <row r="708" spans="1:34">
      <c r="A708" s="11">
        <v>0</v>
      </c>
      <c r="I708" s="23"/>
      <c r="K708" s="23"/>
      <c r="AB708" s="24"/>
      <c r="AC708" s="25"/>
      <c r="AH708" s="26"/>
    </row>
    <row r="709" spans="1:34">
      <c r="A709" s="11">
        <v>0</v>
      </c>
      <c r="I709" s="23"/>
      <c r="K709" s="23"/>
      <c r="AB709" s="24"/>
      <c r="AC709" s="25"/>
      <c r="AH709" s="26"/>
    </row>
    <row r="710" spans="1:34">
      <c r="A710" s="11">
        <v>0</v>
      </c>
      <c r="I710" s="23"/>
      <c r="K710" s="23"/>
      <c r="AB710" s="24"/>
      <c r="AC710" s="25"/>
      <c r="AH710" s="26"/>
    </row>
    <row r="711" spans="1:34">
      <c r="A711" s="11">
        <v>0</v>
      </c>
      <c r="I711" s="23"/>
      <c r="K711" s="23"/>
      <c r="AB711" s="24"/>
      <c r="AC711" s="25"/>
      <c r="AH711" s="26"/>
    </row>
    <row r="712" spans="1:34">
      <c r="A712" s="11">
        <v>0</v>
      </c>
      <c r="I712" s="23"/>
      <c r="K712" s="23"/>
      <c r="AB712" s="24"/>
      <c r="AC712" s="25"/>
      <c r="AH712" s="26"/>
    </row>
    <row r="713" spans="1:34">
      <c r="A713" s="11">
        <v>0</v>
      </c>
      <c r="I713" s="23"/>
      <c r="K713" s="23"/>
      <c r="AB713" s="24"/>
      <c r="AC713" s="25"/>
      <c r="AH713" s="26"/>
    </row>
    <row r="714" spans="1:34">
      <c r="A714" s="11">
        <v>0</v>
      </c>
      <c r="I714" s="23"/>
      <c r="K714" s="23"/>
      <c r="AB714" s="24"/>
      <c r="AC714" s="25"/>
      <c r="AH714" s="26"/>
    </row>
    <row r="715" spans="1:34">
      <c r="A715" s="11">
        <v>0</v>
      </c>
      <c r="I715" s="23"/>
      <c r="K715" s="23"/>
      <c r="AB715" s="24"/>
      <c r="AC715" s="25"/>
      <c r="AH715" s="26"/>
    </row>
    <row r="716" spans="1:34">
      <c r="A716" s="11">
        <v>0</v>
      </c>
      <c r="I716" s="23"/>
      <c r="K716" s="23"/>
      <c r="AB716" s="24"/>
      <c r="AC716" s="25"/>
      <c r="AH716" s="26"/>
    </row>
    <row r="717" spans="1:34">
      <c r="A717" s="11">
        <v>0</v>
      </c>
      <c r="I717" s="23"/>
      <c r="K717" s="23"/>
      <c r="AB717" s="24"/>
      <c r="AC717" s="25"/>
      <c r="AH717" s="26"/>
    </row>
    <row r="718" spans="1:34">
      <c r="A718" s="11">
        <v>0</v>
      </c>
      <c r="I718" s="23"/>
      <c r="K718" s="23"/>
      <c r="AB718" s="24"/>
      <c r="AC718" s="25"/>
      <c r="AH718" s="26"/>
    </row>
    <row r="719" spans="1:34">
      <c r="A719" s="11">
        <v>0</v>
      </c>
      <c r="I719" s="23"/>
      <c r="K719" s="23"/>
      <c r="AB719" s="24"/>
      <c r="AC719" s="25"/>
      <c r="AH719" s="26"/>
    </row>
    <row r="720" spans="1:34">
      <c r="A720" s="11">
        <v>0</v>
      </c>
      <c r="I720" s="23"/>
      <c r="K720" s="23"/>
      <c r="AB720" s="24"/>
      <c r="AC720" s="25"/>
      <c r="AH720" s="26"/>
    </row>
    <row r="721" spans="1:34">
      <c r="A721" s="11">
        <v>0</v>
      </c>
      <c r="I721" s="23"/>
      <c r="K721" s="23"/>
      <c r="AB721" s="24"/>
      <c r="AC721" s="25"/>
      <c r="AH721" s="26"/>
    </row>
    <row r="722" spans="1:34">
      <c r="A722" s="11">
        <v>0</v>
      </c>
      <c r="I722" s="23"/>
      <c r="K722" s="23"/>
      <c r="AB722" s="24"/>
      <c r="AC722" s="25"/>
      <c r="AH722" s="26"/>
    </row>
    <row r="723" spans="1:34">
      <c r="A723" s="11">
        <v>0</v>
      </c>
      <c r="I723" s="23"/>
      <c r="K723" s="23"/>
      <c r="AB723" s="24"/>
      <c r="AC723" s="25"/>
      <c r="AH723" s="26"/>
    </row>
    <row r="724" spans="1:34">
      <c r="A724" s="11">
        <v>0</v>
      </c>
      <c r="I724" s="23"/>
      <c r="K724" s="23"/>
      <c r="AB724" s="24"/>
      <c r="AC724" s="25"/>
      <c r="AH724" s="26"/>
    </row>
    <row r="725" spans="1:34">
      <c r="A725" s="11">
        <v>0</v>
      </c>
      <c r="I725" s="23"/>
      <c r="K725" s="23"/>
      <c r="AB725" s="24"/>
      <c r="AC725" s="25"/>
      <c r="AH725" s="26"/>
    </row>
    <row r="726" spans="1:34">
      <c r="A726" s="11">
        <v>0</v>
      </c>
      <c r="I726" s="23"/>
      <c r="K726" s="23"/>
      <c r="AB726" s="24"/>
      <c r="AC726" s="25"/>
      <c r="AH726" s="26"/>
    </row>
    <row r="727" spans="1:34">
      <c r="A727" s="11">
        <v>0</v>
      </c>
      <c r="I727" s="23"/>
      <c r="K727" s="23"/>
      <c r="AB727" s="24"/>
      <c r="AC727" s="25"/>
      <c r="AH727" s="26"/>
    </row>
    <row r="728" spans="1:34">
      <c r="A728" s="11">
        <v>0</v>
      </c>
      <c r="I728" s="23"/>
      <c r="K728" s="23"/>
      <c r="AB728" s="24"/>
      <c r="AC728" s="25"/>
      <c r="AH728" s="26"/>
    </row>
    <row r="729" spans="1:34">
      <c r="A729" s="11">
        <v>0</v>
      </c>
      <c r="I729" s="23"/>
      <c r="K729" s="23"/>
      <c r="AB729" s="24"/>
      <c r="AC729" s="25"/>
      <c r="AH729" s="26"/>
    </row>
    <row r="730" spans="1:34">
      <c r="A730" s="11">
        <v>0</v>
      </c>
      <c r="I730" s="23"/>
      <c r="K730" s="23"/>
      <c r="AB730" s="24"/>
      <c r="AC730" s="25"/>
      <c r="AH730" s="26"/>
    </row>
    <row r="731" spans="1:34">
      <c r="A731" s="11">
        <v>0</v>
      </c>
      <c r="I731" s="23"/>
      <c r="K731" s="23"/>
      <c r="AB731" s="24"/>
      <c r="AC731" s="25"/>
      <c r="AH731" s="26"/>
    </row>
    <row r="732" spans="1:34">
      <c r="A732" s="11">
        <v>0</v>
      </c>
      <c r="I732" s="23"/>
      <c r="K732" s="23"/>
      <c r="AB732" s="24"/>
      <c r="AC732" s="25"/>
      <c r="AH732" s="26"/>
    </row>
    <row r="733" spans="1:34">
      <c r="A733" s="11">
        <v>0</v>
      </c>
      <c r="I733" s="23"/>
      <c r="K733" s="23"/>
      <c r="AB733" s="24"/>
      <c r="AC733" s="25"/>
      <c r="AH733" s="26"/>
    </row>
    <row r="734" spans="1:34">
      <c r="A734" s="11">
        <v>0</v>
      </c>
      <c r="I734" s="23"/>
      <c r="K734" s="23"/>
      <c r="AB734" s="24"/>
      <c r="AC734" s="25"/>
      <c r="AH734" s="26"/>
    </row>
    <row r="735" spans="1:34">
      <c r="A735" s="11">
        <v>0</v>
      </c>
      <c r="I735" s="23"/>
      <c r="K735" s="23"/>
      <c r="AB735" s="24"/>
      <c r="AC735" s="25"/>
      <c r="AH735" s="26"/>
    </row>
    <row r="736" spans="1:34">
      <c r="A736" s="11">
        <v>0</v>
      </c>
      <c r="I736" s="23"/>
      <c r="K736" s="23"/>
      <c r="AB736" s="24"/>
      <c r="AC736" s="25"/>
      <c r="AH736" s="26"/>
    </row>
    <row r="737" spans="1:34">
      <c r="A737" s="11">
        <v>0</v>
      </c>
      <c r="I737" s="23"/>
      <c r="K737" s="23"/>
      <c r="AB737" s="24"/>
      <c r="AC737" s="25"/>
      <c r="AH737" s="26"/>
    </row>
    <row r="738" spans="1:34">
      <c r="A738" s="11">
        <v>0</v>
      </c>
      <c r="I738" s="23"/>
      <c r="K738" s="23"/>
      <c r="AB738" s="24"/>
      <c r="AC738" s="25"/>
      <c r="AH738" s="26"/>
    </row>
    <row r="739" spans="1:34">
      <c r="A739" s="11">
        <v>0</v>
      </c>
      <c r="I739" s="23"/>
      <c r="K739" s="23"/>
      <c r="AB739" s="24"/>
      <c r="AC739" s="25"/>
      <c r="AH739" s="26"/>
    </row>
    <row r="740" spans="1:34">
      <c r="A740" s="11">
        <v>0</v>
      </c>
      <c r="I740" s="23"/>
      <c r="K740" s="23"/>
      <c r="AB740" s="24"/>
      <c r="AC740" s="25"/>
      <c r="AH740" s="26"/>
    </row>
    <row r="741" spans="1:34">
      <c r="A741" s="11">
        <v>0</v>
      </c>
      <c r="I741" s="23"/>
      <c r="K741" s="23"/>
      <c r="AB741" s="24"/>
      <c r="AC741" s="25"/>
      <c r="AH741" s="26"/>
    </row>
    <row r="742" spans="1:34">
      <c r="A742" s="11">
        <v>0</v>
      </c>
      <c r="I742" s="23"/>
      <c r="K742" s="23"/>
      <c r="AB742" s="24"/>
      <c r="AC742" s="25"/>
      <c r="AH742" s="26"/>
    </row>
    <row r="743" spans="1:34">
      <c r="A743" s="11">
        <v>0</v>
      </c>
      <c r="I743" s="23"/>
      <c r="K743" s="23"/>
      <c r="AB743" s="24"/>
      <c r="AC743" s="25"/>
      <c r="AH743" s="26"/>
    </row>
    <row r="744" spans="1:34">
      <c r="A744" s="11">
        <v>0</v>
      </c>
      <c r="I744" s="23"/>
      <c r="K744" s="23"/>
      <c r="AB744" s="24"/>
      <c r="AC744" s="25"/>
      <c r="AH744" s="26"/>
    </row>
    <row r="745" spans="1:34">
      <c r="A745" s="11">
        <v>0</v>
      </c>
      <c r="I745" s="23"/>
      <c r="K745" s="23"/>
      <c r="AB745" s="24"/>
      <c r="AC745" s="25"/>
      <c r="AH745" s="26"/>
    </row>
    <row r="746" spans="1:34">
      <c r="A746" s="11">
        <v>0</v>
      </c>
      <c r="I746" s="23"/>
      <c r="K746" s="23"/>
      <c r="AB746" s="24"/>
      <c r="AC746" s="25"/>
      <c r="AH746" s="26"/>
    </row>
    <row r="747" spans="1:34">
      <c r="A747" s="11">
        <v>0</v>
      </c>
      <c r="I747" s="23"/>
      <c r="K747" s="23"/>
      <c r="AB747" s="24"/>
      <c r="AC747" s="25"/>
      <c r="AH747" s="26"/>
    </row>
    <row r="748" spans="1:34">
      <c r="A748" s="11">
        <v>0</v>
      </c>
      <c r="I748" s="23"/>
      <c r="K748" s="23"/>
      <c r="AB748" s="24"/>
      <c r="AC748" s="25"/>
      <c r="AH748" s="26"/>
    </row>
    <row r="749" spans="1:34">
      <c r="A749" s="11">
        <v>0</v>
      </c>
      <c r="I749" s="23"/>
      <c r="K749" s="23"/>
      <c r="AB749" s="24"/>
      <c r="AC749" s="25"/>
      <c r="AH749" s="26"/>
    </row>
    <row r="750" spans="1:34">
      <c r="A750" s="11">
        <v>0</v>
      </c>
      <c r="I750" s="23"/>
      <c r="K750" s="23"/>
      <c r="AB750" s="24"/>
      <c r="AC750" s="25"/>
      <c r="AH750" s="26"/>
    </row>
    <row r="751" spans="1:34">
      <c r="A751" s="11">
        <v>0</v>
      </c>
      <c r="I751" s="23"/>
      <c r="K751" s="23"/>
      <c r="AB751" s="24"/>
      <c r="AC751" s="25"/>
      <c r="AH751" s="26"/>
    </row>
    <row r="752" spans="1:34">
      <c r="A752" s="11">
        <v>0</v>
      </c>
      <c r="I752" s="23"/>
      <c r="K752" s="23"/>
      <c r="AB752" s="24"/>
      <c r="AC752" s="25"/>
      <c r="AH752" s="26"/>
    </row>
    <row r="753" spans="1:34">
      <c r="A753" s="11">
        <v>0</v>
      </c>
      <c r="I753" s="23"/>
      <c r="K753" s="23"/>
      <c r="AB753" s="24"/>
      <c r="AC753" s="25"/>
      <c r="AH753" s="26"/>
    </row>
    <row r="754" spans="1:34">
      <c r="A754" s="11">
        <v>0</v>
      </c>
      <c r="I754" s="23"/>
      <c r="K754" s="23"/>
      <c r="AB754" s="24"/>
      <c r="AC754" s="25"/>
      <c r="AH754" s="26"/>
    </row>
    <row r="755" spans="1:34">
      <c r="A755" s="11">
        <v>0</v>
      </c>
      <c r="I755" s="23"/>
      <c r="K755" s="23"/>
      <c r="AB755" s="24"/>
      <c r="AC755" s="25"/>
      <c r="AH755" s="26"/>
    </row>
    <row r="756" spans="1:34">
      <c r="A756" s="11">
        <v>0</v>
      </c>
      <c r="I756" s="23"/>
      <c r="K756" s="23"/>
      <c r="AB756" s="24"/>
      <c r="AC756" s="25"/>
      <c r="AH756" s="26"/>
    </row>
    <row r="757" spans="1:34">
      <c r="A757" s="11">
        <v>0</v>
      </c>
      <c r="I757" s="23"/>
      <c r="K757" s="23"/>
      <c r="AB757" s="24"/>
      <c r="AC757" s="25"/>
      <c r="AH757" s="26"/>
    </row>
    <row r="758" spans="1:34">
      <c r="A758" s="11">
        <v>0</v>
      </c>
      <c r="I758" s="23"/>
      <c r="K758" s="23"/>
      <c r="AB758" s="24"/>
      <c r="AC758" s="25"/>
      <c r="AH758" s="26"/>
    </row>
    <row r="759" spans="1:34">
      <c r="A759" s="11">
        <v>0</v>
      </c>
      <c r="I759" s="23"/>
      <c r="K759" s="23"/>
      <c r="AB759" s="24"/>
      <c r="AC759" s="25"/>
      <c r="AH759" s="26"/>
    </row>
    <row r="760" spans="1:34">
      <c r="A760" s="11">
        <v>0</v>
      </c>
      <c r="I760" s="23"/>
      <c r="K760" s="23"/>
      <c r="AB760" s="24"/>
      <c r="AC760" s="25"/>
      <c r="AH760" s="26"/>
    </row>
    <row r="761" spans="1:34">
      <c r="A761" s="11">
        <v>0</v>
      </c>
      <c r="I761" s="23"/>
      <c r="K761" s="23"/>
      <c r="AB761" s="24"/>
      <c r="AC761" s="25"/>
      <c r="AH761" s="26"/>
    </row>
    <row r="762" spans="1:34">
      <c r="A762" s="11">
        <v>0</v>
      </c>
      <c r="I762" s="23"/>
      <c r="K762" s="23"/>
      <c r="AB762" s="24"/>
      <c r="AC762" s="25"/>
      <c r="AH762" s="26"/>
    </row>
    <row r="763" spans="1:34">
      <c r="A763" s="11">
        <v>0</v>
      </c>
      <c r="I763" s="23"/>
      <c r="K763" s="23"/>
      <c r="AB763" s="24"/>
      <c r="AC763" s="25"/>
      <c r="AH763" s="26"/>
    </row>
    <row r="764" spans="1:34">
      <c r="A764" s="11">
        <v>0</v>
      </c>
      <c r="I764" s="23"/>
      <c r="K764" s="23"/>
      <c r="AB764" s="24"/>
      <c r="AC764" s="25"/>
      <c r="AH764" s="26"/>
    </row>
    <row r="765" spans="1:34">
      <c r="A765" s="11">
        <v>0</v>
      </c>
      <c r="I765" s="23"/>
      <c r="K765" s="23"/>
      <c r="AB765" s="24"/>
      <c r="AC765" s="25"/>
      <c r="AH765" s="26"/>
    </row>
    <row r="766" spans="1:34">
      <c r="A766" s="11">
        <v>0</v>
      </c>
      <c r="I766" s="23"/>
      <c r="K766" s="23"/>
      <c r="AB766" s="24"/>
      <c r="AC766" s="25"/>
      <c r="AH766" s="26"/>
    </row>
    <row r="767" spans="1:34">
      <c r="A767" s="11">
        <v>0</v>
      </c>
      <c r="I767" s="23"/>
      <c r="K767" s="23"/>
      <c r="AB767" s="24"/>
      <c r="AC767" s="25"/>
      <c r="AH767" s="26"/>
    </row>
    <row r="768" spans="1:34">
      <c r="A768" s="11">
        <v>0</v>
      </c>
      <c r="I768" s="23"/>
      <c r="K768" s="23"/>
      <c r="AB768" s="24"/>
      <c r="AC768" s="25"/>
      <c r="AH768" s="26"/>
    </row>
    <row r="769" spans="1:34">
      <c r="A769" s="11">
        <v>0</v>
      </c>
      <c r="I769" s="23"/>
      <c r="K769" s="23"/>
      <c r="AB769" s="24"/>
      <c r="AC769" s="25"/>
      <c r="AH769" s="26"/>
    </row>
    <row r="770" spans="1:34">
      <c r="A770" s="11">
        <v>0</v>
      </c>
      <c r="I770" s="23"/>
      <c r="K770" s="23"/>
      <c r="AB770" s="24"/>
      <c r="AC770" s="25"/>
      <c r="AH770" s="26"/>
    </row>
    <row r="771" spans="1:34">
      <c r="A771" s="11">
        <v>0</v>
      </c>
      <c r="I771" s="23"/>
      <c r="K771" s="23"/>
      <c r="AB771" s="24"/>
      <c r="AC771" s="25"/>
      <c r="AH771" s="26"/>
    </row>
    <row r="772" spans="1:34">
      <c r="A772" s="11">
        <v>0</v>
      </c>
      <c r="I772" s="23"/>
      <c r="K772" s="23"/>
      <c r="AB772" s="24"/>
      <c r="AC772" s="25"/>
      <c r="AH772" s="26"/>
    </row>
    <row r="773" spans="1:34">
      <c r="A773" s="11">
        <v>0</v>
      </c>
      <c r="I773" s="23"/>
      <c r="K773" s="23"/>
      <c r="AB773" s="24"/>
      <c r="AC773" s="25"/>
      <c r="AH773" s="26"/>
    </row>
    <row r="774" spans="1:34">
      <c r="A774" s="11">
        <v>0</v>
      </c>
      <c r="I774" s="23"/>
      <c r="K774" s="23"/>
      <c r="AB774" s="24"/>
      <c r="AC774" s="25"/>
      <c r="AH774" s="26"/>
    </row>
    <row r="775" spans="1:34">
      <c r="A775" s="11">
        <v>0</v>
      </c>
      <c r="I775" s="23"/>
      <c r="K775" s="23"/>
      <c r="AB775" s="24"/>
      <c r="AC775" s="25"/>
      <c r="AH775" s="26"/>
    </row>
    <row r="776" spans="1:34">
      <c r="A776" s="11">
        <v>0</v>
      </c>
      <c r="I776" s="23"/>
      <c r="K776" s="23"/>
      <c r="AB776" s="24"/>
      <c r="AC776" s="25"/>
      <c r="AH776" s="26"/>
    </row>
    <row r="777" spans="1:34">
      <c r="A777" s="11">
        <v>0</v>
      </c>
      <c r="I777" s="23"/>
      <c r="K777" s="23"/>
      <c r="AB777" s="24"/>
      <c r="AC777" s="25"/>
      <c r="AH777" s="26"/>
    </row>
    <row r="778" spans="1:34">
      <c r="A778" s="11">
        <v>0</v>
      </c>
      <c r="I778" s="23"/>
      <c r="K778" s="23"/>
      <c r="AB778" s="24"/>
      <c r="AC778" s="25"/>
      <c r="AH778" s="26"/>
    </row>
    <row r="779" spans="1:34">
      <c r="A779" s="11">
        <v>0</v>
      </c>
      <c r="I779" s="23"/>
      <c r="K779" s="23"/>
      <c r="AB779" s="24"/>
      <c r="AC779" s="25"/>
      <c r="AH779" s="26"/>
    </row>
    <row r="780" spans="1:34">
      <c r="A780" s="11">
        <v>0</v>
      </c>
      <c r="I780" s="23"/>
      <c r="K780" s="23"/>
      <c r="AB780" s="24"/>
      <c r="AC780" s="25"/>
      <c r="AH780" s="26"/>
    </row>
    <row r="781" spans="1:34">
      <c r="A781" s="11">
        <v>0</v>
      </c>
      <c r="I781" s="23"/>
      <c r="K781" s="23"/>
      <c r="AB781" s="24"/>
      <c r="AC781" s="25"/>
      <c r="AH781" s="26"/>
    </row>
    <row r="782" spans="1:34">
      <c r="A782" s="11">
        <v>0</v>
      </c>
      <c r="I782" s="23"/>
      <c r="K782" s="23"/>
      <c r="AB782" s="24"/>
      <c r="AC782" s="25"/>
      <c r="AH782" s="26"/>
    </row>
    <row r="783" spans="1:34">
      <c r="A783" s="11">
        <v>0</v>
      </c>
      <c r="I783" s="23"/>
      <c r="K783" s="23"/>
      <c r="AB783" s="24"/>
      <c r="AC783" s="25"/>
      <c r="AH783" s="26"/>
    </row>
    <row r="784" spans="1:34">
      <c r="A784" s="11">
        <v>0</v>
      </c>
      <c r="I784" s="23"/>
      <c r="K784" s="23"/>
      <c r="AB784" s="24"/>
      <c r="AC784" s="25"/>
      <c r="AH784" s="26"/>
    </row>
    <row r="785" spans="1:34">
      <c r="A785" s="11">
        <v>0</v>
      </c>
      <c r="I785" s="23"/>
      <c r="K785" s="23"/>
      <c r="AB785" s="24"/>
      <c r="AC785" s="25"/>
      <c r="AH785" s="26"/>
    </row>
    <row r="786" spans="1:34">
      <c r="A786" s="11">
        <v>0</v>
      </c>
      <c r="I786" s="23"/>
      <c r="K786" s="23"/>
      <c r="AB786" s="24"/>
      <c r="AC786" s="25"/>
      <c r="AH786" s="26"/>
    </row>
    <row r="787" spans="1:34">
      <c r="A787" s="11">
        <v>0</v>
      </c>
      <c r="I787" s="23"/>
      <c r="K787" s="23"/>
      <c r="AB787" s="24"/>
      <c r="AC787" s="25"/>
      <c r="AH787" s="26"/>
    </row>
    <row r="788" spans="1:34">
      <c r="A788" s="11">
        <v>0</v>
      </c>
      <c r="I788" s="23"/>
      <c r="K788" s="23"/>
      <c r="AB788" s="24"/>
      <c r="AC788" s="25"/>
      <c r="AH788" s="26"/>
    </row>
    <row r="789" spans="1:34">
      <c r="A789" s="11">
        <v>0</v>
      </c>
      <c r="I789" s="23"/>
      <c r="K789" s="23"/>
      <c r="AB789" s="24"/>
      <c r="AC789" s="25"/>
      <c r="AH789" s="26"/>
    </row>
    <row r="790" spans="1:34">
      <c r="A790" s="11">
        <v>0</v>
      </c>
      <c r="I790" s="23"/>
      <c r="K790" s="23"/>
      <c r="AB790" s="24"/>
      <c r="AC790" s="25"/>
      <c r="AH790" s="26"/>
    </row>
    <row r="791" spans="1:34">
      <c r="A791" s="11">
        <v>0</v>
      </c>
      <c r="I791" s="23"/>
      <c r="K791" s="23"/>
      <c r="AB791" s="24"/>
      <c r="AC791" s="25"/>
      <c r="AH791" s="26"/>
    </row>
    <row r="792" spans="1:34">
      <c r="A792" s="11">
        <v>0</v>
      </c>
      <c r="I792" s="23"/>
      <c r="K792" s="23"/>
      <c r="AB792" s="24"/>
      <c r="AC792" s="25"/>
      <c r="AH792" s="26"/>
    </row>
    <row r="793" spans="1:34">
      <c r="A793" s="11">
        <v>0</v>
      </c>
      <c r="I793" s="23"/>
      <c r="K793" s="23"/>
      <c r="AB793" s="24"/>
      <c r="AC793" s="25"/>
      <c r="AH793" s="26"/>
    </row>
    <row r="794" spans="1:34">
      <c r="A794" s="11">
        <v>0</v>
      </c>
      <c r="I794" s="23"/>
      <c r="K794" s="23"/>
      <c r="AB794" s="24"/>
      <c r="AC794" s="25"/>
      <c r="AH794" s="26"/>
    </row>
    <row r="795" spans="1:34">
      <c r="A795" s="11">
        <v>0</v>
      </c>
      <c r="I795" s="23"/>
      <c r="K795" s="23"/>
      <c r="AB795" s="24"/>
      <c r="AC795" s="25"/>
      <c r="AH795" s="26"/>
    </row>
    <row r="796" spans="1:34">
      <c r="A796" s="11">
        <v>0</v>
      </c>
      <c r="I796" s="23"/>
      <c r="K796" s="23"/>
      <c r="AB796" s="24"/>
      <c r="AC796" s="25"/>
      <c r="AH796" s="26"/>
    </row>
    <row r="797" spans="1:34">
      <c r="A797" s="11">
        <v>0</v>
      </c>
      <c r="I797" s="23"/>
      <c r="K797" s="23"/>
      <c r="AB797" s="24"/>
      <c r="AC797" s="25"/>
      <c r="AH797" s="26"/>
    </row>
    <row r="798" spans="1:34">
      <c r="A798" s="11">
        <v>0</v>
      </c>
      <c r="I798" s="23"/>
      <c r="K798" s="23"/>
      <c r="AB798" s="24"/>
      <c r="AC798" s="25"/>
      <c r="AH798" s="26"/>
    </row>
    <row r="799" spans="1:34">
      <c r="A799" s="11">
        <v>0</v>
      </c>
      <c r="I799" s="23"/>
      <c r="K799" s="23"/>
      <c r="AB799" s="24"/>
      <c r="AC799" s="25"/>
      <c r="AH799" s="26"/>
    </row>
    <row r="800" spans="1:34">
      <c r="A800" s="11">
        <v>0</v>
      </c>
      <c r="I800" s="23"/>
      <c r="K800" s="23"/>
      <c r="AB800" s="24"/>
      <c r="AC800" s="25"/>
      <c r="AH800" s="26"/>
    </row>
    <row r="801" spans="1:34">
      <c r="A801" s="11">
        <v>0</v>
      </c>
      <c r="I801" s="23"/>
      <c r="K801" s="23"/>
      <c r="AB801" s="24"/>
      <c r="AC801" s="25"/>
      <c r="AH801" s="26"/>
    </row>
    <row r="802" spans="1:34">
      <c r="A802" s="11">
        <v>0</v>
      </c>
      <c r="I802" s="23"/>
      <c r="K802" s="23"/>
      <c r="AB802" s="24"/>
      <c r="AC802" s="25"/>
      <c r="AH802" s="26"/>
    </row>
    <row r="803" spans="1:34">
      <c r="A803" s="11">
        <v>0</v>
      </c>
      <c r="I803" s="23"/>
      <c r="K803" s="23"/>
      <c r="AB803" s="24"/>
      <c r="AC803" s="25"/>
      <c r="AH803" s="26"/>
    </row>
    <row r="804" spans="1:34">
      <c r="A804" s="11">
        <v>0</v>
      </c>
      <c r="I804" s="23"/>
      <c r="K804" s="23"/>
      <c r="AB804" s="24"/>
      <c r="AC804" s="25"/>
      <c r="AH804" s="26"/>
    </row>
    <row r="805" spans="1:34">
      <c r="A805" s="11">
        <v>0</v>
      </c>
      <c r="I805" s="23"/>
      <c r="K805" s="23"/>
      <c r="AB805" s="24"/>
      <c r="AC805" s="25"/>
      <c r="AH805" s="26"/>
    </row>
    <row r="806" spans="1:34">
      <c r="A806" s="11">
        <v>0</v>
      </c>
      <c r="I806" s="23"/>
      <c r="K806" s="23"/>
      <c r="AB806" s="24"/>
      <c r="AC806" s="25"/>
      <c r="AH806" s="26"/>
    </row>
    <row r="807" spans="1:34">
      <c r="A807" s="11">
        <v>0</v>
      </c>
      <c r="I807" s="23"/>
      <c r="K807" s="23"/>
      <c r="AB807" s="24"/>
      <c r="AC807" s="25"/>
      <c r="AH807" s="26"/>
    </row>
    <row r="808" spans="1:34">
      <c r="A808" s="11">
        <v>0</v>
      </c>
      <c r="I808" s="23"/>
      <c r="K808" s="23"/>
      <c r="AB808" s="24"/>
      <c r="AC808" s="25"/>
      <c r="AH808" s="26"/>
    </row>
    <row r="809" spans="1:34">
      <c r="A809" s="11">
        <v>0</v>
      </c>
      <c r="I809" s="23"/>
      <c r="K809" s="23"/>
      <c r="AB809" s="24"/>
      <c r="AC809" s="25"/>
      <c r="AH809" s="26"/>
    </row>
    <row r="810" spans="1:34">
      <c r="A810" s="11">
        <v>0</v>
      </c>
      <c r="I810" s="23"/>
      <c r="K810" s="23"/>
      <c r="AB810" s="24"/>
      <c r="AC810" s="25"/>
      <c r="AH810" s="26"/>
    </row>
    <row r="811" spans="1:34">
      <c r="A811" s="11">
        <v>0</v>
      </c>
      <c r="I811" s="23"/>
      <c r="K811" s="23"/>
      <c r="AB811" s="24"/>
      <c r="AC811" s="25"/>
      <c r="AH811" s="26"/>
    </row>
    <row r="812" spans="1:34">
      <c r="A812" s="11">
        <v>0</v>
      </c>
      <c r="I812" s="23"/>
      <c r="K812" s="23"/>
      <c r="AB812" s="24"/>
      <c r="AC812" s="25"/>
      <c r="AH812" s="26"/>
    </row>
    <row r="813" spans="1:34">
      <c r="A813" s="11">
        <v>0</v>
      </c>
      <c r="I813" s="23"/>
      <c r="K813" s="23"/>
      <c r="AB813" s="24"/>
      <c r="AC813" s="25"/>
      <c r="AH813" s="26"/>
    </row>
    <row r="814" spans="1:34">
      <c r="A814" s="11">
        <v>0</v>
      </c>
      <c r="I814" s="23"/>
      <c r="K814" s="23"/>
      <c r="AB814" s="24"/>
      <c r="AC814" s="25"/>
      <c r="AH814" s="26"/>
    </row>
    <row r="815" spans="1:34">
      <c r="A815" s="11">
        <v>0</v>
      </c>
      <c r="I815" s="23"/>
      <c r="K815" s="23"/>
      <c r="AB815" s="24"/>
      <c r="AC815" s="25"/>
      <c r="AH815" s="26"/>
    </row>
    <row r="816" spans="1:34">
      <c r="A816" s="11">
        <v>0</v>
      </c>
      <c r="I816" s="23"/>
      <c r="K816" s="23"/>
      <c r="AB816" s="24"/>
      <c r="AC816" s="25"/>
      <c r="AH816" s="26"/>
    </row>
    <row r="817" spans="1:34">
      <c r="A817" s="11">
        <v>0</v>
      </c>
      <c r="I817" s="23"/>
      <c r="K817" s="23"/>
      <c r="AB817" s="24"/>
      <c r="AC817" s="25"/>
      <c r="AH817" s="26"/>
    </row>
    <row r="818" spans="1:34">
      <c r="A818" s="11">
        <v>0</v>
      </c>
      <c r="I818" s="23"/>
      <c r="K818" s="23"/>
      <c r="AB818" s="24"/>
      <c r="AC818" s="25"/>
      <c r="AH818" s="26"/>
    </row>
    <row r="819" spans="1:34">
      <c r="A819" s="11">
        <v>0</v>
      </c>
      <c r="I819" s="23"/>
      <c r="K819" s="23"/>
      <c r="AB819" s="24"/>
      <c r="AC819" s="25"/>
      <c r="AH819" s="26"/>
    </row>
    <row r="820" spans="1:34">
      <c r="A820" s="11">
        <v>0</v>
      </c>
      <c r="I820" s="23"/>
      <c r="K820" s="23"/>
      <c r="AB820" s="24"/>
      <c r="AC820" s="25"/>
      <c r="AH820" s="26"/>
    </row>
    <row r="821" spans="1:34">
      <c r="A821" s="11">
        <v>0</v>
      </c>
      <c r="I821" s="23"/>
      <c r="K821" s="23"/>
      <c r="AB821" s="24"/>
      <c r="AC821" s="25"/>
      <c r="AH821" s="26"/>
    </row>
    <row r="822" spans="1:34">
      <c r="A822" s="11">
        <v>0</v>
      </c>
      <c r="I822" s="23"/>
      <c r="K822" s="23"/>
      <c r="AB822" s="24"/>
      <c r="AC822" s="25"/>
      <c r="AH822" s="26"/>
    </row>
    <row r="823" spans="1:34">
      <c r="A823" s="11">
        <v>0</v>
      </c>
      <c r="I823" s="23"/>
      <c r="K823" s="23"/>
      <c r="AB823" s="24"/>
      <c r="AC823" s="25"/>
      <c r="AH823" s="26"/>
    </row>
    <row r="824" spans="1:34">
      <c r="A824" s="11">
        <v>0</v>
      </c>
      <c r="I824" s="23"/>
      <c r="K824" s="23"/>
      <c r="AB824" s="24"/>
      <c r="AC824" s="25"/>
      <c r="AH824" s="26"/>
    </row>
    <row r="825" spans="1:34">
      <c r="A825" s="11">
        <v>0</v>
      </c>
      <c r="I825" s="23"/>
      <c r="K825" s="23"/>
      <c r="AB825" s="24"/>
      <c r="AC825" s="25"/>
      <c r="AH825" s="26"/>
    </row>
    <row r="826" spans="1:34">
      <c r="A826" s="11">
        <v>0</v>
      </c>
      <c r="I826" s="23"/>
      <c r="K826" s="23"/>
      <c r="AB826" s="24"/>
      <c r="AC826" s="25"/>
      <c r="AH826" s="26"/>
    </row>
    <row r="827" spans="1:34">
      <c r="A827" s="11">
        <v>0</v>
      </c>
      <c r="I827" s="23"/>
      <c r="K827" s="23"/>
      <c r="AB827" s="24"/>
      <c r="AC827" s="25"/>
      <c r="AH827" s="26"/>
    </row>
    <row r="828" spans="1:34">
      <c r="A828" s="11">
        <v>0</v>
      </c>
      <c r="I828" s="23"/>
      <c r="K828" s="23"/>
      <c r="AB828" s="24"/>
      <c r="AC828" s="25"/>
      <c r="AH828" s="26"/>
    </row>
    <row r="829" spans="1:34">
      <c r="A829" s="11">
        <v>0</v>
      </c>
      <c r="I829" s="23"/>
      <c r="K829" s="23"/>
      <c r="AB829" s="24"/>
      <c r="AC829" s="25"/>
      <c r="AH829" s="26"/>
    </row>
    <row r="830" spans="1:34">
      <c r="A830" s="11">
        <v>0</v>
      </c>
      <c r="I830" s="23"/>
      <c r="K830" s="23"/>
      <c r="AB830" s="24"/>
      <c r="AC830" s="25"/>
      <c r="AH830" s="26"/>
    </row>
    <row r="831" spans="1:34">
      <c r="A831" s="11">
        <v>0</v>
      </c>
      <c r="I831" s="23"/>
      <c r="K831" s="23"/>
      <c r="AB831" s="24"/>
      <c r="AC831" s="25"/>
      <c r="AH831" s="26"/>
    </row>
    <row r="832" spans="1:34">
      <c r="A832" s="11">
        <v>0</v>
      </c>
      <c r="I832" s="23"/>
      <c r="K832" s="23"/>
      <c r="AB832" s="24"/>
      <c r="AC832" s="25"/>
      <c r="AH832" s="26"/>
    </row>
    <row r="833" spans="1:34">
      <c r="A833" s="11">
        <v>0</v>
      </c>
      <c r="I833" s="23"/>
      <c r="K833" s="23"/>
      <c r="AB833" s="24"/>
      <c r="AC833" s="25"/>
      <c r="AH833" s="26"/>
    </row>
    <row r="834" spans="1:34">
      <c r="A834" s="11">
        <v>0</v>
      </c>
      <c r="I834" s="23"/>
      <c r="K834" s="23"/>
      <c r="AB834" s="24"/>
      <c r="AC834" s="25"/>
      <c r="AH834" s="26"/>
    </row>
    <row r="835" spans="1:34">
      <c r="A835" s="11">
        <v>0</v>
      </c>
      <c r="I835" s="23"/>
      <c r="K835" s="23"/>
      <c r="AB835" s="24"/>
      <c r="AC835" s="25"/>
      <c r="AH835" s="26"/>
    </row>
    <row r="836" spans="1:34">
      <c r="A836" s="11">
        <v>0</v>
      </c>
      <c r="I836" s="23"/>
      <c r="K836" s="23"/>
      <c r="AB836" s="24"/>
      <c r="AC836" s="25"/>
      <c r="AH836" s="26"/>
    </row>
    <row r="837" spans="1:34">
      <c r="A837" s="11">
        <v>0</v>
      </c>
      <c r="I837" s="23"/>
      <c r="K837" s="23"/>
      <c r="AB837" s="24"/>
      <c r="AC837" s="25"/>
      <c r="AH837" s="26"/>
    </row>
    <row r="838" spans="1:34">
      <c r="A838" s="11">
        <v>0</v>
      </c>
      <c r="I838" s="23"/>
      <c r="K838" s="23"/>
      <c r="AB838" s="24"/>
      <c r="AC838" s="25"/>
      <c r="AH838" s="26"/>
    </row>
    <row r="839" spans="1:34">
      <c r="A839" s="11">
        <v>0</v>
      </c>
      <c r="I839" s="23"/>
      <c r="K839" s="23"/>
      <c r="AB839" s="24"/>
      <c r="AC839" s="25"/>
      <c r="AH839" s="26"/>
    </row>
    <row r="840" spans="1:34">
      <c r="A840" s="11">
        <v>0</v>
      </c>
      <c r="I840" s="23"/>
      <c r="K840" s="23"/>
      <c r="AB840" s="24"/>
      <c r="AC840" s="25"/>
      <c r="AH840" s="26"/>
    </row>
    <row r="841" spans="1:34">
      <c r="A841" s="11">
        <v>0</v>
      </c>
      <c r="I841" s="23"/>
      <c r="K841" s="23"/>
      <c r="AB841" s="24"/>
      <c r="AC841" s="25"/>
      <c r="AH841" s="26"/>
    </row>
    <row r="842" spans="1:34">
      <c r="A842" s="11">
        <v>0</v>
      </c>
      <c r="I842" s="23"/>
      <c r="K842" s="23"/>
      <c r="AB842" s="24"/>
      <c r="AC842" s="25"/>
      <c r="AH842" s="26"/>
    </row>
    <row r="843" spans="1:34">
      <c r="A843" s="11">
        <v>0</v>
      </c>
      <c r="I843" s="23"/>
      <c r="K843" s="23"/>
      <c r="AB843" s="24"/>
      <c r="AC843" s="25"/>
      <c r="AH843" s="26"/>
    </row>
    <row r="844" spans="1:34">
      <c r="A844" s="11">
        <v>0</v>
      </c>
      <c r="I844" s="23"/>
      <c r="K844" s="23"/>
      <c r="AB844" s="24"/>
      <c r="AC844" s="25"/>
      <c r="AH844" s="26"/>
    </row>
    <row r="845" spans="1:34">
      <c r="A845" s="11">
        <v>0</v>
      </c>
      <c r="I845" s="23"/>
      <c r="K845" s="23"/>
      <c r="AB845" s="24"/>
      <c r="AC845" s="25"/>
      <c r="AH845" s="26"/>
    </row>
    <row r="846" spans="1:34">
      <c r="A846" s="11">
        <v>0</v>
      </c>
      <c r="I846" s="23"/>
      <c r="K846" s="23"/>
      <c r="AB846" s="24"/>
      <c r="AC846" s="25"/>
      <c r="AH846" s="26"/>
    </row>
    <row r="847" spans="1:34">
      <c r="A847" s="11">
        <v>0</v>
      </c>
      <c r="I847" s="23"/>
      <c r="K847" s="23"/>
      <c r="AB847" s="24"/>
      <c r="AC847" s="25"/>
      <c r="AH847" s="26"/>
    </row>
    <row r="848" spans="1:34">
      <c r="A848" s="11">
        <v>0</v>
      </c>
      <c r="I848" s="23"/>
      <c r="K848" s="23"/>
      <c r="AB848" s="24"/>
      <c r="AC848" s="25"/>
      <c r="AH848" s="26"/>
    </row>
    <row r="849" spans="1:34">
      <c r="A849" s="11">
        <v>0</v>
      </c>
      <c r="I849" s="23"/>
      <c r="K849" s="23"/>
      <c r="AB849" s="24"/>
      <c r="AC849" s="25"/>
      <c r="AH849" s="26"/>
    </row>
    <row r="850" spans="1:34">
      <c r="A850" s="11">
        <v>0</v>
      </c>
      <c r="I850" s="23"/>
      <c r="K850" s="23"/>
      <c r="AB850" s="24"/>
      <c r="AC850" s="25"/>
      <c r="AH850" s="26"/>
    </row>
    <row r="851" spans="1:34">
      <c r="A851" s="11">
        <v>0</v>
      </c>
      <c r="I851" s="23"/>
      <c r="K851" s="23"/>
      <c r="AB851" s="24"/>
      <c r="AC851" s="25"/>
      <c r="AH851" s="26"/>
    </row>
    <row r="852" spans="1:34">
      <c r="A852" s="11">
        <v>0</v>
      </c>
      <c r="I852" s="23"/>
      <c r="K852" s="23"/>
      <c r="AB852" s="24"/>
      <c r="AC852" s="25"/>
      <c r="AH852" s="26"/>
    </row>
    <row r="853" spans="1:34">
      <c r="A853" s="11">
        <v>0</v>
      </c>
      <c r="I853" s="23"/>
      <c r="K853" s="23"/>
      <c r="AB853" s="24"/>
      <c r="AC853" s="25"/>
      <c r="AH853" s="26"/>
    </row>
    <row r="854" spans="1:34">
      <c r="A854" s="11">
        <v>0</v>
      </c>
      <c r="I854" s="23"/>
      <c r="K854" s="23"/>
      <c r="AB854" s="24"/>
      <c r="AC854" s="25"/>
      <c r="AH854" s="26"/>
    </row>
    <row r="855" spans="1:34">
      <c r="A855" s="11">
        <v>0</v>
      </c>
      <c r="I855" s="23"/>
      <c r="K855" s="23"/>
      <c r="AB855" s="24"/>
      <c r="AC855" s="25"/>
      <c r="AH855" s="26"/>
    </row>
    <row r="856" spans="1:34">
      <c r="A856" s="11">
        <v>0</v>
      </c>
      <c r="I856" s="23"/>
      <c r="K856" s="23"/>
      <c r="AB856" s="24"/>
      <c r="AC856" s="25"/>
      <c r="AH856" s="26"/>
    </row>
    <row r="857" spans="1:34">
      <c r="A857" s="11">
        <v>0</v>
      </c>
      <c r="I857" s="23"/>
      <c r="K857" s="23"/>
      <c r="AB857" s="24"/>
      <c r="AC857" s="25"/>
      <c r="AH857" s="26"/>
    </row>
    <row r="858" spans="1:34">
      <c r="A858" s="11">
        <v>0</v>
      </c>
      <c r="I858" s="23"/>
      <c r="K858" s="23"/>
      <c r="AB858" s="24"/>
      <c r="AC858" s="25"/>
      <c r="AH858" s="26"/>
    </row>
    <row r="859" spans="1:34">
      <c r="A859" s="11">
        <v>0</v>
      </c>
      <c r="I859" s="23"/>
      <c r="K859" s="23"/>
      <c r="AB859" s="24"/>
      <c r="AC859" s="25"/>
      <c r="AH859" s="26"/>
    </row>
    <row r="860" spans="1:34">
      <c r="A860" s="11">
        <v>0</v>
      </c>
      <c r="I860" s="23"/>
      <c r="K860" s="23"/>
      <c r="AB860" s="24"/>
      <c r="AC860" s="25"/>
      <c r="AH860" s="26"/>
    </row>
    <row r="861" spans="1:34">
      <c r="A861" s="11">
        <v>0</v>
      </c>
      <c r="I861" s="23"/>
      <c r="K861" s="23"/>
      <c r="AB861" s="24"/>
      <c r="AC861" s="25"/>
      <c r="AH861" s="26"/>
    </row>
    <row r="862" spans="1:34">
      <c r="A862" s="11">
        <v>0</v>
      </c>
      <c r="I862" s="23"/>
      <c r="K862" s="23"/>
      <c r="AB862" s="24"/>
      <c r="AC862" s="25"/>
      <c r="AH862" s="26"/>
    </row>
    <row r="863" spans="1:34">
      <c r="A863" s="11">
        <v>0</v>
      </c>
      <c r="I863" s="23"/>
      <c r="K863" s="23"/>
      <c r="AB863" s="24"/>
      <c r="AC863" s="25"/>
      <c r="AH863" s="26"/>
    </row>
    <row r="864" spans="1:34">
      <c r="A864" s="11">
        <v>0</v>
      </c>
      <c r="I864" s="23"/>
      <c r="K864" s="23"/>
      <c r="AB864" s="24"/>
      <c r="AC864" s="25"/>
      <c r="AH864" s="26"/>
    </row>
    <row r="865" spans="1:34">
      <c r="A865" s="11">
        <v>0</v>
      </c>
      <c r="I865" s="23"/>
      <c r="K865" s="23"/>
      <c r="AB865" s="24"/>
      <c r="AC865" s="25"/>
      <c r="AH865" s="26"/>
    </row>
    <row r="866" spans="1:34">
      <c r="A866" s="11">
        <v>0</v>
      </c>
      <c r="I866" s="23"/>
      <c r="K866" s="23"/>
      <c r="AB866" s="24"/>
      <c r="AC866" s="25"/>
      <c r="AH866" s="26"/>
    </row>
    <row r="867" spans="1:34">
      <c r="A867" s="11">
        <v>0</v>
      </c>
      <c r="I867" s="23"/>
      <c r="K867" s="23"/>
      <c r="AB867" s="24"/>
      <c r="AC867" s="25"/>
      <c r="AH867" s="26"/>
    </row>
    <row r="868" spans="1:34">
      <c r="A868" s="11">
        <v>0</v>
      </c>
      <c r="I868" s="23"/>
      <c r="K868" s="23"/>
      <c r="AB868" s="24"/>
      <c r="AC868" s="25"/>
      <c r="AH868" s="26"/>
    </row>
    <row r="869" spans="1:34">
      <c r="A869" s="11">
        <v>0</v>
      </c>
      <c r="I869" s="23"/>
      <c r="K869" s="23"/>
      <c r="AB869" s="24"/>
      <c r="AC869" s="25"/>
      <c r="AH869" s="26"/>
    </row>
    <row r="870" spans="1:34">
      <c r="A870" s="11">
        <v>0</v>
      </c>
      <c r="I870" s="23"/>
      <c r="K870" s="23"/>
      <c r="AB870" s="24"/>
      <c r="AC870" s="25"/>
      <c r="AH870" s="26"/>
    </row>
    <row r="871" spans="1:34">
      <c r="A871" s="11">
        <v>0</v>
      </c>
      <c r="I871" s="23"/>
      <c r="K871" s="23"/>
      <c r="AB871" s="24"/>
      <c r="AC871" s="25"/>
      <c r="AH871" s="26"/>
    </row>
    <row r="872" spans="1:34">
      <c r="A872" s="11">
        <v>0</v>
      </c>
      <c r="I872" s="23"/>
      <c r="K872" s="23"/>
      <c r="AB872" s="24"/>
      <c r="AC872" s="25"/>
      <c r="AH872" s="26"/>
    </row>
    <row r="873" spans="1:34">
      <c r="A873" s="11">
        <v>0</v>
      </c>
      <c r="I873" s="23"/>
      <c r="K873" s="23"/>
      <c r="AB873" s="24"/>
      <c r="AC873" s="25"/>
      <c r="AH873" s="26"/>
    </row>
    <row r="874" spans="1:34">
      <c r="A874" s="11">
        <v>0</v>
      </c>
      <c r="I874" s="23"/>
      <c r="K874" s="23"/>
      <c r="AB874" s="24"/>
      <c r="AC874" s="25"/>
      <c r="AH874" s="26"/>
    </row>
    <row r="875" spans="1:34">
      <c r="A875" s="11">
        <v>0</v>
      </c>
      <c r="I875" s="23"/>
      <c r="K875" s="23"/>
      <c r="AB875" s="24"/>
      <c r="AC875" s="25"/>
      <c r="AH875" s="26"/>
    </row>
    <row r="876" spans="1:34">
      <c r="A876" s="11">
        <v>0</v>
      </c>
      <c r="I876" s="23"/>
      <c r="K876" s="23"/>
      <c r="AB876" s="24"/>
      <c r="AC876" s="25"/>
      <c r="AH876" s="26"/>
    </row>
    <row r="877" spans="1:34">
      <c r="A877" s="11">
        <v>0</v>
      </c>
      <c r="I877" s="23"/>
      <c r="K877" s="23"/>
      <c r="AB877" s="24"/>
      <c r="AC877" s="25"/>
      <c r="AH877" s="26"/>
    </row>
    <row r="878" spans="1:34">
      <c r="A878" s="11">
        <v>0</v>
      </c>
      <c r="I878" s="23"/>
      <c r="K878" s="23"/>
      <c r="AB878" s="24"/>
      <c r="AC878" s="25"/>
      <c r="AH878" s="26"/>
    </row>
    <row r="879" spans="1:34">
      <c r="A879" s="11">
        <v>0</v>
      </c>
      <c r="I879" s="23"/>
      <c r="K879" s="23"/>
      <c r="AB879" s="24"/>
      <c r="AC879" s="25"/>
      <c r="AH879" s="26"/>
    </row>
    <row r="880" spans="1:34">
      <c r="A880" s="11">
        <v>0</v>
      </c>
      <c r="I880" s="23"/>
      <c r="K880" s="23"/>
      <c r="AB880" s="24"/>
      <c r="AC880" s="25"/>
      <c r="AH880" s="26"/>
    </row>
    <row r="881" spans="1:34">
      <c r="A881" s="11">
        <v>0</v>
      </c>
      <c r="I881" s="23"/>
      <c r="K881" s="23"/>
      <c r="AB881" s="24"/>
      <c r="AC881" s="25"/>
      <c r="AH881" s="26"/>
    </row>
    <row r="882" spans="1:34">
      <c r="A882" s="11">
        <v>0</v>
      </c>
      <c r="I882" s="23"/>
      <c r="K882" s="23"/>
      <c r="AB882" s="24"/>
      <c r="AC882" s="25"/>
      <c r="AH882" s="26"/>
    </row>
    <row r="883" spans="1:34">
      <c r="A883" s="11">
        <v>0</v>
      </c>
      <c r="I883" s="23"/>
      <c r="K883" s="23"/>
      <c r="AB883" s="24"/>
      <c r="AC883" s="25"/>
      <c r="AH883" s="26"/>
    </row>
    <row r="884" spans="1:34">
      <c r="A884" s="11">
        <v>0</v>
      </c>
      <c r="I884" s="23"/>
      <c r="K884" s="23"/>
      <c r="AB884" s="24"/>
      <c r="AC884" s="25"/>
      <c r="AH884" s="26"/>
    </row>
    <row r="885" spans="1:34">
      <c r="A885" s="11">
        <v>0</v>
      </c>
      <c r="I885" s="23"/>
      <c r="K885" s="23"/>
      <c r="AB885" s="24"/>
      <c r="AC885" s="25"/>
      <c r="AH885" s="26"/>
    </row>
    <row r="886" spans="1:34">
      <c r="A886" s="11">
        <v>0</v>
      </c>
      <c r="I886" s="23"/>
      <c r="K886" s="23"/>
      <c r="AB886" s="24"/>
      <c r="AC886" s="25"/>
      <c r="AH886" s="26"/>
    </row>
    <row r="887" spans="1:34">
      <c r="A887" s="11">
        <v>0</v>
      </c>
      <c r="I887" s="23"/>
      <c r="K887" s="23"/>
      <c r="AB887" s="24"/>
      <c r="AC887" s="25"/>
      <c r="AH887" s="26"/>
    </row>
    <row r="888" spans="1:34">
      <c r="A888" s="11">
        <v>0</v>
      </c>
      <c r="I888" s="23"/>
      <c r="K888" s="23"/>
      <c r="AB888" s="24"/>
      <c r="AC888" s="25"/>
      <c r="AH888" s="26"/>
    </row>
    <row r="889" spans="1:34">
      <c r="A889" s="11">
        <v>0</v>
      </c>
      <c r="I889" s="23"/>
      <c r="K889" s="23"/>
      <c r="AB889" s="24"/>
      <c r="AC889" s="25"/>
      <c r="AH889" s="26"/>
    </row>
    <row r="890" spans="1:34">
      <c r="A890" s="11">
        <v>0</v>
      </c>
      <c r="I890" s="23"/>
      <c r="K890" s="23"/>
      <c r="AB890" s="24"/>
      <c r="AC890" s="25"/>
      <c r="AH890" s="26"/>
    </row>
    <row r="891" spans="1:34">
      <c r="A891" s="11">
        <v>0</v>
      </c>
      <c r="I891" s="23"/>
      <c r="K891" s="23"/>
      <c r="AB891" s="24"/>
      <c r="AC891" s="25"/>
      <c r="AH891" s="26"/>
    </row>
    <row r="892" spans="1:34">
      <c r="A892" s="11">
        <v>0</v>
      </c>
      <c r="I892" s="23"/>
      <c r="K892" s="23"/>
      <c r="AB892" s="24"/>
      <c r="AC892" s="25"/>
      <c r="AH892" s="26"/>
    </row>
    <row r="893" spans="1:34">
      <c r="A893" s="11">
        <v>0</v>
      </c>
      <c r="I893" s="23"/>
      <c r="K893" s="23"/>
      <c r="AB893" s="24"/>
      <c r="AC893" s="25"/>
      <c r="AH893" s="26"/>
    </row>
    <row r="894" spans="1:34">
      <c r="A894" s="11">
        <v>0</v>
      </c>
      <c r="I894" s="23"/>
      <c r="K894" s="23"/>
      <c r="AB894" s="24"/>
      <c r="AC894" s="25"/>
      <c r="AH894" s="26"/>
    </row>
    <row r="895" spans="1:34">
      <c r="A895" s="11">
        <v>0</v>
      </c>
      <c r="I895" s="23"/>
      <c r="K895" s="23"/>
      <c r="AB895" s="24"/>
      <c r="AC895" s="25"/>
      <c r="AH895" s="26"/>
    </row>
    <row r="896" spans="1:34">
      <c r="A896" s="11">
        <v>0</v>
      </c>
      <c r="I896" s="23"/>
      <c r="K896" s="23"/>
      <c r="AB896" s="24"/>
      <c r="AC896" s="25"/>
      <c r="AH896" s="26"/>
    </row>
    <row r="897" spans="1:34">
      <c r="A897" s="11">
        <v>0</v>
      </c>
      <c r="I897" s="23"/>
      <c r="K897" s="23"/>
      <c r="AB897" s="24"/>
      <c r="AC897" s="25"/>
      <c r="AH897" s="26"/>
    </row>
    <row r="898" spans="1:34">
      <c r="A898" s="11">
        <v>0</v>
      </c>
      <c r="I898" s="23"/>
      <c r="K898" s="23"/>
      <c r="AB898" s="24"/>
      <c r="AC898" s="25"/>
      <c r="AH898" s="26"/>
    </row>
    <row r="899" spans="1:34">
      <c r="A899" s="11">
        <v>0</v>
      </c>
      <c r="I899" s="23"/>
      <c r="K899" s="23"/>
      <c r="AB899" s="24"/>
      <c r="AC899" s="25"/>
      <c r="AH899" s="26"/>
    </row>
    <row r="900" spans="1:34">
      <c r="A900" s="11">
        <v>0</v>
      </c>
      <c r="I900" s="23"/>
      <c r="K900" s="23"/>
      <c r="AB900" s="24"/>
      <c r="AC900" s="25"/>
      <c r="AH900" s="26"/>
    </row>
    <row r="901" spans="1:34">
      <c r="A901" s="11">
        <v>0</v>
      </c>
      <c r="I901" s="23"/>
      <c r="K901" s="23"/>
      <c r="AB901" s="24"/>
      <c r="AC901" s="25"/>
      <c r="AH901" s="26"/>
    </row>
    <row r="902" spans="1:34">
      <c r="A902" s="11">
        <v>0</v>
      </c>
      <c r="I902" s="23"/>
      <c r="K902" s="23"/>
      <c r="AB902" s="24"/>
      <c r="AC902" s="25"/>
      <c r="AH902" s="26"/>
    </row>
    <row r="903" spans="1:34">
      <c r="A903" s="11">
        <v>0</v>
      </c>
      <c r="I903" s="23"/>
      <c r="K903" s="23"/>
      <c r="AB903" s="24"/>
      <c r="AC903" s="25"/>
      <c r="AH903" s="26"/>
    </row>
    <row r="904" spans="1:34">
      <c r="A904" s="11">
        <v>0</v>
      </c>
      <c r="I904" s="23"/>
      <c r="K904" s="23"/>
      <c r="AB904" s="24"/>
      <c r="AC904" s="25"/>
      <c r="AH904" s="26"/>
    </row>
    <row r="905" spans="1:34">
      <c r="A905" s="11">
        <v>0</v>
      </c>
      <c r="I905" s="23"/>
      <c r="K905" s="23"/>
      <c r="AB905" s="24"/>
      <c r="AC905" s="25"/>
      <c r="AH905" s="26"/>
    </row>
    <row r="906" spans="1:34">
      <c r="A906" s="11">
        <v>0</v>
      </c>
      <c r="I906" s="23"/>
      <c r="K906" s="23"/>
      <c r="AB906" s="24"/>
      <c r="AC906" s="25"/>
      <c r="AH906" s="26"/>
    </row>
    <row r="907" spans="1:34">
      <c r="A907" s="11">
        <v>0</v>
      </c>
      <c r="I907" s="23"/>
      <c r="K907" s="23"/>
      <c r="AB907" s="24"/>
      <c r="AC907" s="25"/>
      <c r="AH907" s="26"/>
    </row>
    <row r="908" spans="1:34">
      <c r="A908" s="11">
        <v>0</v>
      </c>
      <c r="I908" s="23"/>
      <c r="K908" s="23"/>
      <c r="AB908" s="24"/>
      <c r="AC908" s="25"/>
      <c r="AH908" s="26"/>
    </row>
    <row r="909" spans="1:34">
      <c r="A909" s="11">
        <v>0</v>
      </c>
      <c r="I909" s="23"/>
      <c r="K909" s="23"/>
      <c r="AB909" s="24"/>
      <c r="AC909" s="25"/>
      <c r="AH909" s="26"/>
    </row>
    <row r="910" spans="1:34">
      <c r="A910" s="11">
        <v>0</v>
      </c>
      <c r="I910" s="23"/>
      <c r="K910" s="23"/>
      <c r="AB910" s="24"/>
      <c r="AC910" s="25"/>
      <c r="AH910" s="26"/>
    </row>
    <row r="911" spans="1:34">
      <c r="A911" s="11">
        <v>0</v>
      </c>
      <c r="I911" s="23"/>
      <c r="K911" s="23"/>
      <c r="AB911" s="24"/>
      <c r="AC911" s="25"/>
      <c r="AH911" s="26"/>
    </row>
    <row r="912" spans="1:34">
      <c r="A912" s="11">
        <v>0</v>
      </c>
      <c r="I912" s="23"/>
      <c r="K912" s="23"/>
      <c r="AB912" s="24"/>
      <c r="AC912" s="25"/>
      <c r="AH912" s="26"/>
    </row>
    <row r="913" spans="1:34">
      <c r="A913" s="11">
        <v>0</v>
      </c>
      <c r="I913" s="23"/>
      <c r="K913" s="23"/>
      <c r="AB913" s="24"/>
      <c r="AC913" s="25"/>
      <c r="AH913" s="26"/>
    </row>
    <row r="914" spans="1:34">
      <c r="A914" s="11">
        <v>0</v>
      </c>
      <c r="I914" s="23"/>
      <c r="K914" s="23"/>
      <c r="AB914" s="24"/>
      <c r="AC914" s="25"/>
      <c r="AH914" s="26"/>
    </row>
    <row r="915" spans="1:34">
      <c r="A915" s="11">
        <v>0</v>
      </c>
      <c r="I915" s="23"/>
      <c r="K915" s="23"/>
      <c r="AB915" s="24"/>
      <c r="AC915" s="25"/>
      <c r="AH915" s="26"/>
    </row>
    <row r="916" spans="1:34">
      <c r="A916" s="11">
        <v>0</v>
      </c>
      <c r="I916" s="23"/>
      <c r="K916" s="23"/>
      <c r="AB916" s="24"/>
      <c r="AC916" s="25"/>
      <c r="AH916" s="26"/>
    </row>
    <row r="917" spans="1:34">
      <c r="A917" s="11">
        <v>0</v>
      </c>
      <c r="I917" s="23"/>
      <c r="K917" s="23"/>
      <c r="AB917" s="24"/>
      <c r="AC917" s="25"/>
      <c r="AH917" s="26"/>
    </row>
    <row r="918" spans="1:34">
      <c r="A918" s="11">
        <v>0</v>
      </c>
      <c r="I918" s="23"/>
      <c r="K918" s="23"/>
      <c r="AB918" s="24"/>
      <c r="AC918" s="25"/>
      <c r="AH918" s="26"/>
    </row>
    <row r="919" spans="1:34">
      <c r="A919" s="11">
        <v>0</v>
      </c>
      <c r="I919" s="23"/>
      <c r="K919" s="23"/>
      <c r="AB919" s="24"/>
      <c r="AC919" s="25"/>
      <c r="AH919" s="26"/>
    </row>
    <row r="920" spans="1:34">
      <c r="A920" s="11">
        <v>0</v>
      </c>
      <c r="I920" s="23"/>
      <c r="K920" s="23"/>
      <c r="AB920" s="24"/>
      <c r="AC920" s="25"/>
      <c r="AH920" s="26"/>
    </row>
    <row r="921" spans="1:34">
      <c r="A921" s="11">
        <v>0</v>
      </c>
      <c r="I921" s="23"/>
      <c r="K921" s="23"/>
      <c r="AB921" s="24"/>
      <c r="AC921" s="25"/>
      <c r="AH921" s="26"/>
    </row>
    <row r="922" spans="1:34">
      <c r="A922" s="11">
        <v>0</v>
      </c>
      <c r="I922" s="23"/>
      <c r="K922" s="23"/>
      <c r="AB922" s="24"/>
      <c r="AC922" s="25"/>
      <c r="AH922" s="26"/>
    </row>
    <row r="923" spans="1:34">
      <c r="A923" s="11">
        <v>0</v>
      </c>
      <c r="I923" s="23"/>
      <c r="K923" s="23"/>
      <c r="AB923" s="24"/>
      <c r="AC923" s="25"/>
      <c r="AH923" s="26"/>
    </row>
    <row r="924" spans="1:34">
      <c r="A924" s="11">
        <v>0</v>
      </c>
      <c r="I924" s="23"/>
      <c r="K924" s="23"/>
      <c r="AB924" s="24"/>
      <c r="AC924" s="25"/>
      <c r="AH924" s="26"/>
    </row>
    <row r="925" spans="1:34">
      <c r="A925" s="11">
        <v>0</v>
      </c>
      <c r="I925" s="23"/>
      <c r="K925" s="23"/>
      <c r="AB925" s="24"/>
      <c r="AC925" s="25"/>
      <c r="AH925" s="26"/>
    </row>
    <row r="926" spans="1:34">
      <c r="A926" s="11">
        <v>0</v>
      </c>
      <c r="I926" s="23"/>
      <c r="K926" s="23"/>
      <c r="AB926" s="24"/>
      <c r="AC926" s="25"/>
      <c r="AH926" s="26"/>
    </row>
    <row r="927" spans="1:34">
      <c r="A927" s="11">
        <v>0</v>
      </c>
      <c r="I927" s="23"/>
      <c r="K927" s="23"/>
      <c r="AB927" s="24"/>
      <c r="AC927" s="25"/>
      <c r="AH927" s="26"/>
    </row>
    <row r="928" spans="1:34">
      <c r="A928" s="11">
        <v>0</v>
      </c>
      <c r="I928" s="23"/>
      <c r="K928" s="23"/>
      <c r="AB928" s="24"/>
      <c r="AC928" s="25"/>
      <c r="AH928" s="26"/>
    </row>
    <row r="929" spans="1:34">
      <c r="A929" s="11">
        <v>0</v>
      </c>
      <c r="I929" s="23"/>
      <c r="K929" s="23"/>
      <c r="AB929" s="24"/>
      <c r="AC929" s="25"/>
      <c r="AH929" s="26"/>
    </row>
    <row r="930" spans="1:34">
      <c r="A930" s="11">
        <v>0</v>
      </c>
      <c r="I930" s="23"/>
      <c r="K930" s="23"/>
      <c r="AB930" s="24"/>
      <c r="AC930" s="25"/>
      <c r="AH930" s="26"/>
    </row>
    <row r="931" spans="1:34">
      <c r="A931" s="11">
        <v>0</v>
      </c>
      <c r="I931" s="23"/>
      <c r="K931" s="23"/>
      <c r="AB931" s="24"/>
      <c r="AC931" s="25"/>
      <c r="AH931" s="26"/>
    </row>
    <row r="932" spans="1:34">
      <c r="A932" s="11">
        <v>0</v>
      </c>
      <c r="I932" s="23"/>
      <c r="K932" s="23"/>
      <c r="AB932" s="24"/>
      <c r="AC932" s="25"/>
      <c r="AH932" s="26"/>
    </row>
    <row r="933" spans="1:34">
      <c r="A933" s="11">
        <v>0</v>
      </c>
      <c r="I933" s="23"/>
      <c r="K933" s="23"/>
      <c r="AB933" s="24"/>
      <c r="AC933" s="25"/>
      <c r="AH933" s="26"/>
    </row>
    <row r="934" spans="1:34">
      <c r="A934" s="11">
        <v>0</v>
      </c>
      <c r="I934" s="23"/>
      <c r="K934" s="23"/>
      <c r="AB934" s="24"/>
      <c r="AC934" s="25"/>
      <c r="AH934" s="26"/>
    </row>
    <row r="935" spans="1:34">
      <c r="A935" s="11">
        <v>0</v>
      </c>
      <c r="I935" s="23"/>
      <c r="K935" s="23"/>
      <c r="AB935" s="24"/>
      <c r="AC935" s="25"/>
      <c r="AH935" s="26"/>
    </row>
    <row r="936" spans="1:34">
      <c r="A936" s="11">
        <v>0</v>
      </c>
      <c r="I936" s="23"/>
      <c r="K936" s="23"/>
      <c r="AB936" s="24"/>
      <c r="AC936" s="25"/>
      <c r="AH936" s="26"/>
    </row>
    <row r="937" spans="1:34">
      <c r="A937" s="11">
        <v>0</v>
      </c>
      <c r="I937" s="23"/>
      <c r="K937" s="23"/>
      <c r="AB937" s="24"/>
      <c r="AC937" s="25"/>
      <c r="AH937" s="26"/>
    </row>
    <row r="938" spans="1:34">
      <c r="A938" s="11">
        <v>0</v>
      </c>
      <c r="I938" s="23"/>
      <c r="K938" s="23"/>
      <c r="AB938" s="24"/>
      <c r="AC938" s="25"/>
      <c r="AH938" s="26"/>
    </row>
    <row r="939" spans="1:34">
      <c r="A939" s="11">
        <v>0</v>
      </c>
      <c r="I939" s="23"/>
      <c r="K939" s="23"/>
      <c r="AB939" s="24"/>
      <c r="AC939" s="25"/>
      <c r="AH939" s="26"/>
    </row>
    <row r="940" spans="1:34">
      <c r="A940" s="11">
        <v>0</v>
      </c>
      <c r="I940" s="23"/>
      <c r="K940" s="23"/>
      <c r="AB940" s="24"/>
      <c r="AC940" s="25"/>
      <c r="AH940" s="26"/>
    </row>
    <row r="941" spans="1:34">
      <c r="A941" s="11">
        <v>0</v>
      </c>
      <c r="I941" s="23"/>
      <c r="K941" s="23"/>
      <c r="AB941" s="24"/>
      <c r="AC941" s="25"/>
      <c r="AH941" s="26"/>
    </row>
    <row r="942" spans="1:34">
      <c r="A942" s="11">
        <v>0</v>
      </c>
      <c r="I942" s="23"/>
      <c r="K942" s="23"/>
      <c r="AB942" s="24"/>
      <c r="AC942" s="25"/>
      <c r="AH942" s="26"/>
    </row>
    <row r="943" spans="1:34">
      <c r="A943" s="11">
        <v>0</v>
      </c>
      <c r="I943" s="23"/>
      <c r="K943" s="23"/>
      <c r="AB943" s="24"/>
      <c r="AC943" s="25"/>
      <c r="AH943" s="26"/>
    </row>
    <row r="944" spans="1:34">
      <c r="A944" s="11">
        <v>0</v>
      </c>
      <c r="I944" s="23"/>
      <c r="K944" s="23"/>
      <c r="AB944" s="24"/>
      <c r="AC944" s="25"/>
      <c r="AH944" s="26"/>
    </row>
    <row r="945" spans="1:34">
      <c r="A945" s="11">
        <v>0</v>
      </c>
      <c r="I945" s="23"/>
      <c r="K945" s="23"/>
      <c r="AB945" s="24"/>
      <c r="AC945" s="25"/>
      <c r="AH945" s="26"/>
    </row>
    <row r="946" spans="1:34">
      <c r="A946" s="11">
        <v>0</v>
      </c>
      <c r="I946" s="23"/>
      <c r="K946" s="23"/>
      <c r="AB946" s="24"/>
      <c r="AC946" s="25"/>
      <c r="AH946" s="26"/>
    </row>
    <row r="947" spans="1:34">
      <c r="A947" s="11">
        <v>0</v>
      </c>
      <c r="I947" s="23"/>
      <c r="K947" s="23"/>
      <c r="AB947" s="24"/>
      <c r="AC947" s="25"/>
      <c r="AH947" s="26"/>
    </row>
    <row r="948" spans="1:34">
      <c r="A948" s="11">
        <v>0</v>
      </c>
      <c r="I948" s="23"/>
      <c r="K948" s="23"/>
      <c r="AB948" s="24"/>
      <c r="AC948" s="25"/>
      <c r="AH948" s="26"/>
    </row>
    <row r="949" spans="1:34">
      <c r="A949" s="11">
        <v>0</v>
      </c>
      <c r="I949" s="23"/>
      <c r="K949" s="23"/>
      <c r="AB949" s="24"/>
      <c r="AC949" s="25"/>
      <c r="AH949" s="26"/>
    </row>
    <row r="950" spans="1:34">
      <c r="A950" s="11">
        <v>0</v>
      </c>
      <c r="I950" s="23"/>
      <c r="K950" s="23"/>
      <c r="AB950" s="24"/>
      <c r="AC950" s="25"/>
      <c r="AH950" s="26"/>
    </row>
    <row r="951" spans="1:34">
      <c r="A951" s="11">
        <v>0</v>
      </c>
      <c r="I951" s="23"/>
      <c r="K951" s="23"/>
      <c r="AB951" s="24"/>
      <c r="AC951" s="25"/>
      <c r="AH951" s="26"/>
    </row>
    <row r="952" spans="1:34">
      <c r="A952" s="11">
        <v>0</v>
      </c>
      <c r="I952" s="23"/>
      <c r="K952" s="23"/>
      <c r="AB952" s="24"/>
      <c r="AC952" s="25"/>
      <c r="AH952" s="26"/>
    </row>
    <row r="953" spans="1:34">
      <c r="A953" s="11">
        <v>0</v>
      </c>
      <c r="I953" s="23"/>
      <c r="K953" s="23"/>
      <c r="AB953" s="24"/>
      <c r="AC953" s="25"/>
      <c r="AH953" s="26"/>
    </row>
    <row r="954" spans="1:34">
      <c r="A954" s="11">
        <v>0</v>
      </c>
      <c r="I954" s="23"/>
      <c r="K954" s="23"/>
      <c r="AB954" s="24"/>
      <c r="AC954" s="25"/>
      <c r="AH954" s="26"/>
    </row>
    <row r="955" spans="1:34">
      <c r="A955" s="11">
        <v>0</v>
      </c>
      <c r="I955" s="23"/>
      <c r="K955" s="23"/>
      <c r="AB955" s="24"/>
      <c r="AC955" s="25"/>
      <c r="AH955" s="26"/>
    </row>
    <row r="956" spans="1:34">
      <c r="A956" s="11">
        <v>0</v>
      </c>
      <c r="I956" s="23"/>
      <c r="K956" s="23"/>
      <c r="AB956" s="24"/>
      <c r="AC956" s="25"/>
      <c r="AH956" s="26"/>
    </row>
    <row r="957" spans="1:34">
      <c r="A957" s="11">
        <v>0</v>
      </c>
      <c r="I957" s="23"/>
      <c r="K957" s="23"/>
      <c r="AB957" s="24"/>
      <c r="AC957" s="25"/>
      <c r="AH957" s="26"/>
    </row>
    <row r="958" spans="1:34">
      <c r="A958" s="11">
        <v>0</v>
      </c>
      <c r="I958" s="23"/>
      <c r="K958" s="23"/>
      <c r="AB958" s="24"/>
      <c r="AC958" s="25"/>
      <c r="AH958" s="26"/>
    </row>
    <row r="959" spans="1:34">
      <c r="A959" s="11">
        <v>0</v>
      </c>
      <c r="I959" s="23"/>
      <c r="K959" s="23"/>
      <c r="AB959" s="24"/>
      <c r="AC959" s="25"/>
      <c r="AH959" s="26"/>
    </row>
    <row r="960" spans="1:34">
      <c r="A960" s="11">
        <v>0</v>
      </c>
      <c r="I960" s="23"/>
      <c r="K960" s="23"/>
      <c r="AB960" s="24"/>
      <c r="AC960" s="25"/>
      <c r="AH960" s="26"/>
    </row>
    <row r="961" spans="1:34">
      <c r="A961" s="11">
        <v>0</v>
      </c>
      <c r="I961" s="23"/>
      <c r="K961" s="23"/>
      <c r="AB961" s="24"/>
      <c r="AC961" s="25"/>
      <c r="AH961" s="26"/>
    </row>
    <row r="962" spans="1:34">
      <c r="A962" s="11">
        <v>0</v>
      </c>
      <c r="I962" s="23"/>
      <c r="K962" s="23"/>
      <c r="AB962" s="24"/>
      <c r="AC962" s="25"/>
      <c r="AH962" s="26"/>
    </row>
    <row r="963" spans="1:34">
      <c r="A963" s="11">
        <v>0</v>
      </c>
      <c r="I963" s="23"/>
      <c r="K963" s="23"/>
      <c r="AB963" s="24"/>
      <c r="AC963" s="25"/>
      <c r="AH963" s="26"/>
    </row>
    <row r="964" spans="1:34">
      <c r="A964" s="11">
        <v>0</v>
      </c>
      <c r="I964" s="23"/>
      <c r="K964" s="23"/>
      <c r="AB964" s="24"/>
      <c r="AC964" s="25"/>
      <c r="AH964" s="26"/>
    </row>
    <row r="965" spans="1:34">
      <c r="A965" s="11">
        <v>0</v>
      </c>
      <c r="I965" s="23"/>
      <c r="K965" s="23"/>
      <c r="AB965" s="24"/>
      <c r="AC965" s="25"/>
      <c r="AH965" s="26"/>
    </row>
    <row r="966" spans="1:34">
      <c r="A966" s="11">
        <v>0</v>
      </c>
      <c r="I966" s="23"/>
      <c r="K966" s="23"/>
      <c r="AB966" s="24"/>
      <c r="AC966" s="25"/>
      <c r="AH966" s="26"/>
    </row>
    <row r="967" spans="1:34">
      <c r="A967" s="11">
        <v>0</v>
      </c>
      <c r="I967" s="23"/>
      <c r="K967" s="23"/>
      <c r="AB967" s="24"/>
      <c r="AC967" s="25"/>
      <c r="AH967" s="26"/>
    </row>
    <row r="968" spans="1:34">
      <c r="A968" s="11">
        <v>0</v>
      </c>
      <c r="I968" s="23"/>
      <c r="K968" s="23"/>
      <c r="AB968" s="24"/>
      <c r="AC968" s="25"/>
      <c r="AH968" s="26"/>
    </row>
    <row r="969" spans="1:34">
      <c r="A969" s="11">
        <v>0</v>
      </c>
      <c r="I969" s="23"/>
      <c r="K969" s="23"/>
      <c r="AB969" s="24"/>
      <c r="AC969" s="25"/>
      <c r="AH969" s="26"/>
    </row>
    <row r="970" spans="1:34">
      <c r="A970" s="11">
        <v>0</v>
      </c>
      <c r="I970" s="23"/>
      <c r="K970" s="23"/>
      <c r="AB970" s="24"/>
      <c r="AC970" s="25"/>
      <c r="AH970" s="26"/>
    </row>
    <row r="971" spans="1:34">
      <c r="A971" s="11">
        <v>0</v>
      </c>
      <c r="I971" s="23"/>
      <c r="K971" s="23"/>
      <c r="AB971" s="24"/>
      <c r="AC971" s="25"/>
      <c r="AH971" s="26"/>
    </row>
    <row r="972" spans="1:34">
      <c r="A972" s="11">
        <v>0</v>
      </c>
      <c r="I972" s="23"/>
      <c r="K972" s="23"/>
      <c r="AB972" s="24"/>
      <c r="AC972" s="25"/>
      <c r="AH972" s="26"/>
    </row>
    <row r="973" spans="1:34">
      <c r="A973" s="11">
        <v>0</v>
      </c>
      <c r="I973" s="23"/>
      <c r="K973" s="23"/>
      <c r="AB973" s="24"/>
      <c r="AC973" s="25"/>
      <c r="AH973" s="26"/>
    </row>
    <row r="974" spans="1:34">
      <c r="A974" s="11">
        <v>0</v>
      </c>
      <c r="I974" s="23"/>
      <c r="K974" s="23"/>
      <c r="AB974" s="24"/>
      <c r="AC974" s="25"/>
      <c r="AH974" s="26"/>
    </row>
    <row r="975" spans="1:34">
      <c r="A975" s="11">
        <v>0</v>
      </c>
      <c r="I975" s="23"/>
      <c r="K975" s="23"/>
      <c r="AB975" s="24"/>
      <c r="AC975" s="25"/>
      <c r="AH975" s="26"/>
    </row>
    <row r="976" spans="1:34">
      <c r="A976" s="11">
        <v>0</v>
      </c>
      <c r="I976" s="23"/>
      <c r="K976" s="23"/>
      <c r="AB976" s="24"/>
      <c r="AC976" s="25"/>
      <c r="AH976" s="26"/>
    </row>
    <row r="977" spans="1:34">
      <c r="A977" s="11">
        <v>0</v>
      </c>
      <c r="I977" s="23"/>
      <c r="K977" s="23"/>
      <c r="AB977" s="24"/>
      <c r="AC977" s="25"/>
      <c r="AH977" s="26"/>
    </row>
    <row r="978" spans="1:34">
      <c r="A978" s="11">
        <v>0</v>
      </c>
      <c r="I978" s="23"/>
      <c r="K978" s="23"/>
      <c r="AB978" s="24"/>
      <c r="AC978" s="25"/>
      <c r="AH978" s="26"/>
    </row>
    <row r="979" spans="1:34">
      <c r="A979" s="11">
        <v>0</v>
      </c>
      <c r="I979" s="23"/>
      <c r="K979" s="23"/>
      <c r="AB979" s="24"/>
      <c r="AC979" s="25"/>
      <c r="AH979" s="26"/>
    </row>
    <row r="980" spans="1:34">
      <c r="A980" s="11">
        <v>0</v>
      </c>
      <c r="I980" s="23"/>
      <c r="K980" s="23"/>
      <c r="AB980" s="24"/>
      <c r="AC980" s="25"/>
      <c r="AH980" s="26"/>
    </row>
    <row r="981" spans="1:34">
      <c r="A981" s="11">
        <v>0</v>
      </c>
      <c r="I981" s="23"/>
      <c r="K981" s="23"/>
      <c r="AB981" s="24"/>
      <c r="AC981" s="25"/>
      <c r="AH981" s="26"/>
    </row>
    <row r="982" spans="1:34">
      <c r="A982" s="11">
        <v>0</v>
      </c>
      <c r="I982" s="23"/>
      <c r="K982" s="23"/>
      <c r="AB982" s="24"/>
      <c r="AC982" s="25"/>
      <c r="AH982" s="26"/>
    </row>
    <row r="983" spans="1:34">
      <c r="A983" s="11">
        <v>0</v>
      </c>
      <c r="I983" s="23"/>
      <c r="K983" s="23"/>
      <c r="AB983" s="24"/>
      <c r="AC983" s="25"/>
      <c r="AH983" s="26"/>
    </row>
    <row r="984" spans="1:34">
      <c r="A984" s="11">
        <v>0</v>
      </c>
      <c r="I984" s="23"/>
      <c r="K984" s="23"/>
      <c r="AB984" s="24"/>
      <c r="AC984" s="25"/>
      <c r="AH984" s="26"/>
    </row>
    <row r="985" spans="1:34">
      <c r="A985" s="11">
        <v>0</v>
      </c>
      <c r="I985" s="23"/>
      <c r="K985" s="23"/>
      <c r="AB985" s="24"/>
      <c r="AC985" s="25"/>
      <c r="AH985" s="26"/>
    </row>
    <row r="986" spans="1:34">
      <c r="A986" s="11">
        <v>0</v>
      </c>
      <c r="I986" s="23"/>
      <c r="K986" s="23"/>
      <c r="AB986" s="24"/>
      <c r="AC986" s="25"/>
      <c r="AH986" s="26"/>
    </row>
    <row r="987" spans="1:34">
      <c r="A987" s="11">
        <v>0</v>
      </c>
      <c r="I987" s="23"/>
      <c r="K987" s="23"/>
      <c r="AB987" s="24"/>
      <c r="AC987" s="25"/>
      <c r="AH987" s="26"/>
    </row>
    <row r="988" spans="1:34">
      <c r="A988" s="11">
        <v>0</v>
      </c>
      <c r="I988" s="23"/>
      <c r="K988" s="23"/>
      <c r="AB988" s="24"/>
      <c r="AC988" s="25"/>
      <c r="AH988" s="26"/>
    </row>
    <row r="989" spans="1:34">
      <c r="A989" s="11">
        <v>0</v>
      </c>
      <c r="I989" s="23"/>
      <c r="K989" s="23"/>
      <c r="AB989" s="24"/>
      <c r="AC989" s="25"/>
      <c r="AH989" s="26"/>
    </row>
    <row r="990" spans="1:34">
      <c r="A990" s="11">
        <v>0</v>
      </c>
      <c r="I990" s="23"/>
      <c r="K990" s="23"/>
      <c r="AB990" s="24"/>
      <c r="AC990" s="25"/>
      <c r="AH990" s="26"/>
    </row>
    <row r="991" spans="1:34">
      <c r="A991" s="11">
        <v>0</v>
      </c>
      <c r="I991" s="23"/>
      <c r="K991" s="23"/>
      <c r="AB991" s="24"/>
      <c r="AC991" s="25"/>
      <c r="AH991" s="26"/>
    </row>
    <row r="992" spans="1:34">
      <c r="A992" s="11">
        <v>0</v>
      </c>
      <c r="I992" s="23"/>
      <c r="K992" s="23"/>
      <c r="AB992" s="24"/>
      <c r="AC992" s="25"/>
      <c r="AH992" s="26"/>
    </row>
    <row r="993" spans="1:34">
      <c r="A993" s="11">
        <v>0</v>
      </c>
      <c r="I993" s="23"/>
      <c r="K993" s="23"/>
      <c r="AB993" s="24"/>
      <c r="AC993" s="25"/>
      <c r="AH993" s="26"/>
    </row>
    <row r="994" spans="1:34">
      <c r="A994" s="11">
        <v>0</v>
      </c>
      <c r="I994" s="23"/>
      <c r="K994" s="23"/>
      <c r="AB994" s="24"/>
      <c r="AC994" s="25"/>
      <c r="AH994" s="26"/>
    </row>
    <row r="995" spans="1:34">
      <c r="A995" s="11">
        <v>0</v>
      </c>
      <c r="I995" s="23"/>
      <c r="K995" s="23"/>
      <c r="AB995" s="24"/>
      <c r="AC995" s="25"/>
      <c r="AH995" s="26"/>
    </row>
    <row r="996" spans="1:34">
      <c r="A996" s="11">
        <v>0</v>
      </c>
      <c r="I996" s="23"/>
      <c r="K996" s="23"/>
      <c r="AB996" s="24"/>
      <c r="AC996" s="25"/>
      <c r="AH996" s="26"/>
    </row>
    <row r="997" spans="1:34">
      <c r="A997" s="11">
        <v>0</v>
      </c>
      <c r="I997" s="23"/>
      <c r="K997" s="23"/>
      <c r="AB997" s="24"/>
      <c r="AC997" s="25"/>
      <c r="AH997" s="26"/>
    </row>
    <row r="998" spans="1:34">
      <c r="A998" s="11">
        <v>0</v>
      </c>
      <c r="I998" s="23"/>
      <c r="K998" s="23"/>
      <c r="AB998" s="24"/>
      <c r="AC998" s="25"/>
      <c r="AH998" s="26"/>
    </row>
    <row r="999" spans="1:34">
      <c r="A999" s="11">
        <v>0</v>
      </c>
      <c r="I999" s="23"/>
      <c r="K999" s="23"/>
      <c r="AB999" s="24"/>
      <c r="AC999" s="25"/>
      <c r="AH999" s="26"/>
    </row>
    <row r="1000" spans="1:34">
      <c r="A1000" s="11">
        <v>0</v>
      </c>
      <c r="I1000" s="23"/>
      <c r="K1000" s="23"/>
      <c r="AB1000" s="24"/>
      <c r="AC1000" s="25"/>
      <c r="AH1000" s="26"/>
    </row>
    <row r="1001" spans="1:34">
      <c r="A1001" s="11" t="e">
        <v>#N/A</v>
      </c>
      <c r="I1001" s="23"/>
      <c r="K1001" s="23"/>
      <c r="AB1001" s="24"/>
      <c r="AC1001" s="25"/>
      <c r="AH1001" s="26"/>
    </row>
    <row r="1002" spans="1:34">
      <c r="I1002" s="23"/>
      <c r="K1002" s="23"/>
      <c r="AB1002" s="24"/>
      <c r="AC1002" s="25"/>
      <c r="AH1002" s="26"/>
    </row>
  </sheetData>
  <conditionalFormatting sqref="I1:I50 I52:I1002">
    <cfRule type="cellIs" dxfId="2" priority="1" operator="greaterThanOrEqual">
      <formula>0.02</formula>
    </cfRule>
  </conditionalFormatting>
  <conditionalFormatting sqref="K1:K50 K52:K1002">
    <cfRule type="cellIs" dxfId="1" priority="2" operator="greaterThanOrEqual">
      <formula>0.02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2A15-35F0-4C05-B4A7-C268A5835E79}">
  <sheetPr codeName="Sheet6"/>
  <dimension ref="A1:AM43"/>
  <sheetViews>
    <sheetView workbookViewId="0">
      <pane xSplit="4" ySplit="1" topLeftCell="E35" activePane="bottomRight" state="frozen"/>
      <selection pane="topRight" activeCell="E1" sqref="E1"/>
      <selection pane="bottomLeft" activeCell="A2" sqref="A2"/>
      <selection pane="bottomRight" activeCell="A44" sqref="A44"/>
    </sheetView>
  </sheetViews>
  <sheetFormatPr defaultRowHeight="12.75"/>
  <cols>
    <col min="1" max="1" width="44.5703125" bestFit="1" customWidth="1"/>
    <col min="2" max="4" width="10.140625" bestFit="1" customWidth="1"/>
    <col min="5" max="5" width="6" bestFit="1" customWidth="1"/>
    <col min="6" max="6" width="8" bestFit="1" customWidth="1"/>
    <col min="7" max="7" width="12" bestFit="1" customWidth="1"/>
    <col min="8" max="8" width="9.140625" bestFit="1" customWidth="1"/>
    <col min="9" max="10" width="12" bestFit="1" customWidth="1"/>
    <col min="11" max="11" width="8.5703125" bestFit="1" customWidth="1"/>
    <col min="14" max="14" width="23" bestFit="1" customWidth="1"/>
    <col min="28" max="29" width="12" bestFit="1" customWidth="1"/>
  </cols>
  <sheetData>
    <row r="1" spans="1:39">
      <c r="A1" s="10" t="s">
        <v>311</v>
      </c>
      <c r="B1" s="10" t="s">
        <v>147</v>
      </c>
      <c r="C1" s="10" t="s">
        <v>148</v>
      </c>
      <c r="D1" s="10" t="s">
        <v>149</v>
      </c>
      <c r="E1" s="10" t="s">
        <v>4</v>
      </c>
      <c r="F1" s="10" t="s">
        <v>8</v>
      </c>
      <c r="G1" s="10" t="s">
        <v>150</v>
      </c>
      <c r="H1" s="10" t="s">
        <v>151</v>
      </c>
      <c r="I1" s="10" t="s">
        <v>152</v>
      </c>
      <c r="J1" s="10" t="s">
        <v>154</v>
      </c>
      <c r="K1" s="10" t="s">
        <v>155</v>
      </c>
      <c r="L1" s="10" t="s">
        <v>156</v>
      </c>
      <c r="M1" s="10" t="s">
        <v>157</v>
      </c>
      <c r="N1" s="10" t="s">
        <v>158</v>
      </c>
      <c r="O1" s="10" t="s">
        <v>159</v>
      </c>
      <c r="P1" s="10" t="s">
        <v>160</v>
      </c>
      <c r="Q1" s="10" t="s">
        <v>161</v>
      </c>
      <c r="R1" s="10" t="s">
        <v>162</v>
      </c>
      <c r="S1" s="10" t="s">
        <v>163</v>
      </c>
      <c r="T1" s="10" t="s">
        <v>164</v>
      </c>
      <c r="U1" s="10" t="s">
        <v>165</v>
      </c>
      <c r="V1" s="10" t="s">
        <v>166</v>
      </c>
      <c r="W1" s="10" t="s">
        <v>167</v>
      </c>
      <c r="X1" s="10" t="s">
        <v>168</v>
      </c>
      <c r="Y1" s="10" t="s">
        <v>170</v>
      </c>
      <c r="Z1" s="10" t="s">
        <v>171</v>
      </c>
      <c r="AA1" s="10"/>
      <c r="AB1" s="10" t="s">
        <v>312</v>
      </c>
      <c r="AC1" s="10" t="s">
        <v>180</v>
      </c>
      <c r="AD1" s="10"/>
      <c r="AE1" s="17" t="s">
        <v>124</v>
      </c>
      <c r="AF1" s="18" t="s">
        <v>173</v>
      </c>
      <c r="AG1" s="10" t="s">
        <v>176</v>
      </c>
      <c r="AH1" s="10" t="s">
        <v>177</v>
      </c>
      <c r="AI1" s="10" t="s">
        <v>178</v>
      </c>
      <c r="AJ1" s="10" t="s">
        <v>179</v>
      </c>
      <c r="AK1" s="19" t="s">
        <v>180</v>
      </c>
      <c r="AL1" s="20" t="s">
        <v>124</v>
      </c>
      <c r="AM1" s="10" t="s">
        <v>128</v>
      </c>
    </row>
    <row r="2" spans="1:39">
      <c r="A2" s="21" t="s">
        <v>21</v>
      </c>
      <c r="B2" s="27">
        <v>0</v>
      </c>
      <c r="C2" s="27">
        <v>0</v>
      </c>
      <c r="D2" s="30">
        <v>43791</v>
      </c>
      <c r="E2" s="10">
        <f>'qPCR OUTPUT'!E99</f>
        <v>14.9</v>
      </c>
      <c r="F2" s="22">
        <v>23.520099999999999</v>
      </c>
      <c r="G2" s="11">
        <f>STDEV('qPCR OUTPUT'!E4:E5)</f>
        <v>6.0033365722737848</v>
      </c>
      <c r="H2" s="23">
        <f t="shared" ref="H2:H42" si="0">G2/E2</f>
        <v>0.40290849478347546</v>
      </c>
      <c r="I2" s="11">
        <f>STDEV('qPCR OUTPUT'!E6:E7)</f>
        <v>5.7134227919873117</v>
      </c>
      <c r="J2" s="23">
        <f t="shared" ref="J2:J42" si="1">I2/F2</f>
        <v>0.24291660290506042</v>
      </c>
      <c r="K2" s="11">
        <f t="shared" ref="K2:K42" si="2">E2-$E$2</f>
        <v>0</v>
      </c>
      <c r="L2" s="15">
        <f t="shared" ref="L2:L42" si="3">F2-$F$2</f>
        <v>0</v>
      </c>
      <c r="M2" s="15">
        <f t="shared" ref="M2:M42" si="4">K2-L2</f>
        <v>0</v>
      </c>
      <c r="N2" s="11">
        <f t="shared" ref="N2:N42" si="5">2^-M2</f>
        <v>1</v>
      </c>
      <c r="O2" s="10">
        <f t="shared" ref="O2:O42" si="6">695*N2</f>
        <v>695</v>
      </c>
      <c r="P2" s="11">
        <f t="shared" ref="P2:P42" si="7">16*N2</f>
        <v>16</v>
      </c>
      <c r="Q2" s="11">
        <f t="shared" ref="Q2:Q42" si="8">O2*10^3/92</f>
        <v>7554.347826086957</v>
      </c>
      <c r="R2" s="11">
        <f t="shared" ref="R2:R42" si="9">P2*10^3/92</f>
        <v>173.91304347826087</v>
      </c>
      <c r="S2" s="11">
        <f t="shared" ref="S2:S42" si="10">Q2-R2</f>
        <v>7380.434782608696</v>
      </c>
      <c r="T2" s="11">
        <f t="shared" ref="T2:T42" si="11">Q2+R2</f>
        <v>7728.2608695652179</v>
      </c>
      <c r="U2" s="11">
        <f t="shared" ref="U2:U42" si="12">-0.0095*S2+148.9-7.037</f>
        <v>71.74886956521739</v>
      </c>
      <c r="V2" s="11">
        <f t="shared" ref="V2:V42" si="13">-0.0095*T2+148.9+7.037</f>
        <v>82.518521739130449</v>
      </c>
      <c r="W2" s="11">
        <f t="shared" ref="W2:W42" si="14">-0.0119*S2+168-7.52</f>
        <v>72.652826086956509</v>
      </c>
      <c r="X2" s="11">
        <f t="shared" ref="X2:X42" si="15">-0.0119*T2+168+7.52</f>
        <v>83.5536956521739</v>
      </c>
      <c r="Y2" s="11">
        <f t="shared" ref="Y2:Y42" si="16">MEDIAN(U2:X2)</f>
        <v>77.585673913043479</v>
      </c>
      <c r="Z2" s="11">
        <f>AVERAGE(U2:X2)</f>
        <v>77.618478260869551</v>
      </c>
      <c r="AA2" s="11"/>
      <c r="AB2" s="10"/>
      <c r="AC2" s="10"/>
      <c r="AD2" s="10">
        <f>SQRT(SUM(AD3:AD42)/COUNT(AD3:AD42))</f>
        <v>4.6879342578359511</v>
      </c>
      <c r="AE2" s="24"/>
      <c r="AF2" s="25"/>
      <c r="AI2" s="10">
        <f>SQRT(SUM(AI3:AI42)/COUNT(AI3:AI42))</f>
        <v>48.622786412204121</v>
      </c>
      <c r="AK2" s="26"/>
    </row>
    <row r="3" spans="1:39">
      <c r="A3" s="10" t="s">
        <v>263</v>
      </c>
      <c r="B3" s="27">
        <v>7253920</v>
      </c>
      <c r="C3" s="27">
        <v>6</v>
      </c>
      <c r="D3" s="30">
        <v>43791</v>
      </c>
      <c r="E3" s="10">
        <f>'qPCR OUTPUT'!E26</f>
        <v>16.3</v>
      </c>
      <c r="F3" s="11">
        <f>'qPCR OUTPUT'!E27</f>
        <v>24.95</v>
      </c>
      <c r="G3" s="11">
        <f>STDEV('qPCR OUTPUT'!E8:E9)</f>
        <v>6.2649660813128154</v>
      </c>
      <c r="H3" s="23">
        <f t="shared" si="0"/>
        <v>0.3843537473198046</v>
      </c>
      <c r="I3" s="11">
        <f>STDEV('qPCR OUTPUT'!E10:E11)</f>
        <v>1.5132085117392122</v>
      </c>
      <c r="J3" s="23">
        <f t="shared" si="1"/>
        <v>6.0649639749066626E-2</v>
      </c>
      <c r="K3" s="11">
        <f t="shared" si="2"/>
        <v>1.4000000000000004</v>
      </c>
      <c r="L3" s="15">
        <f t="shared" si="3"/>
        <v>1.4298999999999999</v>
      </c>
      <c r="M3" s="15">
        <f t="shared" si="4"/>
        <v>-2.9899999999999594E-2</v>
      </c>
      <c r="N3" s="61">
        <f t="shared" si="5"/>
        <v>1.020941356992253</v>
      </c>
      <c r="O3" s="10">
        <f t="shared" si="6"/>
        <v>709.55424310961587</v>
      </c>
      <c r="P3" s="11">
        <f t="shared" si="7"/>
        <v>16.335061711876047</v>
      </c>
      <c r="Q3" s="11">
        <f t="shared" si="8"/>
        <v>7712.5461207566941</v>
      </c>
      <c r="R3" s="11">
        <f t="shared" si="9"/>
        <v>177.55501860734833</v>
      </c>
      <c r="S3" s="11">
        <f t="shared" si="10"/>
        <v>7534.9911021493454</v>
      </c>
      <c r="T3" s="11">
        <f t="shared" si="11"/>
        <v>7890.1011393640429</v>
      </c>
      <c r="U3" s="11">
        <f t="shared" si="12"/>
        <v>70.280584529581219</v>
      </c>
      <c r="V3" s="11">
        <f t="shared" si="13"/>
        <v>80.981039176041605</v>
      </c>
      <c r="W3" s="11">
        <f t="shared" si="14"/>
        <v>70.813605884422785</v>
      </c>
      <c r="X3" s="11">
        <f t="shared" si="15"/>
        <v>81.627796441567881</v>
      </c>
      <c r="Y3" s="11">
        <f t="shared" si="16"/>
        <v>75.897322530232202</v>
      </c>
      <c r="Z3" s="11">
        <f>AVERAGE(U3:X3)</f>
        <v>75.925756507903372</v>
      </c>
      <c r="AA3" s="11">
        <f>ABS(Z3-AH3)*0.1</f>
        <v>1.0403534285681146</v>
      </c>
      <c r="AB3" s="11">
        <f>AH3+IF(Z3&gt;AH3,AA3*1,AA3*-1)</f>
        <v>66.562575650790336</v>
      </c>
      <c r="AC3" s="11">
        <f>((148.9-AB3-7.037)/9.5+(148.9-AB3+7.037)/9.5+(168-AB3-7.52)/11.9+(168-AB3+7.52)/11.9)/4</f>
        <v>8.5956253032865408</v>
      </c>
      <c r="AD3" s="11">
        <f>(AH3-AB3)^2</f>
        <v>1.0823352563334223</v>
      </c>
      <c r="AE3" s="28">
        <f t="shared" ref="AE3:AE42" si="17">MAX(U3:X3)-Z3</f>
        <v>5.7020399336645085</v>
      </c>
      <c r="AF3" s="18">
        <v>19858</v>
      </c>
      <c r="AG3" s="11">
        <f t="shared" ref="AG3:AG42" si="18">_xlfn.DAYS(D3,AF3)</f>
        <v>23933</v>
      </c>
      <c r="AH3" s="11">
        <f t="shared" ref="AH3:AH42" si="19">YEARFRAC(AF3,D3)</f>
        <v>65.522222222222226</v>
      </c>
      <c r="AI3" s="11">
        <f>(Z3-AH3)^2</f>
        <v>108.23352563334313</v>
      </c>
      <c r="AJ3" s="11">
        <f t="shared" ref="AJ3:AJ42" si="20">MEDIAN(S3:T3)</f>
        <v>7712.5461207566941</v>
      </c>
      <c r="AK3" s="26">
        <f t="shared" ref="AK3:AK42" si="21">AJ3/1000</f>
        <v>7.7125461207566941</v>
      </c>
      <c r="AL3" s="26">
        <f t="shared" ref="AL3:AL42" si="22">T3/1000-AK3</f>
        <v>0.17755501860734846</v>
      </c>
      <c r="AM3" s="11">
        <f>IF(AC3&gt;9.1,(AC3-9.1)*(6.5-1)/(12.5-9.1)+1,AC3/9.1)</f>
        <v>0.94457420915236712</v>
      </c>
    </row>
    <row r="4" spans="1:39">
      <c r="A4" s="10" t="s">
        <v>264</v>
      </c>
      <c r="B4" s="27">
        <v>8053182</v>
      </c>
      <c r="C4" s="27">
        <v>6</v>
      </c>
      <c r="D4" s="30">
        <v>43791</v>
      </c>
      <c r="E4" s="10">
        <f>'qPCR OUTPUT'!E38</f>
        <v>16.579999999999998</v>
      </c>
      <c r="F4" s="11">
        <f>'qPCR OUTPUT'!E39</f>
        <v>24.97</v>
      </c>
      <c r="G4" s="11">
        <f>STDEV('qPCR OUTPUT'!E12:E13)</f>
        <v>6.1942554031941714</v>
      </c>
      <c r="H4" s="23">
        <f t="shared" si="0"/>
        <v>0.37359803396828539</v>
      </c>
      <c r="I4" s="11">
        <f>STDEV('qPCR OUTPUT'!E14:E15)</f>
        <v>7.3326973209044919</v>
      </c>
      <c r="J4" s="23">
        <f t="shared" si="1"/>
        <v>0.29366028517839377</v>
      </c>
      <c r="K4" s="11">
        <f t="shared" si="2"/>
        <v>1.6799999999999979</v>
      </c>
      <c r="L4" s="15">
        <f t="shared" si="3"/>
        <v>1.4498999999999995</v>
      </c>
      <c r="M4" s="15">
        <f t="shared" si="4"/>
        <v>0.23009999999999842</v>
      </c>
      <c r="N4" s="61">
        <f t="shared" si="5"/>
        <v>0.8525757936690378</v>
      </c>
      <c r="O4" s="10">
        <f t="shared" si="6"/>
        <v>592.54017659998124</v>
      </c>
      <c r="P4" s="11">
        <f t="shared" si="7"/>
        <v>13.641212698704605</v>
      </c>
      <c r="Q4" s="11">
        <f t="shared" si="8"/>
        <v>6440.6540934780569</v>
      </c>
      <c r="R4" s="11">
        <f t="shared" si="9"/>
        <v>148.27405107287615</v>
      </c>
      <c r="S4" s="11">
        <f t="shared" si="10"/>
        <v>6292.3800424051806</v>
      </c>
      <c r="T4" s="11">
        <f t="shared" si="11"/>
        <v>6588.9281445509332</v>
      </c>
      <c r="U4" s="11">
        <f t="shared" si="12"/>
        <v>82.085389597150794</v>
      </c>
      <c r="V4" s="11">
        <f t="shared" si="13"/>
        <v>93.342182626766146</v>
      </c>
      <c r="W4" s="11">
        <f t="shared" si="14"/>
        <v>85.600677495378349</v>
      </c>
      <c r="X4" s="11">
        <f t="shared" si="15"/>
        <v>97.111755079843888</v>
      </c>
      <c r="Y4" s="11">
        <f t="shared" si="16"/>
        <v>89.471430061072255</v>
      </c>
      <c r="Z4" s="11">
        <f t="shared" ref="Z4:Z42" si="23">AVERAGE(U4:X4)</f>
        <v>89.535001199784787</v>
      </c>
      <c r="AA4" s="11">
        <f t="shared" ref="AA4:AA43" si="24">ABS(Z4-AH4)*0.1</f>
        <v>3.2421112310895901</v>
      </c>
      <c r="AB4" s="11">
        <f t="shared" ref="AB4:AB43" si="25">AH4+IF(Z4&gt;AH4,AA4*1,AA4*-1)</f>
        <v>60.356000119978475</v>
      </c>
      <c r="AC4" s="11">
        <f t="shared" ref="AC4:AC43" si="26">((148.9-AB4-7.037)/9.5+(148.9-AB4+7.037)/9.5+(168-AB4-7.52)/11.9+(168-AB4+7.52)/11.9)/4</f>
        <v>9.1830676578171637</v>
      </c>
      <c r="AD4" s="11">
        <f t="shared" ref="AD4:AD43" si="27">(AH4-AB4)^2</f>
        <v>10.511285234757244</v>
      </c>
      <c r="AE4" s="28">
        <f t="shared" si="17"/>
        <v>7.5767538800591012</v>
      </c>
      <c r="AF4" s="18">
        <v>22930</v>
      </c>
      <c r="AG4" s="11">
        <f t="shared" si="18"/>
        <v>20861</v>
      </c>
      <c r="AH4" s="11">
        <f t="shared" si="19"/>
        <v>57.113888888888887</v>
      </c>
      <c r="AI4" s="11">
        <f>(Z4-AH4)^2</f>
        <v>1051.1285234757256</v>
      </c>
      <c r="AJ4" s="11">
        <f t="shared" si="20"/>
        <v>6440.6540934780569</v>
      </c>
      <c r="AK4" s="26">
        <f t="shared" si="21"/>
        <v>6.4406540934780567</v>
      </c>
      <c r="AL4" s="26">
        <f t="shared" si="22"/>
        <v>0.14827405107287639</v>
      </c>
      <c r="AM4" s="11">
        <f t="shared" ref="AM4:AM42" si="28">IF(AC4&gt;9.1,(AC4-9.1)*(6.5-1)/(12.5-9.1)+1,AC4/9.1)</f>
        <v>1.1343741523512949</v>
      </c>
    </row>
    <row r="5" spans="1:39">
      <c r="A5" s="10" t="s">
        <v>304</v>
      </c>
      <c r="B5" s="50">
        <v>8966430</v>
      </c>
      <c r="C5" s="27">
        <v>6</v>
      </c>
      <c r="D5" s="30">
        <v>43791</v>
      </c>
      <c r="E5" s="11">
        <f>'qPCR OUTPUT'!E62</f>
        <v>15.57</v>
      </c>
      <c r="F5" s="11">
        <f>'qPCR OUTPUT'!E63</f>
        <v>24.75</v>
      </c>
      <c r="G5" s="11">
        <f>STDEV('qPCR OUTPUT'!E20:E21)</f>
        <v>7.3185551852807729</v>
      </c>
      <c r="H5" s="23">
        <f t="shared" si="0"/>
        <v>0.47004207997949726</v>
      </c>
      <c r="I5" s="11">
        <f>STDEV('qPCR OUTPUT'!E22:E23)</f>
        <v>0.30405591591021647</v>
      </c>
      <c r="J5" s="23">
        <f t="shared" si="1"/>
        <v>1.2285087511523898E-2</v>
      </c>
      <c r="K5" s="11">
        <f t="shared" si="2"/>
        <v>0.66999999999999993</v>
      </c>
      <c r="L5" s="15">
        <f t="shared" si="3"/>
        <v>1.2299000000000007</v>
      </c>
      <c r="M5" s="15">
        <f t="shared" si="4"/>
        <v>-0.55990000000000073</v>
      </c>
      <c r="N5" s="61">
        <f t="shared" si="5"/>
        <v>1.4741670322774705</v>
      </c>
      <c r="O5" s="10">
        <f t="shared" si="6"/>
        <v>1024.5460874328419</v>
      </c>
      <c r="P5" s="11">
        <f t="shared" si="7"/>
        <v>23.586672516439528</v>
      </c>
      <c r="Q5" s="11">
        <f t="shared" si="8"/>
        <v>11136.370515574368</v>
      </c>
      <c r="R5" s="11">
        <f t="shared" si="9"/>
        <v>256.37687517869051</v>
      </c>
      <c r="S5" s="11">
        <f t="shared" si="10"/>
        <v>10879.993640395678</v>
      </c>
      <c r="T5" s="11">
        <f t="shared" si="11"/>
        <v>11392.747390753058</v>
      </c>
      <c r="U5" s="11">
        <f t="shared" si="12"/>
        <v>38.503060416241063</v>
      </c>
      <c r="V5" s="11">
        <f t="shared" si="13"/>
        <v>47.705899787845958</v>
      </c>
      <c r="W5" s="11">
        <f t="shared" si="14"/>
        <v>31.008075679291419</v>
      </c>
      <c r="X5" s="11">
        <f t="shared" si="15"/>
        <v>39.946306050038586</v>
      </c>
      <c r="Y5" s="11">
        <f t="shared" si="16"/>
        <v>39.224683233139828</v>
      </c>
      <c r="Z5" s="11">
        <f t="shared" si="23"/>
        <v>39.290835483354257</v>
      </c>
      <c r="AA5" s="11">
        <f t="shared" si="24"/>
        <v>1.998138673886797</v>
      </c>
      <c r="AB5" s="11">
        <f t="shared" si="25"/>
        <v>57.274083548335426</v>
      </c>
      <c r="AC5" s="11">
        <f t="shared" si="26"/>
        <v>9.4747660860929752</v>
      </c>
      <c r="AD5" s="11">
        <f t="shared" si="27"/>
        <v>3.9925581600820985</v>
      </c>
      <c r="AE5" s="28">
        <f t="shared" si="17"/>
        <v>8.4150643044917004</v>
      </c>
      <c r="AF5" s="18">
        <v>22142</v>
      </c>
      <c r="AG5" s="11">
        <f t="shared" si="18"/>
        <v>21649</v>
      </c>
      <c r="AH5" s="11">
        <f t="shared" si="19"/>
        <v>59.272222222222226</v>
      </c>
      <c r="AI5" s="11">
        <f>(Z5-AH5)^2</f>
        <v>399.25581600820868</v>
      </c>
      <c r="AJ5" s="11">
        <f t="shared" si="20"/>
        <v>11136.370515574368</v>
      </c>
      <c r="AK5" s="26">
        <f t="shared" si="21"/>
        <v>11.136370515574368</v>
      </c>
      <c r="AL5" s="26">
        <f t="shared" si="22"/>
        <v>0.2563768751786899</v>
      </c>
      <c r="AM5" s="11">
        <f t="shared" si="28"/>
        <v>1.6062392569151074</v>
      </c>
    </row>
    <row r="6" spans="1:39">
      <c r="A6" s="10" t="s">
        <v>308</v>
      </c>
      <c r="B6" s="35">
        <v>17599567</v>
      </c>
      <c r="C6" s="10">
        <v>6</v>
      </c>
      <c r="D6" s="30">
        <v>43791</v>
      </c>
      <c r="E6" s="11">
        <f>'qPCR OUTPUT'!E86</f>
        <v>15.83</v>
      </c>
      <c r="F6" s="11">
        <f>'qPCR OUTPUT'!E87</f>
        <v>24.94</v>
      </c>
      <c r="G6" s="11">
        <f>STDEV('qPCR OUTPUT'!E22:E23)</f>
        <v>0.30405591591021647</v>
      </c>
      <c r="H6" s="23">
        <f t="shared" si="0"/>
        <v>1.9207575231220245E-2</v>
      </c>
      <c r="I6" s="11">
        <f>STDEV('qPCR OUTPUT'!E24:E25)</f>
        <v>6.2154686066297478</v>
      </c>
      <c r="J6" s="23">
        <f t="shared" si="1"/>
        <v>0.24921686474056726</v>
      </c>
      <c r="K6" s="11">
        <f t="shared" si="2"/>
        <v>0.92999999999999972</v>
      </c>
      <c r="L6" s="15">
        <f t="shared" si="3"/>
        <v>1.4199000000000019</v>
      </c>
      <c r="M6" s="15">
        <f t="shared" si="4"/>
        <v>-0.48990000000000222</v>
      </c>
      <c r="N6" s="61">
        <f t="shared" si="5"/>
        <v>1.4043475304111832</v>
      </c>
      <c r="O6" s="10">
        <f t="shared" si="6"/>
        <v>976.02153363577236</v>
      </c>
      <c r="P6" s="11">
        <f t="shared" si="7"/>
        <v>22.469560486578931</v>
      </c>
      <c r="Q6" s="11">
        <f t="shared" si="8"/>
        <v>10608.929713432308</v>
      </c>
      <c r="R6" s="11">
        <f t="shared" si="9"/>
        <v>244.23435311498838</v>
      </c>
      <c r="S6" s="11">
        <f t="shared" si="10"/>
        <v>10364.695360317319</v>
      </c>
      <c r="T6" s="11">
        <f t="shared" si="11"/>
        <v>10853.164066547297</v>
      </c>
      <c r="U6" s="11">
        <f t="shared" si="12"/>
        <v>43.398394076985475</v>
      </c>
      <c r="V6" s="11">
        <f t="shared" si="13"/>
        <v>52.831941367800688</v>
      </c>
      <c r="W6" s="11">
        <f t="shared" si="14"/>
        <v>37.140125212223907</v>
      </c>
      <c r="X6" s="11">
        <f t="shared" si="15"/>
        <v>46.367347608087144</v>
      </c>
      <c r="Y6" s="11">
        <f t="shared" si="16"/>
        <v>44.882870842536306</v>
      </c>
      <c r="Z6" s="11">
        <f t="shared" si="23"/>
        <v>44.934452066274304</v>
      </c>
      <c r="AA6" s="11">
        <f t="shared" si="24"/>
        <v>1.5701118732940971</v>
      </c>
      <c r="AB6" s="11">
        <f t="shared" si="25"/>
        <v>30.80344520662743</v>
      </c>
      <c r="AC6" s="11">
        <f t="shared" si="26"/>
        <v>11.980169272791565</v>
      </c>
      <c r="AD6" s="11">
        <f t="shared" si="27"/>
        <v>2.4652512946590939</v>
      </c>
      <c r="AE6" s="28">
        <f t="shared" si="17"/>
        <v>7.8974893015263845</v>
      </c>
      <c r="AF6" s="18">
        <v>33113</v>
      </c>
      <c r="AG6" s="11">
        <f t="shared" si="18"/>
        <v>10678</v>
      </c>
      <c r="AH6" s="11">
        <f t="shared" si="19"/>
        <v>29.233333333333334</v>
      </c>
      <c r="AI6" s="11"/>
      <c r="AJ6" s="11">
        <f t="shared" si="20"/>
        <v>10608.929713432308</v>
      </c>
      <c r="AK6" s="26">
        <f t="shared" si="21"/>
        <v>10.608929713432309</v>
      </c>
      <c r="AL6" s="26">
        <f t="shared" si="22"/>
        <v>0.24423435311498842</v>
      </c>
      <c r="AM6" s="11">
        <f t="shared" si="28"/>
        <v>5.6590973530451798</v>
      </c>
    </row>
    <row r="7" spans="1:39">
      <c r="A7" s="10" t="s">
        <v>266</v>
      </c>
      <c r="B7" s="10">
        <v>7555822</v>
      </c>
      <c r="C7" s="10">
        <v>8</v>
      </c>
      <c r="D7" s="30">
        <v>43791</v>
      </c>
      <c r="E7" s="11">
        <f>'qPCR OUTPUT'!E4</f>
        <v>16.059999999999999</v>
      </c>
      <c r="F7" s="11">
        <f>'qPCR OUTPUT'!E5</f>
        <v>24.55</v>
      </c>
      <c r="G7" s="11">
        <f>STDEV('qPCR OUTPUT'!E23:E24)</f>
        <v>0.79903066274079926</v>
      </c>
      <c r="H7" s="23">
        <f t="shared" si="0"/>
        <v>4.9752843259078416E-2</v>
      </c>
      <c r="I7" s="11">
        <f>STDEV('qPCR OUTPUT'!E25:E26)</f>
        <v>6.0033365722737653</v>
      </c>
      <c r="J7" s="23">
        <f t="shared" si="1"/>
        <v>0.24453509459363607</v>
      </c>
      <c r="K7" s="11">
        <f t="shared" si="2"/>
        <v>1.1599999999999984</v>
      </c>
      <c r="L7" s="15">
        <f t="shared" si="3"/>
        <v>1.0299000000000014</v>
      </c>
      <c r="M7" s="15">
        <f t="shared" si="4"/>
        <v>0.130099999999997</v>
      </c>
      <c r="N7" s="61">
        <f t="shared" si="5"/>
        <v>0.91376811045529371</v>
      </c>
      <c r="O7" s="10">
        <f t="shared" si="6"/>
        <v>635.06883676642917</v>
      </c>
      <c r="P7" s="11">
        <f t="shared" si="7"/>
        <v>14.620289767284699</v>
      </c>
      <c r="Q7" s="11">
        <f t="shared" si="8"/>
        <v>6902.9221387655343</v>
      </c>
      <c r="R7" s="11">
        <f t="shared" si="9"/>
        <v>158.91619312265976</v>
      </c>
      <c r="S7" s="11">
        <f t="shared" si="10"/>
        <v>6744.0059456428744</v>
      </c>
      <c r="T7" s="11">
        <f t="shared" si="11"/>
        <v>7061.8383318881943</v>
      </c>
      <c r="U7" s="11">
        <f t="shared" si="12"/>
        <v>77.794943516392692</v>
      </c>
      <c r="V7" s="11">
        <f t="shared" si="13"/>
        <v>88.849535847062171</v>
      </c>
      <c r="W7" s="11">
        <f t="shared" si="14"/>
        <v>80.226329246849787</v>
      </c>
      <c r="X7" s="11">
        <f t="shared" si="15"/>
        <v>91.48412385053048</v>
      </c>
      <c r="Y7" s="11">
        <f t="shared" si="16"/>
        <v>84.537932546955972</v>
      </c>
      <c r="Z7" s="11">
        <f t="shared" si="23"/>
        <v>84.588733115208782</v>
      </c>
      <c r="AA7" s="11">
        <f t="shared" si="24"/>
        <v>2.7022066448542112</v>
      </c>
      <c r="AB7" s="11">
        <f t="shared" si="25"/>
        <v>60.268873311520878</v>
      </c>
      <c r="AC7" s="11">
        <f t="shared" si="26"/>
        <v>9.1913140695862587</v>
      </c>
      <c r="AD7" s="11">
        <f t="shared" si="27"/>
        <v>7.3019207514942339</v>
      </c>
      <c r="AE7" s="28">
        <f t="shared" si="17"/>
        <v>6.8953907353216977</v>
      </c>
      <c r="AF7" s="18">
        <v>22764</v>
      </c>
      <c r="AG7" s="11">
        <f t="shared" si="18"/>
        <v>21027</v>
      </c>
      <c r="AH7" s="11">
        <f t="shared" si="19"/>
        <v>57.56666666666667</v>
      </c>
      <c r="AI7" s="11">
        <f>(Z7-AH7)^2</f>
        <v>730.19207514942536</v>
      </c>
      <c r="AJ7" s="11">
        <f t="shared" si="20"/>
        <v>6902.9221387655343</v>
      </c>
      <c r="AK7" s="26">
        <f t="shared" si="21"/>
        <v>6.9029221387655344</v>
      </c>
      <c r="AL7" s="26">
        <f t="shared" si="22"/>
        <v>0.1589161931226597</v>
      </c>
      <c r="AM7" s="11">
        <f t="shared" si="28"/>
        <v>1.1477139360954192</v>
      </c>
    </row>
    <row r="8" spans="1:39">
      <c r="A8" s="10" t="s">
        <v>268</v>
      </c>
      <c r="B8" s="10">
        <v>7322665</v>
      </c>
      <c r="C8" s="10">
        <v>1</v>
      </c>
      <c r="D8" s="30">
        <v>43791</v>
      </c>
      <c r="E8" s="11">
        <f>'qPCR OUTPUT'!E28</f>
        <v>16.170000000000002</v>
      </c>
      <c r="F8" s="11">
        <f>'qPCR OUTPUT'!E29</f>
        <v>24.31</v>
      </c>
      <c r="G8" s="11">
        <f>STDEV('qPCR OUTPUT'!E25:E26)</f>
        <v>6.0033365722737653</v>
      </c>
      <c r="H8" s="23">
        <f t="shared" si="0"/>
        <v>0.37126385728347339</v>
      </c>
      <c r="I8" s="11">
        <f>STDEV('qPCR OUTPUT'!E27:E28)</f>
        <v>6.2083975388178727</v>
      </c>
      <c r="J8" s="23">
        <f t="shared" si="1"/>
        <v>0.25538451414306346</v>
      </c>
      <c r="K8" s="11">
        <f t="shared" si="2"/>
        <v>1.2700000000000014</v>
      </c>
      <c r="L8" s="15">
        <f t="shared" si="3"/>
        <v>0.78989999999999938</v>
      </c>
      <c r="M8" s="15">
        <f t="shared" si="4"/>
        <v>0.48010000000000197</v>
      </c>
      <c r="N8" s="61">
        <f t="shared" si="5"/>
        <v>0.71692792862838273</v>
      </c>
      <c r="O8" s="10">
        <f t="shared" si="6"/>
        <v>498.26491039672601</v>
      </c>
      <c r="P8" s="11">
        <f t="shared" si="7"/>
        <v>11.470846858054124</v>
      </c>
      <c r="Q8" s="11">
        <f t="shared" si="8"/>
        <v>5415.9229390948476</v>
      </c>
      <c r="R8" s="11">
        <f t="shared" si="9"/>
        <v>124.68311802232742</v>
      </c>
      <c r="S8" s="11">
        <f t="shared" si="10"/>
        <v>5291.2398210725205</v>
      </c>
      <c r="T8" s="11">
        <f t="shared" si="11"/>
        <v>5540.6060571171747</v>
      </c>
      <c r="U8" s="11">
        <f t="shared" si="12"/>
        <v>91.596221699811053</v>
      </c>
      <c r="V8" s="11">
        <f t="shared" si="13"/>
        <v>103.30124245738685</v>
      </c>
      <c r="W8" s="11">
        <f t="shared" si="14"/>
        <v>97.514246129237009</v>
      </c>
      <c r="X8" s="11">
        <f t="shared" si="15"/>
        <v>109.58678792030561</v>
      </c>
      <c r="Y8" s="11">
        <f t="shared" si="16"/>
        <v>100.40774429331194</v>
      </c>
      <c r="Z8" s="11">
        <f t="shared" si="23"/>
        <v>100.49962455168513</v>
      </c>
      <c r="AA8" s="11">
        <f t="shared" si="24"/>
        <v>3.3532957885018462</v>
      </c>
      <c r="AB8" s="11">
        <f t="shared" si="25"/>
        <v>70.319962455168508</v>
      </c>
      <c r="AC8" s="11">
        <f t="shared" si="26"/>
        <v>8.2399947079141711</v>
      </c>
      <c r="AD8" s="11">
        <f t="shared" si="27"/>
        <v>11.24459264518417</v>
      </c>
      <c r="AE8" s="28">
        <f t="shared" si="17"/>
        <v>9.0871633686204802</v>
      </c>
      <c r="AF8" s="18">
        <v>19332</v>
      </c>
      <c r="AG8" s="11">
        <f t="shared" si="18"/>
        <v>24459</v>
      </c>
      <c r="AH8" s="11">
        <f t="shared" si="19"/>
        <v>66.966666666666669</v>
      </c>
      <c r="AI8" s="11">
        <f>(Z8-AH8)^2</f>
        <v>1124.4592645184218</v>
      </c>
      <c r="AJ8" s="11">
        <f t="shared" si="20"/>
        <v>5415.9229390948476</v>
      </c>
      <c r="AK8" s="26">
        <f t="shared" si="21"/>
        <v>5.4159229390948473</v>
      </c>
      <c r="AL8" s="26">
        <f t="shared" si="22"/>
        <v>0.12468311802232712</v>
      </c>
      <c r="AM8" s="11">
        <f t="shared" si="28"/>
        <v>0.90549392394661221</v>
      </c>
    </row>
    <row r="9" spans="1:39">
      <c r="A9" s="10" t="s">
        <v>270</v>
      </c>
      <c r="B9" s="27">
        <v>11817307</v>
      </c>
      <c r="C9" s="10">
        <v>4</v>
      </c>
      <c r="D9" s="30">
        <v>43791</v>
      </c>
      <c r="E9" s="11">
        <f>'qPCR OUTPUT'!E52</f>
        <v>15.99</v>
      </c>
      <c r="F9" s="11">
        <f>'qPCR OUTPUT'!E53</f>
        <v>24.23</v>
      </c>
      <c r="G9" s="11">
        <f>STDEV('qPCR OUTPUT'!E27:E28)</f>
        <v>6.2083975388178727</v>
      </c>
      <c r="H9" s="23">
        <f t="shared" si="0"/>
        <v>0.38826751337197452</v>
      </c>
      <c r="I9" s="11">
        <f>STDEV('qPCR OUTPUT'!E29:E30)</f>
        <v>6.293250352560265</v>
      </c>
      <c r="J9" s="23">
        <f t="shared" si="1"/>
        <v>0.2597296885084715</v>
      </c>
      <c r="K9" s="11">
        <f t="shared" si="2"/>
        <v>1.0899999999999999</v>
      </c>
      <c r="L9" s="15">
        <f t="shared" si="3"/>
        <v>0.70990000000000109</v>
      </c>
      <c r="M9" s="15">
        <f t="shared" si="4"/>
        <v>0.38009999999999877</v>
      </c>
      <c r="N9" s="61">
        <f t="shared" si="5"/>
        <v>0.76838432845501592</v>
      </c>
      <c r="O9" s="10">
        <f t="shared" si="6"/>
        <v>534.02710827623605</v>
      </c>
      <c r="P9" s="11">
        <f t="shared" si="7"/>
        <v>12.294149255280255</v>
      </c>
      <c r="Q9" s="11">
        <f t="shared" si="8"/>
        <v>5804.6424812634359</v>
      </c>
      <c r="R9" s="11">
        <f t="shared" si="9"/>
        <v>133.63205712261149</v>
      </c>
      <c r="S9" s="11">
        <f t="shared" si="10"/>
        <v>5671.0104241408244</v>
      </c>
      <c r="T9" s="11">
        <f t="shared" si="11"/>
        <v>5938.2745383860474</v>
      </c>
      <c r="U9" s="11">
        <f t="shared" si="12"/>
        <v>87.98840097066217</v>
      </c>
      <c r="V9" s="11">
        <f t="shared" si="13"/>
        <v>99.523391885332558</v>
      </c>
      <c r="W9" s="11">
        <f t="shared" si="14"/>
        <v>92.994975952724189</v>
      </c>
      <c r="X9" s="11">
        <f t="shared" si="15"/>
        <v>104.85453299320602</v>
      </c>
      <c r="Y9" s="11">
        <f t="shared" si="16"/>
        <v>96.259183919028374</v>
      </c>
      <c r="Z9" s="11">
        <f t="shared" si="23"/>
        <v>96.340325450481231</v>
      </c>
      <c r="AA9" s="11">
        <f t="shared" si="24"/>
        <v>4.7862547672703455</v>
      </c>
      <c r="AB9" s="11">
        <f t="shared" si="25"/>
        <v>53.264032545048117</v>
      </c>
      <c r="AC9" s="11">
        <f t="shared" si="26"/>
        <v>9.8543109400087161</v>
      </c>
      <c r="AD9" s="11">
        <f t="shared" si="27"/>
        <v>22.908234697218084</v>
      </c>
      <c r="AE9" s="28">
        <f t="shared" si="17"/>
        <v>8.5142075427247903</v>
      </c>
      <c r="AF9" s="18">
        <v>26083</v>
      </c>
      <c r="AG9" s="11">
        <f t="shared" si="18"/>
        <v>17708</v>
      </c>
      <c r="AH9" s="11">
        <f t="shared" si="19"/>
        <v>48.477777777777774</v>
      </c>
      <c r="AI9" s="11">
        <f>(Z9-AH9)^2</f>
        <v>2290.8234697218109</v>
      </c>
      <c r="AJ9" s="11">
        <f t="shared" si="20"/>
        <v>5804.6424812634359</v>
      </c>
      <c r="AK9" s="26">
        <f t="shared" si="21"/>
        <v>5.8046424812634356</v>
      </c>
      <c r="AL9" s="26">
        <f t="shared" si="22"/>
        <v>0.13363205712261195</v>
      </c>
      <c r="AM9" s="11">
        <f t="shared" si="28"/>
        <v>2.2202088735435117</v>
      </c>
    </row>
    <row r="10" spans="1:39">
      <c r="A10" s="10" t="s">
        <v>271</v>
      </c>
      <c r="B10" s="10">
        <v>8480263</v>
      </c>
      <c r="C10" s="10">
        <v>8</v>
      </c>
      <c r="D10" s="30">
        <v>43791</v>
      </c>
      <c r="E10" s="11">
        <f>'qPCR OUTPUT'!E64</f>
        <v>16.170000000000002</v>
      </c>
      <c r="F10" s="11">
        <f>'qPCR OUTPUT'!E65</f>
        <v>24.93</v>
      </c>
      <c r="G10" s="11">
        <f>STDEV('qPCR OUTPUT'!E28:E29)</f>
        <v>5.755849198858491</v>
      </c>
      <c r="H10" s="23">
        <f t="shared" si="0"/>
        <v>0.35595851569935005</v>
      </c>
      <c r="I10" s="11">
        <f>STDEV('qPCR OUTPUT'!E30:E31)</f>
        <v>6.6892301500247422</v>
      </c>
      <c r="J10" s="23">
        <f t="shared" si="1"/>
        <v>0.2683205034105392</v>
      </c>
      <c r="K10" s="11">
        <f t="shared" si="2"/>
        <v>1.2700000000000014</v>
      </c>
      <c r="L10" s="15">
        <f t="shared" si="3"/>
        <v>1.4099000000000004</v>
      </c>
      <c r="M10" s="15">
        <f t="shared" si="4"/>
        <v>-0.13989999999999903</v>
      </c>
      <c r="N10" s="61">
        <f t="shared" si="5"/>
        <v>1.1018287402811855</v>
      </c>
      <c r="O10" s="10">
        <f t="shared" si="6"/>
        <v>765.77097449542396</v>
      </c>
      <c r="P10" s="11">
        <f t="shared" si="7"/>
        <v>17.629259844498968</v>
      </c>
      <c r="Q10" s="11">
        <f t="shared" si="8"/>
        <v>8323.597548863303</v>
      </c>
      <c r="R10" s="11">
        <f t="shared" si="9"/>
        <v>191.62238961411921</v>
      </c>
      <c r="S10" s="11">
        <f t="shared" si="10"/>
        <v>8131.9751592491839</v>
      </c>
      <c r="T10" s="11">
        <f t="shared" si="11"/>
        <v>8515.2199384774231</v>
      </c>
      <c r="U10" s="11">
        <f t="shared" si="12"/>
        <v>64.609235987132749</v>
      </c>
      <c r="V10" s="11">
        <f t="shared" si="13"/>
        <v>75.042410584464491</v>
      </c>
      <c r="W10" s="11">
        <f t="shared" si="14"/>
        <v>63.709495604934702</v>
      </c>
      <c r="X10" s="11">
        <f t="shared" si="15"/>
        <v>74.188882732118657</v>
      </c>
      <c r="Y10" s="11">
        <f t="shared" si="16"/>
        <v>69.39905935962571</v>
      </c>
      <c r="Z10" s="11">
        <f t="shared" si="23"/>
        <v>69.387506227162646</v>
      </c>
      <c r="AA10" s="11">
        <f t="shared" si="24"/>
        <v>1.2073617338273757</v>
      </c>
      <c r="AB10" s="11">
        <f t="shared" si="25"/>
        <v>58.521250622716266</v>
      </c>
      <c r="AC10" s="11">
        <f t="shared" si="26"/>
        <v>9.3567237358419817</v>
      </c>
      <c r="AD10" s="11">
        <f t="shared" si="27"/>
        <v>1.4577223563106483</v>
      </c>
      <c r="AE10" s="28">
        <f t="shared" si="17"/>
        <v>5.6549043573018452</v>
      </c>
      <c r="AF10" s="18">
        <v>22856</v>
      </c>
      <c r="AG10" s="11">
        <f t="shared" si="18"/>
        <v>20935</v>
      </c>
      <c r="AH10" s="11">
        <f t="shared" si="19"/>
        <v>57.31388888888889</v>
      </c>
      <c r="AI10" s="11">
        <f>(Z10-AH10)^2</f>
        <v>145.77223563106466</v>
      </c>
      <c r="AJ10" s="11">
        <f t="shared" si="20"/>
        <v>8323.597548863303</v>
      </c>
      <c r="AK10" s="26">
        <f t="shared" si="21"/>
        <v>8.3235975488633027</v>
      </c>
      <c r="AL10" s="26">
        <f t="shared" si="22"/>
        <v>0.19162238961412115</v>
      </c>
      <c r="AM10" s="11">
        <f t="shared" si="28"/>
        <v>1.4152883962149709</v>
      </c>
    </row>
    <row r="11" spans="1:39">
      <c r="A11" s="10" t="s">
        <v>309</v>
      </c>
      <c r="B11" s="34">
        <v>11268416</v>
      </c>
      <c r="C11" s="10">
        <v>6</v>
      </c>
      <c r="D11" s="30">
        <v>43791</v>
      </c>
      <c r="E11" s="11">
        <f>'qPCR OUTPUT'!E70</f>
        <v>16.079999999999998</v>
      </c>
      <c r="F11" s="11">
        <f>'qPCR OUTPUT'!E71</f>
        <v>24.97</v>
      </c>
      <c r="G11" s="11">
        <f>STDEV('qPCR OUTPUT'!E29:E30)</f>
        <v>6.293250352560265</v>
      </c>
      <c r="H11" s="23">
        <f t="shared" si="0"/>
        <v>0.39137129058210607</v>
      </c>
      <c r="I11" s="11">
        <f>STDEV('qPCR OUTPUT'!E31:E32)</f>
        <v>6.1659711319467094</v>
      </c>
      <c r="J11" s="23">
        <f t="shared" si="1"/>
        <v>0.246935167478843</v>
      </c>
      <c r="K11" s="11">
        <f t="shared" si="2"/>
        <v>1.1799999999999979</v>
      </c>
      <c r="L11" s="15">
        <f t="shared" si="3"/>
        <v>1.4498999999999995</v>
      </c>
      <c r="M11" s="15">
        <f t="shared" si="4"/>
        <v>-0.26990000000000158</v>
      </c>
      <c r="N11" s="11">
        <f t="shared" si="5"/>
        <v>1.2057242503577588</v>
      </c>
      <c r="O11" s="10">
        <f t="shared" si="6"/>
        <v>837.97835399864232</v>
      </c>
      <c r="P11" s="11">
        <f t="shared" si="7"/>
        <v>19.29158800572414</v>
      </c>
      <c r="Q11" s="11">
        <f t="shared" si="8"/>
        <v>9108.4603695504593</v>
      </c>
      <c r="R11" s="11">
        <f t="shared" si="9"/>
        <v>209.69117397526242</v>
      </c>
      <c r="S11" s="11">
        <f t="shared" si="10"/>
        <v>8898.7691955751961</v>
      </c>
      <c r="T11" s="11">
        <f t="shared" si="11"/>
        <v>9318.1515435257224</v>
      </c>
      <c r="U11" s="11">
        <f t="shared" si="12"/>
        <v>57.32469264203565</v>
      </c>
      <c r="V11" s="11">
        <f t="shared" si="13"/>
        <v>67.414560336505644</v>
      </c>
      <c r="W11" s="11">
        <f t="shared" si="14"/>
        <v>54.58464657265516</v>
      </c>
      <c r="X11" s="11">
        <f t="shared" si="15"/>
        <v>64.633996632043889</v>
      </c>
      <c r="Y11" s="11">
        <f t="shared" si="16"/>
        <v>60.979344637039773</v>
      </c>
      <c r="Z11" s="11">
        <f t="shared" si="23"/>
        <v>60.989474045810084</v>
      </c>
      <c r="AA11" s="11">
        <f t="shared" si="24"/>
        <v>0.95589184902545277</v>
      </c>
      <c r="AB11" s="11">
        <f t="shared" si="25"/>
        <v>52.386447404581013</v>
      </c>
      <c r="AC11" s="11">
        <f t="shared" si="26"/>
        <v>9.9373729568419549</v>
      </c>
      <c r="AD11" s="11">
        <f t="shared" si="27"/>
        <v>0.91372922703330428</v>
      </c>
      <c r="AE11" s="28">
        <f t="shared" si="17"/>
        <v>6.4250862906955604</v>
      </c>
      <c r="AF11" s="18">
        <v>25006</v>
      </c>
      <c r="AG11" s="11">
        <f t="shared" si="18"/>
        <v>18785</v>
      </c>
      <c r="AH11" s="11">
        <f t="shared" si="19"/>
        <v>51.430555555555557</v>
      </c>
      <c r="AI11" s="11"/>
      <c r="AJ11" s="11">
        <f t="shared" si="20"/>
        <v>9108.4603695504593</v>
      </c>
      <c r="AK11" s="26">
        <f t="shared" si="21"/>
        <v>9.1084603695504587</v>
      </c>
      <c r="AL11" s="26">
        <f t="shared" si="22"/>
        <v>0.20969117397526382</v>
      </c>
      <c r="AM11" s="11">
        <f t="shared" si="28"/>
        <v>2.3545739007737509</v>
      </c>
    </row>
    <row r="12" spans="1:39">
      <c r="A12" s="10" t="s">
        <v>273</v>
      </c>
      <c r="B12" s="27">
        <v>10366340</v>
      </c>
      <c r="C12" s="10">
        <v>7</v>
      </c>
      <c r="D12" s="30">
        <v>43791</v>
      </c>
      <c r="E12" s="11">
        <f>'qPCR OUTPUT'!E94</f>
        <v>17.43</v>
      </c>
      <c r="F12" s="11">
        <f>'qPCR OUTPUT'!E95</f>
        <v>25.29</v>
      </c>
      <c r="G12" s="11">
        <f>STDEV('qPCR OUTPUT'!E31:E32)</f>
        <v>6.1659711319467094</v>
      </c>
      <c r="H12" s="23">
        <f t="shared" si="0"/>
        <v>0.35375623246969073</v>
      </c>
      <c r="I12" s="11">
        <f>STDEV('qPCR OUTPUT'!E33:E34)</f>
        <v>5.4447222151364247</v>
      </c>
      <c r="J12" s="23">
        <f t="shared" si="1"/>
        <v>0.21529150712283215</v>
      </c>
      <c r="K12" s="11">
        <f t="shared" si="2"/>
        <v>2.5299999999999994</v>
      </c>
      <c r="L12" s="15">
        <f t="shared" si="3"/>
        <v>1.7698999999999998</v>
      </c>
      <c r="M12" s="15">
        <f t="shared" si="4"/>
        <v>0.76009999999999955</v>
      </c>
      <c r="N12" s="11">
        <f t="shared" si="5"/>
        <v>0.59045540204658475</v>
      </c>
      <c r="O12" s="10">
        <f t="shared" si="6"/>
        <v>410.36650442237641</v>
      </c>
      <c r="P12" s="11">
        <f t="shared" si="7"/>
        <v>9.4472864327453561</v>
      </c>
      <c r="Q12" s="11">
        <f t="shared" si="8"/>
        <v>4460.5054828519178</v>
      </c>
      <c r="R12" s="11">
        <f t="shared" si="9"/>
        <v>102.68789600810169</v>
      </c>
      <c r="S12" s="11">
        <f t="shared" si="10"/>
        <v>4357.8175868438157</v>
      </c>
      <c r="T12" s="11">
        <f t="shared" si="11"/>
        <v>4563.1933788600199</v>
      </c>
      <c r="U12" s="11">
        <f t="shared" si="12"/>
        <v>100.46373292498376</v>
      </c>
      <c r="V12" s="11">
        <f t="shared" si="13"/>
        <v>112.58666290082982</v>
      </c>
      <c r="W12" s="11">
        <f t="shared" si="14"/>
        <v>108.62197071655859</v>
      </c>
      <c r="X12" s="11">
        <f t="shared" si="15"/>
        <v>121.21799879156576</v>
      </c>
      <c r="Y12" s="11">
        <f t="shared" si="16"/>
        <v>110.60431680869421</v>
      </c>
      <c r="Z12" s="11">
        <f t="shared" si="23"/>
        <v>110.72259133348449</v>
      </c>
      <c r="AA12" s="11">
        <f t="shared" si="24"/>
        <v>5.641981355570671</v>
      </c>
      <c r="AB12" s="11">
        <f t="shared" si="25"/>
        <v>59.944759133348448</v>
      </c>
      <c r="AC12" s="11">
        <f t="shared" si="26"/>
        <v>9.2219909533230577</v>
      </c>
      <c r="AD12" s="11">
        <f t="shared" si="27"/>
        <v>31.831953616607066</v>
      </c>
      <c r="AE12" s="28">
        <f t="shared" si="17"/>
        <v>10.495407458081274</v>
      </c>
      <c r="AF12" s="18">
        <v>23957</v>
      </c>
      <c r="AG12" s="11">
        <f t="shared" si="18"/>
        <v>19834</v>
      </c>
      <c r="AH12" s="11">
        <f t="shared" si="19"/>
        <v>54.302777777777777</v>
      </c>
      <c r="AI12" s="11">
        <f>(Z12-AH12)^2</f>
        <v>3183.1953616607066</v>
      </c>
      <c r="AJ12" s="11">
        <f t="shared" si="20"/>
        <v>4460.5054828519178</v>
      </c>
      <c r="AK12" s="26">
        <f t="shared" si="21"/>
        <v>4.4605054828519179</v>
      </c>
      <c r="AL12" s="26">
        <f t="shared" si="22"/>
        <v>0.10268789600810191</v>
      </c>
      <c r="AM12" s="11">
        <f t="shared" si="28"/>
        <v>1.1973383068461234</v>
      </c>
    </row>
    <row r="13" spans="1:39">
      <c r="A13" s="10" t="s">
        <v>274</v>
      </c>
      <c r="B13" s="27">
        <v>4200461</v>
      </c>
      <c r="C13" s="10">
        <v>8</v>
      </c>
      <c r="D13" s="30">
        <v>43791</v>
      </c>
      <c r="E13" s="11">
        <f>'qPCR OUTPUT'!E18</f>
        <v>16.02</v>
      </c>
      <c r="F13" s="11">
        <f>'qPCR OUTPUT'!E19</f>
        <v>24.87</v>
      </c>
      <c r="G13" s="11">
        <f>STDEV('qPCR OUTPUT'!E32:E33)</f>
        <v>5.204305909532998</v>
      </c>
      <c r="H13" s="23">
        <f t="shared" si="0"/>
        <v>0.32486304054513099</v>
      </c>
      <c r="I13" s="11">
        <f>STDEV('qPCR OUTPUT'!E34:E35)</f>
        <v>5.9467680297788572</v>
      </c>
      <c r="J13" s="23">
        <f t="shared" si="1"/>
        <v>0.23911411458700671</v>
      </c>
      <c r="K13" s="11">
        <f t="shared" si="2"/>
        <v>1.1199999999999992</v>
      </c>
      <c r="L13" s="15">
        <f t="shared" si="3"/>
        <v>1.3499000000000017</v>
      </c>
      <c r="M13" s="15">
        <f t="shared" si="4"/>
        <v>-0.22990000000000244</v>
      </c>
      <c r="N13" s="11">
        <f t="shared" si="5"/>
        <v>1.1727536573254438</v>
      </c>
      <c r="O13" s="10">
        <f t="shared" si="6"/>
        <v>815.06379184118339</v>
      </c>
      <c r="P13" s="11">
        <f t="shared" si="7"/>
        <v>18.764058517207101</v>
      </c>
      <c r="Q13" s="11">
        <f t="shared" si="8"/>
        <v>8859.3890417519942</v>
      </c>
      <c r="R13" s="11">
        <f t="shared" si="9"/>
        <v>203.95715779572936</v>
      </c>
      <c r="S13" s="11">
        <f t="shared" si="10"/>
        <v>8655.4318839562657</v>
      </c>
      <c r="T13" s="11">
        <f t="shared" si="11"/>
        <v>9063.3461995477228</v>
      </c>
      <c r="U13" s="11">
        <f t="shared" si="12"/>
        <v>59.636397102415479</v>
      </c>
      <c r="V13" s="11">
        <f t="shared" si="13"/>
        <v>69.835211104296647</v>
      </c>
      <c r="W13" s="11">
        <f t="shared" si="14"/>
        <v>57.480360580920433</v>
      </c>
      <c r="X13" s="11">
        <f t="shared" si="15"/>
        <v>67.666180225382092</v>
      </c>
      <c r="Y13" s="11">
        <f t="shared" si="16"/>
        <v>63.651288663898782</v>
      </c>
      <c r="Z13" s="11">
        <f t="shared" si="23"/>
        <v>63.654537253253665</v>
      </c>
      <c r="AA13" s="11">
        <f t="shared" si="24"/>
        <v>1.4201018302301891</v>
      </c>
      <c r="AB13" s="11">
        <f t="shared" si="25"/>
        <v>76.43545372532536</v>
      </c>
      <c r="AC13" s="11">
        <f t="shared" si="26"/>
        <v>7.6611733316144957</v>
      </c>
      <c r="AD13" s="11">
        <f t="shared" si="27"/>
        <v>2.0166892082231485</v>
      </c>
      <c r="AE13" s="28">
        <f t="shared" si="17"/>
        <v>6.1806738510429824</v>
      </c>
      <c r="AF13" s="18">
        <v>15355</v>
      </c>
      <c r="AG13" s="11">
        <f t="shared" si="18"/>
        <v>28436</v>
      </c>
      <c r="AH13" s="11">
        <f t="shared" si="19"/>
        <v>77.855555555555554</v>
      </c>
      <c r="AI13" s="11">
        <f>(Z13-AH13)^2</f>
        <v>201.66892082231325</v>
      </c>
      <c r="AJ13" s="11">
        <f t="shared" si="20"/>
        <v>8859.3890417519942</v>
      </c>
      <c r="AK13" s="26">
        <f t="shared" si="21"/>
        <v>8.859389041751994</v>
      </c>
      <c r="AL13" s="26">
        <f t="shared" si="22"/>
        <v>0.20395715779572932</v>
      </c>
      <c r="AM13" s="11">
        <f t="shared" si="28"/>
        <v>0.84188717929829626</v>
      </c>
    </row>
    <row r="14" spans="1:39">
      <c r="A14" s="10" t="s">
        <v>275</v>
      </c>
      <c r="B14" s="27">
        <v>9337496</v>
      </c>
      <c r="C14" s="10">
        <v>7</v>
      </c>
      <c r="D14" s="30">
        <v>43791</v>
      </c>
      <c r="E14" s="11">
        <f>'qPCR OUTPUT'!E30</f>
        <v>15.41</v>
      </c>
      <c r="F14" s="11">
        <f>'qPCR OUTPUT'!E31</f>
        <v>24.87</v>
      </c>
      <c r="G14" s="11">
        <f>STDEV('qPCR OUTPUT'!E33:E34)</f>
        <v>5.4447222151364247</v>
      </c>
      <c r="H14" s="23">
        <f t="shared" si="0"/>
        <v>0.35332395945077383</v>
      </c>
      <c r="I14" s="11">
        <f>STDEV('qPCR OUTPUT'!E35:E36)</f>
        <v>6.0104076400856536</v>
      </c>
      <c r="J14" s="23">
        <f t="shared" si="1"/>
        <v>0.24167300523062538</v>
      </c>
      <c r="K14" s="11">
        <f t="shared" si="2"/>
        <v>0.50999999999999979</v>
      </c>
      <c r="L14" s="15">
        <f t="shared" si="3"/>
        <v>1.3499000000000017</v>
      </c>
      <c r="M14" s="15">
        <f t="shared" si="4"/>
        <v>-0.83990000000000187</v>
      </c>
      <c r="N14" s="11">
        <f t="shared" si="5"/>
        <v>1.789926069335134</v>
      </c>
      <c r="O14" s="10">
        <f t="shared" si="6"/>
        <v>1243.9986181879181</v>
      </c>
      <c r="P14" s="11">
        <f t="shared" si="7"/>
        <v>28.638817109362144</v>
      </c>
      <c r="Q14" s="11">
        <f t="shared" si="8"/>
        <v>13521.72411073824</v>
      </c>
      <c r="R14" s="11">
        <f t="shared" si="9"/>
        <v>311.2914903191537</v>
      </c>
      <c r="S14" s="11">
        <f t="shared" si="10"/>
        <v>13210.432620419086</v>
      </c>
      <c r="T14" s="11">
        <f t="shared" si="11"/>
        <v>13833.015601057394</v>
      </c>
      <c r="U14" s="11">
        <f t="shared" si="12"/>
        <v>16.363890106018694</v>
      </c>
      <c r="V14" s="11">
        <f t="shared" si="13"/>
        <v>24.523351789954766</v>
      </c>
      <c r="W14" s="11">
        <f t="shared" si="14"/>
        <v>3.2758518170128745</v>
      </c>
      <c r="X14" s="11">
        <f t="shared" si="15"/>
        <v>10.907114347416996</v>
      </c>
      <c r="Y14" s="11">
        <f t="shared" si="16"/>
        <v>13.635502226717845</v>
      </c>
      <c r="Z14" s="11">
        <f t="shared" si="23"/>
        <v>13.767552015100833</v>
      </c>
      <c r="AA14" s="11">
        <f t="shared" si="24"/>
        <v>3.7563003540454725</v>
      </c>
      <c r="AB14" s="11">
        <f t="shared" si="25"/>
        <v>47.574255201510084</v>
      </c>
      <c r="AC14" s="11">
        <f t="shared" si="26"/>
        <v>10.392839180396656</v>
      </c>
      <c r="AD14" s="11">
        <f t="shared" si="27"/>
        <v>14.109792349802134</v>
      </c>
      <c r="AE14" s="28">
        <f t="shared" si="17"/>
        <v>10.755799774853934</v>
      </c>
      <c r="AF14" s="18">
        <v>25042</v>
      </c>
      <c r="AG14" s="11">
        <f t="shared" si="18"/>
        <v>18749</v>
      </c>
      <c r="AH14" s="11">
        <f t="shared" si="19"/>
        <v>51.330555555555556</v>
      </c>
      <c r="AI14" s="11">
        <f>(Z14-AH14)^2</f>
        <v>1410.979234980214</v>
      </c>
      <c r="AJ14" s="11">
        <f t="shared" si="20"/>
        <v>13521.72411073824</v>
      </c>
      <c r="AK14" s="26">
        <f t="shared" si="21"/>
        <v>13.521724110738239</v>
      </c>
      <c r="AL14" s="26">
        <f t="shared" si="22"/>
        <v>0.31129149031915482</v>
      </c>
      <c r="AM14" s="11">
        <f t="shared" si="28"/>
        <v>3.0913574977004736</v>
      </c>
    </row>
    <row r="15" spans="1:39">
      <c r="A15" s="10" t="s">
        <v>276</v>
      </c>
      <c r="B15" s="27">
        <v>5356332</v>
      </c>
      <c r="C15" s="10">
        <v>5</v>
      </c>
      <c r="D15" s="30">
        <v>43791</v>
      </c>
      <c r="E15" s="11">
        <f>'qPCR OUTPUT'!E42</f>
        <v>15.86</v>
      </c>
      <c r="F15" s="11">
        <f>'qPCR OUTPUT'!E43</f>
        <v>24.09</v>
      </c>
      <c r="G15" s="11">
        <f>STDEV('qPCR OUTPUT'!E34:E35)</f>
        <v>5.9467680297788572</v>
      </c>
      <c r="H15" s="23">
        <f t="shared" si="0"/>
        <v>0.37495384803145382</v>
      </c>
      <c r="I15" s="11">
        <f>STDEV('qPCR OUTPUT'!E36:E37)</f>
        <v>6.8730779131332405</v>
      </c>
      <c r="J15" s="23">
        <f t="shared" si="1"/>
        <v>0.28530834010515732</v>
      </c>
      <c r="K15" s="11">
        <f t="shared" si="2"/>
        <v>0.95999999999999908</v>
      </c>
      <c r="L15" s="15">
        <f t="shared" si="3"/>
        <v>0.56990000000000052</v>
      </c>
      <c r="M15" s="15">
        <f t="shared" si="4"/>
        <v>0.39009999999999856</v>
      </c>
      <c r="N15" s="11">
        <f t="shared" si="5"/>
        <v>0.76307671020010281</v>
      </c>
      <c r="O15" s="10">
        <f t="shared" si="6"/>
        <v>530.3383135890715</v>
      </c>
      <c r="P15" s="11">
        <f t="shared" si="7"/>
        <v>12.209227363201645</v>
      </c>
      <c r="Q15" s="11">
        <f t="shared" si="8"/>
        <v>5764.5468868377338</v>
      </c>
      <c r="R15" s="11">
        <f t="shared" si="9"/>
        <v>132.70899307827875</v>
      </c>
      <c r="S15" s="11">
        <f t="shared" si="10"/>
        <v>5631.8378937594553</v>
      </c>
      <c r="T15" s="11">
        <f t="shared" si="11"/>
        <v>5897.2558799160124</v>
      </c>
      <c r="U15" s="11">
        <f t="shared" si="12"/>
        <v>88.360540009285174</v>
      </c>
      <c r="V15" s="11">
        <f t="shared" si="13"/>
        <v>99.913069140797887</v>
      </c>
      <c r="W15" s="11">
        <f t="shared" si="14"/>
        <v>93.461129064262479</v>
      </c>
      <c r="X15" s="11">
        <f t="shared" si="15"/>
        <v>105.34265502899945</v>
      </c>
      <c r="Y15" s="11">
        <f t="shared" si="16"/>
        <v>96.687099102530183</v>
      </c>
      <c r="Z15" s="11">
        <f t="shared" si="23"/>
        <v>96.76934831083625</v>
      </c>
      <c r="AA15" s="11">
        <f t="shared" si="24"/>
        <v>2.5444348310836249</v>
      </c>
      <c r="AB15" s="11">
        <f t="shared" si="25"/>
        <v>73.869434831083623</v>
      </c>
      <c r="AC15" s="11">
        <f t="shared" si="26"/>
        <v>7.9040428775533407</v>
      </c>
      <c r="AD15" s="11">
        <f t="shared" si="27"/>
        <v>6.4741486096315324</v>
      </c>
      <c r="AE15" s="28">
        <f t="shared" si="17"/>
        <v>8.5733067181631952</v>
      </c>
      <c r="AF15" s="18">
        <v>17739</v>
      </c>
      <c r="AG15" s="11">
        <f t="shared" si="18"/>
        <v>26052</v>
      </c>
      <c r="AH15" s="11">
        <f t="shared" si="19"/>
        <v>71.325000000000003</v>
      </c>
      <c r="AI15" s="11">
        <f>(Z15-AH15)^2</f>
        <v>647.41486096315543</v>
      </c>
      <c r="AJ15" s="11">
        <f t="shared" si="20"/>
        <v>5764.5468868377338</v>
      </c>
      <c r="AK15" s="26">
        <f t="shared" si="21"/>
        <v>5.7645468868377341</v>
      </c>
      <c r="AL15" s="26">
        <f t="shared" si="22"/>
        <v>0.13270899307827833</v>
      </c>
      <c r="AM15" s="11">
        <f t="shared" si="28"/>
        <v>0.86857614039047704</v>
      </c>
    </row>
    <row r="16" spans="1:39">
      <c r="A16" s="10" t="s">
        <v>277</v>
      </c>
      <c r="B16" s="10">
        <v>7561233</v>
      </c>
      <c r="C16" s="10">
        <v>8</v>
      </c>
      <c r="D16" s="30">
        <v>43791</v>
      </c>
      <c r="E16" s="11">
        <f>'qPCR OUTPUT'!E54</f>
        <v>15.85</v>
      </c>
      <c r="F16" s="11">
        <f>'qPCR OUTPUT'!E55</f>
        <v>24.6</v>
      </c>
      <c r="G16" s="11">
        <f>STDEV('qPCR OUTPUT'!E35:E36)</f>
        <v>6.0104076400856536</v>
      </c>
      <c r="H16" s="23">
        <f t="shared" si="0"/>
        <v>0.37920552934294344</v>
      </c>
      <c r="I16" s="11">
        <f>STDEV('qPCR OUTPUT'!E37:E38)</f>
        <v>6.2649660813128243</v>
      </c>
      <c r="J16" s="23">
        <f t="shared" si="1"/>
        <v>0.25467341793954568</v>
      </c>
      <c r="K16" s="11">
        <f t="shared" si="2"/>
        <v>0.94999999999999929</v>
      </c>
      <c r="L16" s="15">
        <f t="shared" si="3"/>
        <v>1.0799000000000021</v>
      </c>
      <c r="M16" s="15">
        <f t="shared" si="4"/>
        <v>-0.12990000000000279</v>
      </c>
      <c r="N16" s="11">
        <f t="shared" si="5"/>
        <v>1.094217853230091</v>
      </c>
      <c r="O16" s="10">
        <f t="shared" si="6"/>
        <v>760.4814079949133</v>
      </c>
      <c r="P16" s="11">
        <f t="shared" si="7"/>
        <v>17.507485651681456</v>
      </c>
      <c r="Q16" s="11">
        <f t="shared" si="8"/>
        <v>8266.1022608142757</v>
      </c>
      <c r="R16" s="11">
        <f t="shared" si="9"/>
        <v>190.29875708349411</v>
      </c>
      <c r="S16" s="11">
        <f t="shared" si="10"/>
        <v>8075.8035037307818</v>
      </c>
      <c r="T16" s="11">
        <f t="shared" si="11"/>
        <v>8456.4010178977696</v>
      </c>
      <c r="U16" s="11">
        <f t="shared" si="12"/>
        <v>65.14286671455757</v>
      </c>
      <c r="V16" s="11">
        <f t="shared" si="13"/>
        <v>75.601190329971203</v>
      </c>
      <c r="W16" s="11">
        <f t="shared" si="14"/>
        <v>64.377938305603692</v>
      </c>
      <c r="X16" s="11">
        <f t="shared" si="15"/>
        <v>74.888827887016532</v>
      </c>
      <c r="Y16" s="11">
        <f t="shared" si="16"/>
        <v>70.015847300787044</v>
      </c>
      <c r="Z16" s="11">
        <f t="shared" si="23"/>
        <v>70.002705809287249</v>
      </c>
      <c r="AA16" s="11">
        <f t="shared" si="24"/>
        <v>0.83888169203983631</v>
      </c>
      <c r="AB16" s="11">
        <f t="shared" si="25"/>
        <v>62.452770580928721</v>
      </c>
      <c r="AC16" s="11">
        <f t="shared" si="26"/>
        <v>8.9846117185675602</v>
      </c>
      <c r="AD16" s="11">
        <f t="shared" si="27"/>
        <v>0.703722493239615</v>
      </c>
      <c r="AE16" s="28">
        <f t="shared" si="17"/>
        <v>5.5984845206839537</v>
      </c>
      <c r="AF16" s="18">
        <v>21286</v>
      </c>
      <c r="AG16" s="11">
        <f t="shared" si="18"/>
        <v>22505</v>
      </c>
      <c r="AH16" s="11">
        <f t="shared" si="19"/>
        <v>61.613888888888887</v>
      </c>
      <c r="AI16" s="11">
        <f>(Z16-AH16)^2</f>
        <v>70.372249323961867</v>
      </c>
      <c r="AJ16" s="11">
        <f t="shared" si="20"/>
        <v>8266.1022608142757</v>
      </c>
      <c r="AK16" s="26">
        <f t="shared" si="21"/>
        <v>8.2661022608142751</v>
      </c>
      <c r="AL16" s="26">
        <f t="shared" si="22"/>
        <v>0.19029875708349486</v>
      </c>
      <c r="AM16" s="11">
        <f t="shared" si="28"/>
        <v>0.98731996907335828</v>
      </c>
    </row>
    <row r="17" spans="1:39">
      <c r="A17" s="10" t="s">
        <v>310</v>
      </c>
      <c r="B17" s="35">
        <v>7541986</v>
      </c>
      <c r="C17" s="10">
        <v>4</v>
      </c>
      <c r="D17" s="30">
        <v>43791</v>
      </c>
      <c r="E17" s="11">
        <f>'qPCR OUTPUT'!E66</f>
        <v>15.05</v>
      </c>
      <c r="F17" s="11">
        <f>'qPCR OUTPUT'!E67</f>
        <v>23.74</v>
      </c>
      <c r="G17" s="11">
        <f>STDEV('qPCR OUTPUT'!E36:E37)</f>
        <v>6.8730779131332405</v>
      </c>
      <c r="H17" s="23">
        <f t="shared" si="0"/>
        <v>0.45668291781616216</v>
      </c>
      <c r="I17" s="11">
        <f>STDEV('qPCR OUTPUT'!E38:E39)</f>
        <v>5.9326258941551346</v>
      </c>
      <c r="J17" s="23">
        <f t="shared" si="1"/>
        <v>0.24989999554149683</v>
      </c>
      <c r="K17" s="11">
        <f t="shared" si="2"/>
        <v>0.15000000000000036</v>
      </c>
      <c r="L17" s="15">
        <f t="shared" si="3"/>
        <v>0.2198999999999991</v>
      </c>
      <c r="M17" s="15">
        <f t="shared" si="4"/>
        <v>-6.9899999999998741E-2</v>
      </c>
      <c r="N17" s="11">
        <f t="shared" si="5"/>
        <v>1.0496439253287417</v>
      </c>
      <c r="O17" s="10">
        <f t="shared" si="6"/>
        <v>729.50252810347547</v>
      </c>
      <c r="P17" s="11">
        <f t="shared" si="7"/>
        <v>16.794302805259868</v>
      </c>
      <c r="Q17" s="11">
        <f t="shared" si="8"/>
        <v>7929.3753054725594</v>
      </c>
      <c r="R17" s="11">
        <f t="shared" si="9"/>
        <v>182.54676962238986</v>
      </c>
      <c r="S17" s="11">
        <f t="shared" si="10"/>
        <v>7746.8285358501698</v>
      </c>
      <c r="T17" s="11">
        <f t="shared" si="11"/>
        <v>8111.9220750949489</v>
      </c>
      <c r="U17" s="11">
        <f t="shared" si="12"/>
        <v>68.268128909423382</v>
      </c>
      <c r="V17" s="11">
        <f t="shared" si="13"/>
        <v>78.873740286597993</v>
      </c>
      <c r="W17" s="11">
        <f t="shared" si="14"/>
        <v>68.29274042338298</v>
      </c>
      <c r="X17" s="11">
        <f t="shared" si="15"/>
        <v>78.988127306370103</v>
      </c>
      <c r="Y17" s="11">
        <f t="shared" si="16"/>
        <v>73.583240354990494</v>
      </c>
      <c r="Z17" s="11">
        <f t="shared" si="23"/>
        <v>73.605684231443618</v>
      </c>
      <c r="AA17" s="11">
        <f t="shared" si="24"/>
        <v>0.97223508981102857</v>
      </c>
      <c r="AB17" s="11">
        <f t="shared" si="25"/>
        <v>64.855568423144362</v>
      </c>
      <c r="AC17" s="11">
        <f t="shared" si="26"/>
        <v>8.7571907817103529</v>
      </c>
      <c r="AD17" s="11">
        <f t="shared" si="27"/>
        <v>0.94524106985986012</v>
      </c>
      <c r="AE17" s="28">
        <f t="shared" si="17"/>
        <v>5.3824430749264849</v>
      </c>
      <c r="AF17" s="18">
        <v>20458</v>
      </c>
      <c r="AG17" s="11">
        <f t="shared" si="18"/>
        <v>23333</v>
      </c>
      <c r="AH17" s="11">
        <f t="shared" si="19"/>
        <v>63.883333333333333</v>
      </c>
      <c r="AI17" s="11"/>
      <c r="AJ17" s="11">
        <f t="shared" si="20"/>
        <v>7929.3753054725594</v>
      </c>
      <c r="AK17" s="26">
        <f t="shared" si="21"/>
        <v>7.9293753054725595</v>
      </c>
      <c r="AL17" s="26">
        <f t="shared" si="22"/>
        <v>0.18254676962238925</v>
      </c>
      <c r="AM17" s="11">
        <f t="shared" si="28"/>
        <v>0.96232865733080808</v>
      </c>
    </row>
    <row r="18" spans="1:39">
      <c r="A18" s="10" t="s">
        <v>278</v>
      </c>
      <c r="B18" s="10">
        <v>6787092</v>
      </c>
      <c r="C18" s="10">
        <v>1</v>
      </c>
      <c r="D18" s="30">
        <v>43791</v>
      </c>
      <c r="E18" s="11">
        <f>'qPCR OUTPUT'!E78</f>
        <v>15.86</v>
      </c>
      <c r="F18" s="11">
        <f>'qPCR OUTPUT'!E79</f>
        <v>23.78</v>
      </c>
      <c r="G18" s="11">
        <f>STDEV('qPCR OUTPUT'!E37:E38)</f>
        <v>6.2649660813128243</v>
      </c>
      <c r="H18" s="23">
        <f t="shared" si="0"/>
        <v>0.39501677687974934</v>
      </c>
      <c r="I18" s="11">
        <f>STDEV('qPCR OUTPUT'!E39:E40)</f>
        <v>3.3304729393886006</v>
      </c>
      <c r="J18" s="23">
        <f t="shared" si="1"/>
        <v>0.14005352983131206</v>
      </c>
      <c r="K18" s="11">
        <f t="shared" si="2"/>
        <v>0.95999999999999908</v>
      </c>
      <c r="L18" s="15">
        <f t="shared" si="3"/>
        <v>0.2599000000000018</v>
      </c>
      <c r="M18" s="15">
        <f t="shared" si="4"/>
        <v>0.70009999999999728</v>
      </c>
      <c r="N18" s="11">
        <f t="shared" si="5"/>
        <v>0.61552953993724413</v>
      </c>
      <c r="O18" s="10">
        <f t="shared" si="6"/>
        <v>427.79303025638467</v>
      </c>
      <c r="P18" s="11">
        <f t="shared" si="7"/>
        <v>9.8484726389959061</v>
      </c>
      <c r="Q18" s="11">
        <f t="shared" si="8"/>
        <v>4649.9242419172251</v>
      </c>
      <c r="R18" s="11">
        <f t="shared" si="9"/>
        <v>107.04861564125986</v>
      </c>
      <c r="S18" s="11">
        <f t="shared" si="10"/>
        <v>4542.8756262759653</v>
      </c>
      <c r="T18" s="11">
        <f t="shared" si="11"/>
        <v>4756.972857558485</v>
      </c>
      <c r="U18" s="11">
        <f t="shared" si="12"/>
        <v>98.70568155037833</v>
      </c>
      <c r="V18" s="11">
        <f t="shared" si="13"/>
        <v>110.74575785319441</v>
      </c>
      <c r="W18" s="11">
        <f t="shared" si="14"/>
        <v>106.41978004731601</v>
      </c>
      <c r="X18" s="11">
        <f t="shared" si="15"/>
        <v>118.91202299505402</v>
      </c>
      <c r="Y18" s="11">
        <f t="shared" si="16"/>
        <v>108.5827689502552</v>
      </c>
      <c r="Z18" s="11">
        <f t="shared" si="23"/>
        <v>108.6958106114857</v>
      </c>
      <c r="AA18" s="11">
        <f t="shared" si="24"/>
        <v>4.7193032833707917</v>
      </c>
      <c r="AB18" s="11">
        <f t="shared" si="25"/>
        <v>66.222081061148572</v>
      </c>
      <c r="AC18" s="11">
        <f t="shared" si="26"/>
        <v>8.6278525665255223</v>
      </c>
      <c r="AD18" s="11">
        <f t="shared" si="27"/>
        <v>22.271823480434335</v>
      </c>
      <c r="AE18" s="28">
        <f t="shared" si="17"/>
        <v>10.216212383568319</v>
      </c>
      <c r="AF18" s="18">
        <v>21326</v>
      </c>
      <c r="AG18" s="11">
        <f t="shared" si="18"/>
        <v>22465</v>
      </c>
      <c r="AH18" s="11">
        <f t="shared" si="19"/>
        <v>61.50277777777778</v>
      </c>
      <c r="AI18" s="11">
        <f t="shared" ref="AI18:AI42" si="29">(Z18-AH18)^2</f>
        <v>2227.1823480434336</v>
      </c>
      <c r="AJ18" s="11">
        <f t="shared" si="20"/>
        <v>4649.9242419172251</v>
      </c>
      <c r="AK18" s="26">
        <f t="shared" si="21"/>
        <v>4.6499242419172253</v>
      </c>
      <c r="AL18" s="26">
        <f t="shared" si="22"/>
        <v>0.10704861564125956</v>
      </c>
      <c r="AM18" s="11">
        <f t="shared" si="28"/>
        <v>0.94811566665115632</v>
      </c>
    </row>
    <row r="19" spans="1:39">
      <c r="A19" s="37" t="s">
        <v>279</v>
      </c>
      <c r="B19" s="10">
        <v>10349447</v>
      </c>
      <c r="C19" s="10">
        <v>8</v>
      </c>
      <c r="D19" s="30">
        <v>43791</v>
      </c>
      <c r="E19" s="11">
        <f>'qPCR OUTPUT'!E90</f>
        <v>17.149999999999999</v>
      </c>
      <c r="F19" s="11">
        <f>'qPCR OUTPUT'!E91</f>
        <v>23.55</v>
      </c>
      <c r="G19" s="11">
        <f>STDEV('qPCR OUTPUT'!E38:E39)</f>
        <v>5.9326258941551346</v>
      </c>
      <c r="H19" s="23">
        <f t="shared" si="0"/>
        <v>0.34592570811400203</v>
      </c>
      <c r="I19" s="11">
        <f>STDEV('qPCR OUTPUT'!E40:E41)</f>
        <v>2.5667976157071668</v>
      </c>
      <c r="J19" s="23">
        <f t="shared" si="1"/>
        <v>0.10899352932939137</v>
      </c>
      <c r="K19" s="11">
        <f t="shared" si="2"/>
        <v>2.2499999999999982</v>
      </c>
      <c r="L19" s="15">
        <f t="shared" si="3"/>
        <v>2.990000000000137E-2</v>
      </c>
      <c r="M19" s="15">
        <f t="shared" si="4"/>
        <v>2.2200999999999969</v>
      </c>
      <c r="N19" s="11">
        <f t="shared" si="5"/>
        <v>0.2146264818197626</v>
      </c>
      <c r="O19" s="10">
        <f t="shared" si="6"/>
        <v>149.165404864735</v>
      </c>
      <c r="P19" s="11">
        <f t="shared" si="7"/>
        <v>3.4340237091162016</v>
      </c>
      <c r="Q19" s="11">
        <f t="shared" si="8"/>
        <v>1621.3630963558153</v>
      </c>
      <c r="R19" s="11">
        <f t="shared" si="9"/>
        <v>37.326344664306539</v>
      </c>
      <c r="S19" s="11">
        <f t="shared" si="10"/>
        <v>1584.0367516915087</v>
      </c>
      <c r="T19" s="11">
        <f t="shared" si="11"/>
        <v>1658.6894410201219</v>
      </c>
      <c r="U19" s="11">
        <f t="shared" si="12"/>
        <v>126.81465085893066</v>
      </c>
      <c r="V19" s="11">
        <f t="shared" si="13"/>
        <v>140.17945031030885</v>
      </c>
      <c r="W19" s="11">
        <f t="shared" si="14"/>
        <v>141.62996265487104</v>
      </c>
      <c r="X19" s="11">
        <f t="shared" si="15"/>
        <v>155.78159565186056</v>
      </c>
      <c r="Y19" s="11">
        <f t="shared" si="16"/>
        <v>140.90470648258994</v>
      </c>
      <c r="Z19" s="11">
        <f t="shared" si="23"/>
        <v>141.10141486899278</v>
      </c>
      <c r="AA19" s="11">
        <f t="shared" si="24"/>
        <v>10.11375259801039</v>
      </c>
      <c r="AB19" s="11">
        <f t="shared" si="25"/>
        <v>50.077641486899282</v>
      </c>
      <c r="AC19" s="11">
        <f t="shared" si="26"/>
        <v>10.155897709776008</v>
      </c>
      <c r="AD19" s="11">
        <f t="shared" si="27"/>
        <v>102.28799161376197</v>
      </c>
      <c r="AE19" s="28">
        <f t="shared" si="17"/>
        <v>14.680180782867779</v>
      </c>
      <c r="AF19" s="18">
        <v>29194</v>
      </c>
      <c r="AG19" s="11">
        <f t="shared" si="18"/>
        <v>14597</v>
      </c>
      <c r="AH19" s="11">
        <f t="shared" si="19"/>
        <v>39.963888888888889</v>
      </c>
      <c r="AI19" s="11">
        <f t="shared" si="29"/>
        <v>10228.79916137619</v>
      </c>
      <c r="AJ19" s="11">
        <f t="shared" si="20"/>
        <v>1621.3630963558153</v>
      </c>
      <c r="AK19" s="26">
        <f t="shared" si="21"/>
        <v>1.6213630963558152</v>
      </c>
      <c r="AL19" s="26">
        <f t="shared" si="22"/>
        <v>3.7326344664306621E-2</v>
      </c>
      <c r="AM19" s="11">
        <f t="shared" si="28"/>
        <v>2.7080698246376604</v>
      </c>
    </row>
    <row r="20" spans="1:39">
      <c r="A20" s="10" t="s">
        <v>280</v>
      </c>
      <c r="B20" s="10">
        <v>5036995</v>
      </c>
      <c r="C20" s="10">
        <v>1</v>
      </c>
      <c r="D20" s="30">
        <v>43791</v>
      </c>
      <c r="E20" s="11">
        <f>'qPCR OUTPUT'!E8</f>
        <v>14.13</v>
      </c>
      <c r="F20" s="11">
        <f>'qPCR OUTPUT'!E9</f>
        <v>22.99</v>
      </c>
      <c r="G20" s="11">
        <f>STDEV('qPCR OUTPUT'!E39:E40)</f>
        <v>3.3304729393886006</v>
      </c>
      <c r="H20" s="23">
        <f t="shared" si="0"/>
        <v>0.23570226039551312</v>
      </c>
      <c r="I20" s="11">
        <f>STDEV('qPCR OUTPUT'!E41:E42)</f>
        <v>5.6780674529279773</v>
      </c>
      <c r="J20" s="23">
        <f t="shared" si="1"/>
        <v>0.24697988051013386</v>
      </c>
      <c r="K20" s="11">
        <f t="shared" si="2"/>
        <v>-0.76999999999999957</v>
      </c>
      <c r="L20" s="15">
        <f t="shared" si="3"/>
        <v>-0.5301000000000009</v>
      </c>
      <c r="M20" s="15">
        <f t="shared" si="4"/>
        <v>-0.23989999999999867</v>
      </c>
      <c r="N20" s="11">
        <f t="shared" si="5"/>
        <v>1.180910804093168</v>
      </c>
      <c r="O20" s="10">
        <f t="shared" si="6"/>
        <v>820.73300884475168</v>
      </c>
      <c r="P20" s="11">
        <f t="shared" si="7"/>
        <v>18.894572865490687</v>
      </c>
      <c r="Q20" s="11">
        <f t="shared" si="8"/>
        <v>8921.0109657038229</v>
      </c>
      <c r="R20" s="11">
        <f t="shared" si="9"/>
        <v>205.37579201620315</v>
      </c>
      <c r="S20" s="11">
        <f t="shared" si="10"/>
        <v>8715.6351736876204</v>
      </c>
      <c r="T20" s="11">
        <f t="shared" si="11"/>
        <v>9126.3867577200253</v>
      </c>
      <c r="U20" s="11">
        <f t="shared" si="12"/>
        <v>59.064465849967611</v>
      </c>
      <c r="V20" s="11">
        <f t="shared" si="13"/>
        <v>69.236325801659774</v>
      </c>
      <c r="W20" s="11">
        <f t="shared" si="14"/>
        <v>56.76394143311731</v>
      </c>
      <c r="X20" s="11">
        <f t="shared" si="15"/>
        <v>66.915997583131684</v>
      </c>
      <c r="Y20" s="11">
        <f t="shared" si="16"/>
        <v>62.990231716549644</v>
      </c>
      <c r="Z20" s="11">
        <f t="shared" si="23"/>
        <v>62.995182666969093</v>
      </c>
      <c r="AA20" s="11">
        <f t="shared" si="24"/>
        <v>0.98798173330309069</v>
      </c>
      <c r="AB20" s="11">
        <f t="shared" si="25"/>
        <v>71.887018266696913</v>
      </c>
      <c r="AC20" s="11">
        <f t="shared" si="26"/>
        <v>8.0916754050981261</v>
      </c>
      <c r="AD20" s="11">
        <f t="shared" si="27"/>
        <v>0.97610790534057246</v>
      </c>
      <c r="AE20" s="28">
        <f t="shared" si="17"/>
        <v>6.2411431346906809</v>
      </c>
      <c r="AF20" s="18">
        <v>17174</v>
      </c>
      <c r="AG20" s="11">
        <f t="shared" si="18"/>
        <v>26617</v>
      </c>
      <c r="AH20" s="11">
        <f t="shared" si="19"/>
        <v>72.875</v>
      </c>
      <c r="AI20" s="11">
        <f t="shared" si="29"/>
        <v>97.610790534057941</v>
      </c>
      <c r="AJ20" s="11">
        <f t="shared" si="20"/>
        <v>8921.0109657038229</v>
      </c>
      <c r="AK20" s="26">
        <f t="shared" si="21"/>
        <v>8.9210109657038235</v>
      </c>
      <c r="AL20" s="26">
        <f t="shared" si="22"/>
        <v>0.20537579201620204</v>
      </c>
      <c r="AM20" s="11">
        <f t="shared" si="28"/>
        <v>0.88919509946133257</v>
      </c>
    </row>
    <row r="21" spans="1:39">
      <c r="A21" s="10" t="s">
        <v>281</v>
      </c>
      <c r="B21" s="10">
        <v>14038514</v>
      </c>
      <c r="C21" s="10" t="s">
        <v>258</v>
      </c>
      <c r="D21" s="30">
        <v>43791</v>
      </c>
      <c r="E21" s="11">
        <f>'qPCR OUTPUT'!E20</f>
        <v>14.45</v>
      </c>
      <c r="F21" s="11">
        <f>'qPCR OUTPUT'!E21</f>
        <v>24.8</v>
      </c>
      <c r="G21" s="11">
        <f>STDEV('qPCR OUTPUT'!E40:E41)</f>
        <v>2.5667976157071668</v>
      </c>
      <c r="H21" s="23">
        <f t="shared" si="0"/>
        <v>0.17763305299011536</v>
      </c>
      <c r="I21" s="11">
        <f>STDEV('qPCR OUTPUT'!E42:E43)</f>
        <v>5.8194888091652652</v>
      </c>
      <c r="J21" s="23">
        <f t="shared" si="1"/>
        <v>0.23465680682118004</v>
      </c>
      <c r="K21" s="11">
        <f t="shared" si="2"/>
        <v>-0.45000000000000107</v>
      </c>
      <c r="L21" s="15">
        <f t="shared" si="3"/>
        <v>1.2799000000000014</v>
      </c>
      <c r="M21" s="15">
        <f t="shared" si="4"/>
        <v>-1.7299000000000024</v>
      </c>
      <c r="N21" s="11">
        <f t="shared" si="5"/>
        <v>3.3170482550245839</v>
      </c>
      <c r="O21" s="10">
        <f t="shared" si="6"/>
        <v>2305.348537242086</v>
      </c>
      <c r="P21" s="11">
        <f t="shared" si="7"/>
        <v>53.072772080393342</v>
      </c>
      <c r="Q21" s="11">
        <f t="shared" si="8"/>
        <v>25058.136274370503</v>
      </c>
      <c r="R21" s="11">
        <f t="shared" si="9"/>
        <v>576.87795739557976</v>
      </c>
      <c r="S21" s="11">
        <f t="shared" si="10"/>
        <v>24481.258316974923</v>
      </c>
      <c r="T21" s="11">
        <f t="shared" si="11"/>
        <v>25635.014231766083</v>
      </c>
      <c r="U21" s="11">
        <f t="shared" si="12"/>
        <v>-90.708954011261767</v>
      </c>
      <c r="V21" s="11">
        <f t="shared" si="13"/>
        <v>-87.595635201777782</v>
      </c>
      <c r="W21" s="11">
        <f t="shared" si="14"/>
        <v>-130.84697397200162</v>
      </c>
      <c r="X21" s="11">
        <f t="shared" si="15"/>
        <v>-129.53666935801638</v>
      </c>
      <c r="Y21" s="11">
        <f t="shared" si="16"/>
        <v>-110.12281168463907</v>
      </c>
      <c r="Z21" s="11">
        <f t="shared" si="23"/>
        <v>-109.67205813576439</v>
      </c>
      <c r="AA21" s="11">
        <f t="shared" si="24"/>
        <v>14.835539146909774</v>
      </c>
      <c r="AB21" s="11">
        <f t="shared" si="25"/>
        <v>23.847794186423556</v>
      </c>
      <c r="AC21" s="11">
        <f t="shared" si="26"/>
        <v>12.638510413138151</v>
      </c>
      <c r="AD21" s="11">
        <f t="shared" si="27"/>
        <v>220.09322177949238</v>
      </c>
      <c r="AE21" s="28">
        <f t="shared" si="17"/>
        <v>22.076422933986606</v>
      </c>
      <c r="AF21" s="36">
        <v>29661</v>
      </c>
      <c r="AG21" s="11">
        <f t="shared" si="18"/>
        <v>14130</v>
      </c>
      <c r="AH21" s="11">
        <f t="shared" si="19"/>
        <v>38.68333333333333</v>
      </c>
      <c r="AI21" s="11">
        <f t="shared" si="29"/>
        <v>22009.322177949234</v>
      </c>
      <c r="AJ21" s="11">
        <f t="shared" si="20"/>
        <v>25058.136274370503</v>
      </c>
      <c r="AK21" s="26">
        <f t="shared" si="21"/>
        <v>25.058136274370504</v>
      </c>
      <c r="AL21" s="26">
        <f t="shared" si="22"/>
        <v>0.57687795739557757</v>
      </c>
      <c r="AM21" s="11">
        <f t="shared" si="28"/>
        <v>6.7240609624293617</v>
      </c>
    </row>
    <row r="22" spans="1:39">
      <c r="A22" s="10" t="s">
        <v>282</v>
      </c>
      <c r="B22" s="10">
        <v>7394563</v>
      </c>
      <c r="C22" s="10">
        <v>1</v>
      </c>
      <c r="D22" s="30">
        <v>43791</v>
      </c>
      <c r="E22" s="11">
        <f>'qPCR OUTPUT'!E32</f>
        <v>16.149999999999999</v>
      </c>
      <c r="F22" s="11">
        <f>'qPCR OUTPUT'!E33</f>
        <v>23.51</v>
      </c>
      <c r="G22" s="11">
        <f>STDEV('qPCR OUTPUT'!E41:E42)</f>
        <v>5.6780674529279773</v>
      </c>
      <c r="H22" s="23">
        <f t="shared" si="0"/>
        <v>0.35158312402030822</v>
      </c>
      <c r="I22" s="11">
        <f>STDEV('qPCR OUTPUT'!E43:E44)</f>
        <v>5.6780674529279773</v>
      </c>
      <c r="J22" s="23">
        <f t="shared" si="1"/>
        <v>0.241517118372096</v>
      </c>
      <c r="K22" s="11">
        <f t="shared" si="2"/>
        <v>1.2499999999999982</v>
      </c>
      <c r="L22" s="15">
        <f t="shared" si="3"/>
        <v>-1.0099999999997777E-2</v>
      </c>
      <c r="M22" s="15">
        <f t="shared" si="4"/>
        <v>1.260099999999996</v>
      </c>
      <c r="N22" s="11">
        <f t="shared" si="5"/>
        <v>0.41751501877537034</v>
      </c>
      <c r="O22" s="10">
        <f t="shared" si="6"/>
        <v>290.17293804888237</v>
      </c>
      <c r="P22" s="11">
        <f t="shared" si="7"/>
        <v>6.6802403004059254</v>
      </c>
      <c r="Q22" s="11">
        <f t="shared" si="8"/>
        <v>3154.0536744443734</v>
      </c>
      <c r="R22" s="11">
        <f t="shared" si="9"/>
        <v>72.611307613107883</v>
      </c>
      <c r="S22" s="11">
        <f t="shared" si="10"/>
        <v>3081.4423668312656</v>
      </c>
      <c r="T22" s="11">
        <f t="shared" si="11"/>
        <v>3226.6649820574812</v>
      </c>
      <c r="U22" s="11">
        <f t="shared" si="12"/>
        <v>112.58929751510297</v>
      </c>
      <c r="V22" s="11">
        <f t="shared" si="13"/>
        <v>125.28368267045394</v>
      </c>
      <c r="W22" s="11">
        <f t="shared" si="14"/>
        <v>123.81083583470793</v>
      </c>
      <c r="X22" s="11">
        <f t="shared" si="15"/>
        <v>137.12268671351598</v>
      </c>
      <c r="Y22" s="11">
        <f t="shared" si="16"/>
        <v>124.54725925258094</v>
      </c>
      <c r="Z22" s="11">
        <f t="shared" si="23"/>
        <v>124.7016256834452</v>
      </c>
      <c r="AA22" s="11">
        <f t="shared" si="24"/>
        <v>5.8665514572334096</v>
      </c>
      <c r="AB22" s="11">
        <f t="shared" si="25"/>
        <v>71.902662568344525</v>
      </c>
      <c r="AC22" s="11">
        <f t="shared" si="26"/>
        <v>8.0901946972022429</v>
      </c>
      <c r="AD22" s="11">
        <f t="shared" si="27"/>
        <v>34.416426000367487</v>
      </c>
      <c r="AE22" s="28">
        <f t="shared" si="17"/>
        <v>12.421061030070774</v>
      </c>
      <c r="AF22" s="18">
        <v>19672</v>
      </c>
      <c r="AG22" s="11">
        <f t="shared" si="18"/>
        <v>24119</v>
      </c>
      <c r="AH22" s="11">
        <f t="shared" si="19"/>
        <v>66.036111111111111</v>
      </c>
      <c r="AI22" s="11">
        <f t="shared" si="29"/>
        <v>3441.6426000367433</v>
      </c>
      <c r="AJ22" s="11">
        <f t="shared" si="20"/>
        <v>3154.0536744443734</v>
      </c>
      <c r="AK22" s="26">
        <f t="shared" si="21"/>
        <v>3.1540536744443735</v>
      </c>
      <c r="AL22" s="26">
        <f t="shared" si="22"/>
        <v>7.2611307613107634E-2</v>
      </c>
      <c r="AM22" s="11">
        <f t="shared" si="28"/>
        <v>0.88903238430793885</v>
      </c>
    </row>
    <row r="23" spans="1:39">
      <c r="A23" s="10" t="s">
        <v>283</v>
      </c>
      <c r="B23" s="27">
        <v>13233595</v>
      </c>
      <c r="C23" s="10">
        <v>8</v>
      </c>
      <c r="D23" s="30">
        <v>43791</v>
      </c>
      <c r="E23" s="11">
        <f>'qPCR OUTPUT'!E44</f>
        <v>16.059999999999999</v>
      </c>
      <c r="F23" s="11">
        <f>'qPCR OUTPUT'!E45</f>
        <v>24.04</v>
      </c>
      <c r="G23" s="11">
        <f>STDEV('qPCR OUTPUT'!E42:E43)</f>
        <v>5.8194888091652652</v>
      </c>
      <c r="H23" s="23">
        <f t="shared" si="0"/>
        <v>0.36235920355948104</v>
      </c>
      <c r="I23" s="11">
        <f>STDEV('qPCR OUTPUT'!E44:E45)</f>
        <v>5.6427121138686678</v>
      </c>
      <c r="J23" s="23">
        <f t="shared" si="1"/>
        <v>0.23472180174162513</v>
      </c>
      <c r="K23" s="11">
        <f t="shared" si="2"/>
        <v>1.1599999999999984</v>
      </c>
      <c r="L23" s="15">
        <f t="shared" si="3"/>
        <v>0.51989999999999981</v>
      </c>
      <c r="M23" s="15">
        <f t="shared" si="4"/>
        <v>0.64009999999999856</v>
      </c>
      <c r="N23" s="11">
        <f t="shared" si="5"/>
        <v>0.64166847017086404</v>
      </c>
      <c r="O23" s="10">
        <f t="shared" si="6"/>
        <v>445.95958676875051</v>
      </c>
      <c r="P23" s="11">
        <f t="shared" si="7"/>
        <v>10.266695522733825</v>
      </c>
      <c r="Q23" s="11">
        <f t="shared" si="8"/>
        <v>4847.3868127038095</v>
      </c>
      <c r="R23" s="11">
        <f t="shared" si="9"/>
        <v>111.5945165514546</v>
      </c>
      <c r="S23" s="11">
        <f t="shared" si="10"/>
        <v>4735.7922961523545</v>
      </c>
      <c r="T23" s="11">
        <f t="shared" si="11"/>
        <v>4958.9813292552644</v>
      </c>
      <c r="U23" s="11">
        <f t="shared" si="12"/>
        <v>96.872973186552628</v>
      </c>
      <c r="V23" s="11">
        <f t="shared" si="13"/>
        <v>108.82667737207501</v>
      </c>
      <c r="W23" s="11">
        <f t="shared" si="14"/>
        <v>104.12407167578698</v>
      </c>
      <c r="X23" s="11">
        <f t="shared" si="15"/>
        <v>116.50812218186235</v>
      </c>
      <c r="Y23" s="11">
        <f t="shared" si="16"/>
        <v>106.47537452393099</v>
      </c>
      <c r="Z23" s="11">
        <f t="shared" si="23"/>
        <v>106.58296110406924</v>
      </c>
      <c r="AA23" s="11">
        <f t="shared" si="24"/>
        <v>6.4263516659624802</v>
      </c>
      <c r="AB23" s="11">
        <f t="shared" si="25"/>
        <v>48.745796110406921</v>
      </c>
      <c r="AC23" s="11">
        <f t="shared" si="26"/>
        <v>10.281954724623139</v>
      </c>
      <c r="AD23" s="11">
        <f t="shared" si="27"/>
        <v>41.297995734618723</v>
      </c>
      <c r="AE23" s="28">
        <f t="shared" si="17"/>
        <v>9.9251610777931063</v>
      </c>
      <c r="AF23" s="18">
        <v>28333</v>
      </c>
      <c r="AG23" s="11">
        <f t="shared" si="18"/>
        <v>15458</v>
      </c>
      <c r="AH23" s="11">
        <f t="shared" si="19"/>
        <v>42.319444444444443</v>
      </c>
      <c r="AI23" s="11">
        <f t="shared" si="29"/>
        <v>4129.7995734618744</v>
      </c>
      <c r="AJ23" s="11">
        <f t="shared" si="20"/>
        <v>4847.3868127038095</v>
      </c>
      <c r="AK23" s="26">
        <f t="shared" si="21"/>
        <v>4.8473868127038093</v>
      </c>
      <c r="AL23" s="26">
        <f t="shared" si="22"/>
        <v>0.11159451655145514</v>
      </c>
      <c r="AM23" s="11">
        <f t="shared" si="28"/>
        <v>2.9119855839491962</v>
      </c>
    </row>
    <row r="24" spans="1:39">
      <c r="A24" s="10" t="s">
        <v>284</v>
      </c>
      <c r="B24" s="10">
        <v>6063337</v>
      </c>
      <c r="C24" s="10">
        <v>1</v>
      </c>
      <c r="D24" s="30">
        <v>43791</v>
      </c>
      <c r="E24" s="11">
        <f>'qPCR OUTPUT'!E56</f>
        <v>15.95</v>
      </c>
      <c r="F24" s="11">
        <f>'qPCR OUTPUT'!E57</f>
        <v>24.87</v>
      </c>
      <c r="G24" s="11">
        <f>STDEV('qPCR OUTPUT'!E43:E44)</f>
        <v>5.6780674529279773</v>
      </c>
      <c r="H24" s="23">
        <f t="shared" si="0"/>
        <v>0.35599168983874468</v>
      </c>
      <c r="I24" s="11">
        <f>STDEV('qPCR OUTPUT'!E45:E46)</f>
        <v>0.41719300090006295</v>
      </c>
      <c r="J24" s="23">
        <f t="shared" si="1"/>
        <v>1.6774949774831641E-2</v>
      </c>
      <c r="K24" s="11">
        <f t="shared" si="2"/>
        <v>1.0499999999999989</v>
      </c>
      <c r="L24" s="15">
        <f t="shared" si="3"/>
        <v>1.3499000000000017</v>
      </c>
      <c r="M24" s="15">
        <f t="shared" si="4"/>
        <v>-0.29990000000000272</v>
      </c>
      <c r="N24" s="11">
        <f t="shared" si="5"/>
        <v>1.2310590798744883</v>
      </c>
      <c r="O24" s="10">
        <f t="shared" si="6"/>
        <v>855.58606051276934</v>
      </c>
      <c r="P24" s="11">
        <f t="shared" si="7"/>
        <v>19.696945277991812</v>
      </c>
      <c r="Q24" s="11">
        <f t="shared" si="8"/>
        <v>9299.8484838344502</v>
      </c>
      <c r="R24" s="11">
        <f t="shared" si="9"/>
        <v>214.09723128251972</v>
      </c>
      <c r="S24" s="11">
        <f t="shared" si="10"/>
        <v>9085.7512525519305</v>
      </c>
      <c r="T24" s="11">
        <f t="shared" si="11"/>
        <v>9513.94571511697</v>
      </c>
      <c r="U24" s="11">
        <f t="shared" si="12"/>
        <v>55.548363100756667</v>
      </c>
      <c r="V24" s="11">
        <f t="shared" si="13"/>
        <v>65.554515706388798</v>
      </c>
      <c r="W24" s="11">
        <f t="shared" si="14"/>
        <v>52.359560094632016</v>
      </c>
      <c r="X24" s="11">
        <f t="shared" si="15"/>
        <v>62.304045990108051</v>
      </c>
      <c r="Y24" s="11">
        <f t="shared" si="16"/>
        <v>58.926204545432356</v>
      </c>
      <c r="Z24" s="11">
        <f t="shared" si="23"/>
        <v>58.941621222971385</v>
      </c>
      <c r="AA24" s="11">
        <f t="shared" si="24"/>
        <v>0.84028232214730636</v>
      </c>
      <c r="AB24" s="11">
        <f t="shared" si="25"/>
        <v>66.504162122297146</v>
      </c>
      <c r="AC24" s="11">
        <f t="shared" si="26"/>
        <v>8.6011540494597121</v>
      </c>
      <c r="AD24" s="11">
        <f t="shared" si="27"/>
        <v>0.70607438091326358</v>
      </c>
      <c r="AE24" s="28">
        <f t="shared" si="17"/>
        <v>6.6128944834174135</v>
      </c>
      <c r="AF24" s="18">
        <v>19193</v>
      </c>
      <c r="AG24" s="11">
        <f t="shared" si="18"/>
        <v>24598</v>
      </c>
      <c r="AH24" s="11">
        <f t="shared" si="19"/>
        <v>67.344444444444449</v>
      </c>
      <c r="AI24" s="11">
        <f t="shared" si="29"/>
        <v>70.607438091326955</v>
      </c>
      <c r="AJ24" s="11">
        <f t="shared" si="20"/>
        <v>9299.8484838344502</v>
      </c>
      <c r="AK24" s="26">
        <f t="shared" si="21"/>
        <v>9.2998484838344506</v>
      </c>
      <c r="AL24" s="26">
        <f t="shared" si="22"/>
        <v>0.21409723128251912</v>
      </c>
      <c r="AM24" s="11">
        <f t="shared" si="28"/>
        <v>0.94518176367689144</v>
      </c>
    </row>
    <row r="25" spans="1:39">
      <c r="A25" s="10" t="s">
        <v>285</v>
      </c>
      <c r="B25" s="27">
        <v>10062826</v>
      </c>
      <c r="C25" s="10">
        <v>0</v>
      </c>
      <c r="D25" s="30">
        <v>43791</v>
      </c>
      <c r="E25" s="11">
        <f>'qPCR OUTPUT'!E68</f>
        <v>15.29</v>
      </c>
      <c r="F25" s="11">
        <f>'qPCR OUTPUT'!E69</f>
        <v>23.1</v>
      </c>
      <c r="G25" s="11">
        <f>STDEV('qPCR OUTPUT'!E44:E45)</f>
        <v>5.6427121138686678</v>
      </c>
      <c r="H25" s="23">
        <f t="shared" si="0"/>
        <v>0.36904591980828438</v>
      </c>
      <c r="I25" s="11">
        <f>STDEV('qPCR OUTPUT'!E46:E47)</f>
        <v>0.13435028842544242</v>
      </c>
      <c r="J25" s="23">
        <f t="shared" si="1"/>
        <v>5.8160298019672039E-3</v>
      </c>
      <c r="K25" s="11">
        <f t="shared" si="2"/>
        <v>0.38999999999999879</v>
      </c>
      <c r="L25" s="15">
        <f t="shared" si="3"/>
        <v>-0.42009999999999792</v>
      </c>
      <c r="M25" s="15">
        <f t="shared" si="4"/>
        <v>0.81009999999999671</v>
      </c>
      <c r="N25" s="11">
        <f t="shared" si="5"/>
        <v>0.57034232344672287</v>
      </c>
      <c r="O25" s="10">
        <f t="shared" si="6"/>
        <v>396.3879147954724</v>
      </c>
      <c r="P25" s="11">
        <f t="shared" si="7"/>
        <v>9.1254771751475658</v>
      </c>
      <c r="Q25" s="11">
        <f t="shared" si="8"/>
        <v>4308.5642912551348</v>
      </c>
      <c r="R25" s="11">
        <f t="shared" si="9"/>
        <v>99.189969295082236</v>
      </c>
      <c r="S25" s="11">
        <f t="shared" si="10"/>
        <v>4209.3743219600528</v>
      </c>
      <c r="T25" s="11">
        <f t="shared" si="11"/>
        <v>4407.7542605502167</v>
      </c>
      <c r="U25" s="11">
        <f t="shared" si="12"/>
        <v>101.87394394137951</v>
      </c>
      <c r="V25" s="11">
        <f t="shared" si="13"/>
        <v>114.06333452477296</v>
      </c>
      <c r="W25" s="11">
        <f t="shared" si="14"/>
        <v>110.38844556867538</v>
      </c>
      <c r="X25" s="11">
        <f t="shared" si="15"/>
        <v>123.06772429945242</v>
      </c>
      <c r="Y25" s="11">
        <f t="shared" si="16"/>
        <v>112.22589004672417</v>
      </c>
      <c r="Z25" s="11">
        <f t="shared" si="23"/>
        <v>112.34836208357007</v>
      </c>
      <c r="AA25" s="11">
        <f t="shared" si="24"/>
        <v>5.7217806528014519</v>
      </c>
      <c r="AB25" s="11">
        <f t="shared" si="25"/>
        <v>60.852336208357002</v>
      </c>
      <c r="AC25" s="11">
        <f t="shared" si="26"/>
        <v>9.1360902483023452</v>
      </c>
      <c r="AD25" s="11">
        <f t="shared" si="27"/>
        <v>32.738773838772978</v>
      </c>
      <c r="AE25" s="28">
        <f t="shared" si="17"/>
        <v>10.719362215882356</v>
      </c>
      <c r="AF25" s="18">
        <v>23655</v>
      </c>
      <c r="AG25" s="11">
        <f t="shared" si="18"/>
        <v>20136</v>
      </c>
      <c r="AH25" s="11">
        <f t="shared" si="19"/>
        <v>55.130555555555553</v>
      </c>
      <c r="AI25" s="11">
        <f t="shared" si="29"/>
        <v>3273.8773838773004</v>
      </c>
      <c r="AJ25" s="11">
        <f t="shared" si="20"/>
        <v>4308.5642912551348</v>
      </c>
      <c r="AK25" s="26">
        <f t="shared" si="21"/>
        <v>4.3085642912551352</v>
      </c>
      <c r="AL25" s="26">
        <f t="shared" si="22"/>
        <v>9.9189969295081504E-2</v>
      </c>
      <c r="AM25" s="11">
        <f t="shared" si="28"/>
        <v>1.0583812840185001</v>
      </c>
    </row>
    <row r="26" spans="1:39">
      <c r="A26" s="37" t="s">
        <v>286</v>
      </c>
      <c r="B26" s="10">
        <v>10674728</v>
      </c>
      <c r="C26" s="10">
        <v>8</v>
      </c>
      <c r="D26" s="30">
        <v>43791</v>
      </c>
      <c r="E26" s="11">
        <f>'qPCR OUTPUT'!E80</f>
        <v>16.75</v>
      </c>
      <c r="F26" s="11">
        <f>'qPCR OUTPUT'!E81</f>
        <v>24.97</v>
      </c>
      <c r="G26" s="11">
        <f>STDEV('qPCR OUTPUT'!E45:E46)</f>
        <v>0.41719300090006295</v>
      </c>
      <c r="H26" s="23">
        <f t="shared" si="0"/>
        <v>2.4907044829854504E-2</v>
      </c>
      <c r="I26" s="11">
        <f>STDEV('qPCR OUTPUT'!E47:E48)</f>
        <v>5.6639253173042379</v>
      </c>
      <c r="J26" s="23">
        <f t="shared" si="1"/>
        <v>0.22682920774145929</v>
      </c>
      <c r="K26" s="11">
        <f t="shared" si="2"/>
        <v>1.8499999999999996</v>
      </c>
      <c r="L26" s="15">
        <f t="shared" si="3"/>
        <v>1.4498999999999995</v>
      </c>
      <c r="M26" s="15">
        <f t="shared" si="4"/>
        <v>0.40010000000000012</v>
      </c>
      <c r="N26" s="11">
        <f t="shared" si="5"/>
        <v>0.75780575434250308</v>
      </c>
      <c r="O26" s="10">
        <f t="shared" si="6"/>
        <v>526.67499926803964</v>
      </c>
      <c r="P26" s="11">
        <f t="shared" si="7"/>
        <v>12.124892069480049</v>
      </c>
      <c r="Q26" s="11">
        <f t="shared" si="8"/>
        <v>5724.7282529134736</v>
      </c>
      <c r="R26" s="11">
        <f t="shared" si="9"/>
        <v>131.79230510304401</v>
      </c>
      <c r="S26" s="11">
        <f t="shared" si="10"/>
        <v>5592.9359478104298</v>
      </c>
      <c r="T26" s="11">
        <f t="shared" si="11"/>
        <v>5856.5205580165175</v>
      </c>
      <c r="U26" s="11">
        <f t="shared" si="12"/>
        <v>88.73010849580092</v>
      </c>
      <c r="V26" s="11">
        <f t="shared" si="13"/>
        <v>100.3000546988431</v>
      </c>
      <c r="W26" s="11">
        <f t="shared" si="14"/>
        <v>93.924062221055891</v>
      </c>
      <c r="X26" s="11">
        <f t="shared" si="15"/>
        <v>105.82740535960343</v>
      </c>
      <c r="Y26" s="11">
        <f t="shared" si="16"/>
        <v>97.112058459949495</v>
      </c>
      <c r="Z26" s="11">
        <f t="shared" si="23"/>
        <v>97.195407693825842</v>
      </c>
      <c r="AA26" s="11">
        <f t="shared" si="24"/>
        <v>4.2631518804936954</v>
      </c>
      <c r="AB26" s="11">
        <f t="shared" si="25"/>
        <v>58.827040769382585</v>
      </c>
      <c r="AC26" s="11">
        <f t="shared" si="26"/>
        <v>9.3277811921062046</v>
      </c>
      <c r="AD26" s="11">
        <f t="shared" si="27"/>
        <v>18.174463956156924</v>
      </c>
      <c r="AE26" s="28">
        <f t="shared" si="17"/>
        <v>8.6319976657775896</v>
      </c>
      <c r="AF26" s="18">
        <v>23861</v>
      </c>
      <c r="AG26" s="11">
        <f t="shared" si="18"/>
        <v>19930</v>
      </c>
      <c r="AH26" s="11">
        <f t="shared" si="19"/>
        <v>54.56388888888889</v>
      </c>
      <c r="AI26" s="11">
        <f t="shared" si="29"/>
        <v>1817.4463956156931</v>
      </c>
      <c r="AJ26" s="11">
        <f t="shared" si="20"/>
        <v>5724.7282529134736</v>
      </c>
      <c r="AK26" s="26">
        <f t="shared" si="21"/>
        <v>5.724728252913474</v>
      </c>
      <c r="AL26" s="26">
        <f t="shared" si="22"/>
        <v>0.13179230510304318</v>
      </c>
      <c r="AM26" s="11">
        <f t="shared" si="28"/>
        <v>1.3684695754659197</v>
      </c>
    </row>
    <row r="27" spans="1:39">
      <c r="A27" s="10" t="s">
        <v>287</v>
      </c>
      <c r="B27" s="10">
        <v>10263246</v>
      </c>
      <c r="C27" s="10" t="s">
        <v>258</v>
      </c>
      <c r="D27" s="30">
        <v>43791</v>
      </c>
      <c r="E27" s="11">
        <f>'qPCR OUTPUT'!E92</f>
        <v>16.309999999999999</v>
      </c>
      <c r="F27" s="11">
        <f>'qPCR OUTPUT'!E93</f>
        <v>22.12</v>
      </c>
      <c r="G27" s="11">
        <f>STDEV('qPCR OUTPUT'!E46:E47)</f>
        <v>0.13435028842544242</v>
      </c>
      <c r="H27" s="23">
        <f t="shared" si="0"/>
        <v>8.2372954276788736E-3</v>
      </c>
      <c r="I27" s="11">
        <f>STDEV('qPCR OUTPUT'!E48:E49)</f>
        <v>6.2932503525602748</v>
      </c>
      <c r="J27" s="23">
        <f t="shared" si="1"/>
        <v>0.28450498881375563</v>
      </c>
      <c r="K27" s="11">
        <f t="shared" si="2"/>
        <v>1.4099999999999984</v>
      </c>
      <c r="L27" s="15">
        <f t="shared" si="3"/>
        <v>-1.4000999999999983</v>
      </c>
      <c r="M27" s="15">
        <f t="shared" si="4"/>
        <v>2.8100999999999967</v>
      </c>
      <c r="N27" s="11">
        <f t="shared" si="5"/>
        <v>0.14258558086168074</v>
      </c>
      <c r="O27" s="10">
        <f t="shared" si="6"/>
        <v>99.096978698868114</v>
      </c>
      <c r="P27" s="11">
        <f t="shared" si="7"/>
        <v>2.2813692937868919</v>
      </c>
      <c r="Q27" s="11">
        <f t="shared" si="8"/>
        <v>1077.1410728137839</v>
      </c>
      <c r="R27" s="11">
        <f t="shared" si="9"/>
        <v>24.797492323770562</v>
      </c>
      <c r="S27" s="11">
        <f t="shared" si="10"/>
        <v>1052.3435804900134</v>
      </c>
      <c r="T27" s="11">
        <f t="shared" si="11"/>
        <v>1101.9385651375544</v>
      </c>
      <c r="U27" s="11">
        <f t="shared" si="12"/>
        <v>131.86573598534488</v>
      </c>
      <c r="V27" s="11">
        <f t="shared" si="13"/>
        <v>145.46858363119324</v>
      </c>
      <c r="W27" s="11">
        <f t="shared" si="14"/>
        <v>147.95711139216883</v>
      </c>
      <c r="X27" s="11">
        <f t="shared" si="15"/>
        <v>162.40693107486311</v>
      </c>
      <c r="Y27" s="11">
        <f t="shared" si="16"/>
        <v>146.71284751168105</v>
      </c>
      <c r="Z27" s="11">
        <f t="shared" si="23"/>
        <v>146.92459052089251</v>
      </c>
      <c r="AA27" s="11">
        <f t="shared" si="24"/>
        <v>9.3530146076448073</v>
      </c>
      <c r="AB27" s="11">
        <f t="shared" si="25"/>
        <v>62.747459052089255</v>
      </c>
      <c r="AC27" s="11">
        <f t="shared" si="26"/>
        <v>8.9567199304966394</v>
      </c>
      <c r="AD27" s="11">
        <f t="shared" si="27"/>
        <v>87.478882250817179</v>
      </c>
      <c r="AE27" s="28">
        <f t="shared" si="17"/>
        <v>15.482340553970602</v>
      </c>
      <c r="AF27" s="18">
        <v>24288</v>
      </c>
      <c r="AG27" s="11">
        <f t="shared" si="18"/>
        <v>19503</v>
      </c>
      <c r="AH27" s="11">
        <f t="shared" si="19"/>
        <v>53.394444444444446</v>
      </c>
      <c r="AI27" s="11">
        <f t="shared" si="29"/>
        <v>8747.8882250817132</v>
      </c>
      <c r="AJ27" s="11">
        <f t="shared" si="20"/>
        <v>1077.1410728137839</v>
      </c>
      <c r="AK27" s="26">
        <f t="shared" si="21"/>
        <v>1.077141072813784</v>
      </c>
      <c r="AL27" s="26">
        <f t="shared" si="22"/>
        <v>2.4797492323770376E-2</v>
      </c>
      <c r="AM27" s="11">
        <f t="shared" si="28"/>
        <v>0.98425493741721315</v>
      </c>
    </row>
    <row r="28" spans="1:39">
      <c r="A28" s="10" t="s">
        <v>289</v>
      </c>
      <c r="B28" s="27">
        <v>10557580</v>
      </c>
      <c r="C28" s="10">
        <v>7</v>
      </c>
      <c r="D28" s="30">
        <v>43791</v>
      </c>
      <c r="E28" s="11">
        <f>'qPCR OUTPUT'!E22</f>
        <v>15.3</v>
      </c>
      <c r="F28" s="11">
        <f>'qPCR OUTPUT'!E46</f>
        <v>23.45</v>
      </c>
      <c r="G28" s="11">
        <f>STDEV('qPCR OUTPUT'!E48:E49)</f>
        <v>6.2932503525602748</v>
      </c>
      <c r="H28" s="23">
        <f t="shared" si="0"/>
        <v>0.41132355245491992</v>
      </c>
      <c r="I28" s="11" t="e">
        <f>STDEV('qPCR OUTPUT'!E50:E51)</f>
        <v>#DIV/0!</v>
      </c>
      <c r="J28" s="23" t="e">
        <f t="shared" si="1"/>
        <v>#DIV/0!</v>
      </c>
      <c r="K28" s="11">
        <f t="shared" si="2"/>
        <v>0.40000000000000036</v>
      </c>
      <c r="L28" s="15">
        <f t="shared" si="3"/>
        <v>-7.0100000000000051E-2</v>
      </c>
      <c r="M28" s="15">
        <f t="shared" si="4"/>
        <v>0.47010000000000041</v>
      </c>
      <c r="N28" s="11">
        <f t="shared" si="5"/>
        <v>0.72191455672301796</v>
      </c>
      <c r="O28" s="10">
        <f t="shared" si="6"/>
        <v>501.73061692249746</v>
      </c>
      <c r="P28" s="11">
        <f t="shared" si="7"/>
        <v>11.550632907568287</v>
      </c>
      <c r="Q28" s="11">
        <f t="shared" si="8"/>
        <v>5453.5936622010595</v>
      </c>
      <c r="R28" s="11">
        <f t="shared" si="9"/>
        <v>125.55035769095966</v>
      </c>
      <c r="S28" s="11">
        <f t="shared" si="10"/>
        <v>5328.0433045100999</v>
      </c>
      <c r="T28" s="11">
        <f t="shared" si="11"/>
        <v>5579.1440198920191</v>
      </c>
      <c r="U28" s="11">
        <f t="shared" si="12"/>
        <v>91.246588607154052</v>
      </c>
      <c r="V28" s="11">
        <f t="shared" si="13"/>
        <v>102.93513181102583</v>
      </c>
      <c r="W28" s="11">
        <f t="shared" si="14"/>
        <v>97.07628467632982</v>
      </c>
      <c r="X28" s="11">
        <f t="shared" si="15"/>
        <v>109.12818616328497</v>
      </c>
      <c r="Y28" s="11">
        <f t="shared" si="16"/>
        <v>100.00570824367782</v>
      </c>
      <c r="Z28" s="11">
        <f t="shared" si="23"/>
        <v>100.09654781444867</v>
      </c>
      <c r="AA28" s="11">
        <f t="shared" si="24"/>
        <v>4.6243770036670897</v>
      </c>
      <c r="AB28" s="11">
        <f t="shared" si="25"/>
        <v>58.477154781444867</v>
      </c>
      <c r="AC28" s="11">
        <f t="shared" si="26"/>
        <v>9.3608973360330818</v>
      </c>
      <c r="AD28" s="11">
        <f t="shared" si="27"/>
        <v>21.384862672045035</v>
      </c>
      <c r="AE28" s="28">
        <f t="shared" si="17"/>
        <v>9.0316383488362959</v>
      </c>
      <c r="AF28" s="18">
        <v>24122</v>
      </c>
      <c r="AG28" s="11">
        <f t="shared" si="18"/>
        <v>19669</v>
      </c>
      <c r="AH28" s="11">
        <f t="shared" si="19"/>
        <v>53.852777777777774</v>
      </c>
      <c r="AI28" s="11">
        <f t="shared" si="29"/>
        <v>2138.486267204501</v>
      </c>
      <c r="AJ28" s="11">
        <f t="shared" si="20"/>
        <v>5453.5936622010595</v>
      </c>
      <c r="AK28" s="26">
        <f t="shared" si="21"/>
        <v>5.4535936622010599</v>
      </c>
      <c r="AL28" s="26">
        <f t="shared" si="22"/>
        <v>0.12555035769095912</v>
      </c>
      <c r="AM28" s="11">
        <f t="shared" si="28"/>
        <v>1.4220398082888095</v>
      </c>
    </row>
    <row r="29" spans="1:39">
      <c r="A29" s="10" t="s">
        <v>290</v>
      </c>
      <c r="B29" s="27">
        <v>6068685</v>
      </c>
      <c r="C29" s="10">
        <v>8</v>
      </c>
      <c r="D29" s="30">
        <v>43791</v>
      </c>
      <c r="E29" s="11">
        <f>'qPCR OUTPUT'!E23</f>
        <v>14.87</v>
      </c>
      <c r="F29" s="11">
        <f>'qPCR OUTPUT'!E47</f>
        <v>23.26</v>
      </c>
      <c r="G29" s="11">
        <f>STDEV('qPCR OUTPUT'!E49:E50)</f>
        <v>6.3568899628670499</v>
      </c>
      <c r="H29" s="23">
        <f t="shared" si="0"/>
        <v>0.42749764377048083</v>
      </c>
      <c r="I29" s="11" t="e">
        <f>STDEV('qPCR OUTPUT'!E51:E52)</f>
        <v>#DIV/0!</v>
      </c>
      <c r="J29" s="23" t="e">
        <f t="shared" si="1"/>
        <v>#DIV/0!</v>
      </c>
      <c r="K29" s="11">
        <f t="shared" si="2"/>
        <v>-3.0000000000001137E-2</v>
      </c>
      <c r="L29" s="15">
        <f t="shared" si="3"/>
        <v>-0.26009999999999778</v>
      </c>
      <c r="M29" s="15">
        <f t="shared" si="4"/>
        <v>0.23009999999999664</v>
      </c>
      <c r="N29" s="11">
        <f t="shared" si="5"/>
        <v>0.85257579366903868</v>
      </c>
      <c r="O29" s="10">
        <f t="shared" si="6"/>
        <v>592.54017659998192</v>
      </c>
      <c r="P29" s="11">
        <f t="shared" si="7"/>
        <v>13.641212698704619</v>
      </c>
      <c r="Q29" s="11">
        <f t="shared" si="8"/>
        <v>6440.6540934780651</v>
      </c>
      <c r="R29" s="11">
        <f t="shared" si="9"/>
        <v>148.27405107287629</v>
      </c>
      <c r="S29" s="11">
        <f t="shared" si="10"/>
        <v>6292.3800424051888</v>
      </c>
      <c r="T29" s="11">
        <f t="shared" si="11"/>
        <v>6588.9281445509414</v>
      </c>
      <c r="U29" s="11">
        <f t="shared" si="12"/>
        <v>82.085389597150709</v>
      </c>
      <c r="V29" s="11">
        <f t="shared" si="13"/>
        <v>93.342182626766061</v>
      </c>
      <c r="W29" s="11">
        <f t="shared" si="14"/>
        <v>85.60067749537825</v>
      </c>
      <c r="X29" s="11">
        <f t="shared" si="15"/>
        <v>97.111755079843789</v>
      </c>
      <c r="Y29" s="11">
        <f t="shared" si="16"/>
        <v>89.471430061072155</v>
      </c>
      <c r="Z29" s="11">
        <f t="shared" si="23"/>
        <v>89.535001199784688</v>
      </c>
      <c r="AA29" s="11">
        <f t="shared" si="24"/>
        <v>2.5093334533118026</v>
      </c>
      <c r="AB29" s="11">
        <f t="shared" si="25"/>
        <v>66.95100011997846</v>
      </c>
      <c r="AC29" s="11">
        <f t="shared" si="26"/>
        <v>8.5588615543231352</v>
      </c>
      <c r="AD29" s="11">
        <f t="shared" si="27"/>
        <v>6.2967543799097072</v>
      </c>
      <c r="AE29" s="28">
        <f t="shared" si="17"/>
        <v>7.5767538800591012</v>
      </c>
      <c r="AF29" s="18">
        <v>20253</v>
      </c>
      <c r="AG29" s="11">
        <f t="shared" si="18"/>
        <v>23538</v>
      </c>
      <c r="AH29" s="11">
        <f t="shared" si="19"/>
        <v>64.441666666666663</v>
      </c>
      <c r="AI29" s="11">
        <f t="shared" si="29"/>
        <v>629.67543799097359</v>
      </c>
      <c r="AJ29" s="11">
        <f t="shared" si="20"/>
        <v>6440.6540934780651</v>
      </c>
      <c r="AK29" s="26">
        <f t="shared" si="21"/>
        <v>6.4406540934780647</v>
      </c>
      <c r="AL29" s="26">
        <f t="shared" si="22"/>
        <v>0.14827405107287639</v>
      </c>
      <c r="AM29" s="11">
        <f t="shared" si="28"/>
        <v>0.9405342367388061</v>
      </c>
    </row>
    <row r="30" spans="1:39">
      <c r="A30" s="37" t="s">
        <v>291</v>
      </c>
      <c r="B30" s="10">
        <v>9628997</v>
      </c>
      <c r="C30" s="10">
        <v>9</v>
      </c>
      <c r="D30" s="30">
        <v>43791</v>
      </c>
      <c r="E30" s="11">
        <f>'qPCR OUTPUT'!E34</f>
        <v>15.81</v>
      </c>
      <c r="F30" s="11">
        <f>'qPCR OUTPUT'!E35</f>
        <v>24.22</v>
      </c>
      <c r="G30" s="11" t="e">
        <f>STDEV('qPCR OUTPUT'!E50:E51)</f>
        <v>#DIV/0!</v>
      </c>
      <c r="H30" s="23" t="e">
        <f t="shared" si="0"/>
        <v>#DIV/0!</v>
      </c>
      <c r="I30" s="11">
        <f>STDEV('qPCR OUTPUT'!E52:E53)</f>
        <v>5.8265598769771616</v>
      </c>
      <c r="J30" s="23">
        <f t="shared" si="1"/>
        <v>0.24056812043671189</v>
      </c>
      <c r="K30" s="11">
        <f t="shared" si="2"/>
        <v>0.91000000000000014</v>
      </c>
      <c r="L30" s="15">
        <f t="shared" si="3"/>
        <v>0.69989999999999952</v>
      </c>
      <c r="M30" s="15">
        <f t="shared" si="4"/>
        <v>0.21010000000000062</v>
      </c>
      <c r="N30" s="11">
        <f t="shared" si="5"/>
        <v>0.86447730823022739</v>
      </c>
      <c r="O30" s="10">
        <f t="shared" si="6"/>
        <v>600.81172922000803</v>
      </c>
      <c r="P30" s="11">
        <f t="shared" si="7"/>
        <v>13.831636931683638</v>
      </c>
      <c r="Q30" s="11">
        <f t="shared" si="8"/>
        <v>6530.5622741305215</v>
      </c>
      <c r="R30" s="11">
        <f t="shared" si="9"/>
        <v>150.34387969221348</v>
      </c>
      <c r="S30" s="11">
        <f t="shared" si="10"/>
        <v>6380.2183944383078</v>
      </c>
      <c r="T30" s="11">
        <f t="shared" si="11"/>
        <v>6680.9061538227352</v>
      </c>
      <c r="U30" s="11">
        <f t="shared" si="12"/>
        <v>81.250925252836083</v>
      </c>
      <c r="V30" s="11">
        <f t="shared" si="13"/>
        <v>92.468391538684031</v>
      </c>
      <c r="W30" s="11">
        <f t="shared" si="14"/>
        <v>84.555401106184135</v>
      </c>
      <c r="X30" s="11">
        <f t="shared" si="15"/>
        <v>96.017216769509446</v>
      </c>
      <c r="Y30" s="11">
        <f t="shared" si="16"/>
        <v>88.511896322434083</v>
      </c>
      <c r="Z30" s="11">
        <f t="shared" si="23"/>
        <v>88.572983666803424</v>
      </c>
      <c r="AA30" s="11">
        <f t="shared" si="24"/>
        <v>3.4234094777914539</v>
      </c>
      <c r="AB30" s="11">
        <f t="shared" si="25"/>
        <v>57.762298366680341</v>
      </c>
      <c r="AC30" s="11">
        <f t="shared" si="26"/>
        <v>9.4285573416764308</v>
      </c>
      <c r="AD30" s="11">
        <f t="shared" si="27"/>
        <v>11.719732452632343</v>
      </c>
      <c r="AE30" s="28">
        <f t="shared" si="17"/>
        <v>7.444233102706022</v>
      </c>
      <c r="AF30" s="18">
        <v>23943</v>
      </c>
      <c r="AG30" s="11">
        <f t="shared" si="18"/>
        <v>19848</v>
      </c>
      <c r="AH30" s="11">
        <f t="shared" si="19"/>
        <v>54.338888888888889</v>
      </c>
      <c r="AI30" s="11">
        <f t="shared" si="29"/>
        <v>1171.9732452632352</v>
      </c>
      <c r="AJ30" s="11">
        <f t="shared" si="20"/>
        <v>6530.5622741305215</v>
      </c>
      <c r="AK30" s="26">
        <f t="shared" si="21"/>
        <v>6.5305622741305216</v>
      </c>
      <c r="AL30" s="26">
        <f t="shared" si="22"/>
        <v>0.15034387969221363</v>
      </c>
      <c r="AM30" s="11">
        <f t="shared" si="28"/>
        <v>1.5314898174177562</v>
      </c>
    </row>
    <row r="31" spans="1:39">
      <c r="A31" s="10" t="s">
        <v>292</v>
      </c>
      <c r="B31" s="10">
        <v>10188906</v>
      </c>
      <c r="C31" s="10">
        <v>8</v>
      </c>
      <c r="D31" s="30">
        <v>43791</v>
      </c>
      <c r="E31" s="11">
        <f>'qPCR OUTPUT'!E58</f>
        <v>15.1</v>
      </c>
      <c r="F31" s="11">
        <f>'qPCR OUTPUT'!E59</f>
        <v>23.01</v>
      </c>
      <c r="G31" s="11" t="e">
        <f>STDEV('qPCR OUTPUT'!E51:E52)</f>
        <v>#DIV/0!</v>
      </c>
      <c r="H31" s="23" t="e">
        <f t="shared" si="0"/>
        <v>#DIV/0!</v>
      </c>
      <c r="I31" s="11">
        <f>STDEV('qPCR OUTPUT'!E53:E54)</f>
        <v>5.9255548263432711</v>
      </c>
      <c r="J31" s="23">
        <f t="shared" si="1"/>
        <v>0.25752085294842547</v>
      </c>
      <c r="K31" s="11">
        <f t="shared" si="2"/>
        <v>0.19999999999999929</v>
      </c>
      <c r="L31" s="15">
        <f t="shared" si="3"/>
        <v>-0.51009999999999778</v>
      </c>
      <c r="M31" s="15">
        <f t="shared" si="4"/>
        <v>0.71009999999999707</v>
      </c>
      <c r="N31" s="11">
        <f t="shared" si="5"/>
        <v>0.61127776683148849</v>
      </c>
      <c r="O31" s="10">
        <f t="shared" si="6"/>
        <v>424.83804794788449</v>
      </c>
      <c r="P31" s="11">
        <f t="shared" si="7"/>
        <v>9.7804442693038158</v>
      </c>
      <c r="Q31" s="11">
        <f t="shared" si="8"/>
        <v>4617.8048689987445</v>
      </c>
      <c r="R31" s="11">
        <f t="shared" si="9"/>
        <v>106.30917684025887</v>
      </c>
      <c r="S31" s="11">
        <f t="shared" si="10"/>
        <v>4511.4956921584853</v>
      </c>
      <c r="T31" s="11">
        <f t="shared" si="11"/>
        <v>4724.1140458390037</v>
      </c>
      <c r="U31" s="11">
        <f t="shared" si="12"/>
        <v>99.003790924494382</v>
      </c>
      <c r="V31" s="11">
        <f t="shared" si="13"/>
        <v>111.05791656452948</v>
      </c>
      <c r="W31" s="11">
        <f t="shared" si="14"/>
        <v>106.79320126331403</v>
      </c>
      <c r="X31" s="11">
        <f t="shared" si="15"/>
        <v>119.30304285451585</v>
      </c>
      <c r="Y31" s="11">
        <f t="shared" si="16"/>
        <v>108.92555891392175</v>
      </c>
      <c r="Z31" s="11">
        <f t="shared" si="23"/>
        <v>109.03948790171344</v>
      </c>
      <c r="AA31" s="11">
        <f t="shared" si="24"/>
        <v>6.2614487901713449</v>
      </c>
      <c r="AB31" s="11">
        <f t="shared" si="25"/>
        <v>52.68644879017134</v>
      </c>
      <c r="AC31" s="11">
        <f t="shared" si="26"/>
        <v>9.9089783099970514</v>
      </c>
      <c r="AD31" s="11">
        <f t="shared" si="27"/>
        <v>39.205740951938175</v>
      </c>
      <c r="AE31" s="28">
        <f t="shared" si="17"/>
        <v>10.263554952802409</v>
      </c>
      <c r="AF31" s="18">
        <v>26834</v>
      </c>
      <c r="AG31" s="11">
        <f t="shared" si="18"/>
        <v>16957</v>
      </c>
      <c r="AH31" s="11">
        <f t="shared" si="19"/>
        <v>46.424999999999997</v>
      </c>
      <c r="AI31" s="11">
        <f t="shared" si="29"/>
        <v>3920.5740951938196</v>
      </c>
      <c r="AJ31" s="11">
        <f t="shared" si="20"/>
        <v>4617.8048689987445</v>
      </c>
      <c r="AK31" s="26">
        <f t="shared" si="21"/>
        <v>4.6178048689987445</v>
      </c>
      <c r="AL31" s="26">
        <f t="shared" si="22"/>
        <v>0.10630917684025931</v>
      </c>
      <c r="AM31" s="11">
        <f t="shared" si="28"/>
        <v>2.3086413838187601</v>
      </c>
    </row>
    <row r="32" spans="1:39" s="73" customFormat="1">
      <c r="A32" s="64" t="s">
        <v>293</v>
      </c>
      <c r="B32" s="65">
        <v>11552999</v>
      </c>
      <c r="C32" s="64">
        <v>4</v>
      </c>
      <c r="D32" s="66">
        <v>43791</v>
      </c>
      <c r="E32" s="67">
        <f>'qPCR OUTPUT'!E70</f>
        <v>16.079999999999998</v>
      </c>
      <c r="F32" s="67">
        <f>'qPCR OUTPUT'!E71</f>
        <v>24.97</v>
      </c>
      <c r="G32" s="67">
        <f>STDEV('qPCR OUTPUT'!E52:E53)</f>
        <v>5.8265598769771616</v>
      </c>
      <c r="H32" s="68">
        <f t="shared" si="0"/>
        <v>0.36234825105579366</v>
      </c>
      <c r="I32" s="67">
        <f>STDEV('qPCR OUTPUT'!E54:E55)</f>
        <v>6.1871843353822813</v>
      </c>
      <c r="J32" s="68">
        <f t="shared" si="1"/>
        <v>0.24778471507337932</v>
      </c>
      <c r="K32" s="67">
        <f t="shared" si="2"/>
        <v>1.1799999999999979</v>
      </c>
      <c r="L32" s="69">
        <f t="shared" si="3"/>
        <v>1.4498999999999995</v>
      </c>
      <c r="M32" s="69">
        <f t="shared" si="4"/>
        <v>-0.26990000000000158</v>
      </c>
      <c r="N32" s="67">
        <f t="shared" si="5"/>
        <v>1.2057242503577588</v>
      </c>
      <c r="O32" s="64">
        <f t="shared" si="6"/>
        <v>837.97835399864232</v>
      </c>
      <c r="P32" s="67">
        <f t="shared" si="7"/>
        <v>19.29158800572414</v>
      </c>
      <c r="Q32" s="67">
        <f t="shared" si="8"/>
        <v>9108.4603695504593</v>
      </c>
      <c r="R32" s="67">
        <f t="shared" si="9"/>
        <v>209.69117397526242</v>
      </c>
      <c r="S32" s="67">
        <f t="shared" si="10"/>
        <v>8898.7691955751961</v>
      </c>
      <c r="T32" s="67">
        <f t="shared" si="11"/>
        <v>9318.1515435257224</v>
      </c>
      <c r="U32" s="67">
        <f t="shared" si="12"/>
        <v>57.32469264203565</v>
      </c>
      <c r="V32" s="67">
        <f t="shared" si="13"/>
        <v>67.414560336505644</v>
      </c>
      <c r="W32" s="67">
        <f t="shared" si="14"/>
        <v>54.58464657265516</v>
      </c>
      <c r="X32" s="67">
        <f t="shared" si="15"/>
        <v>64.633996632043889</v>
      </c>
      <c r="Y32" s="67">
        <f t="shared" si="16"/>
        <v>60.979344637039773</v>
      </c>
      <c r="Z32" s="67">
        <f t="shared" si="23"/>
        <v>60.989474045810084</v>
      </c>
      <c r="AA32" s="67">
        <f t="shared" si="24"/>
        <v>1.1842251823587859</v>
      </c>
      <c r="AB32" s="67">
        <f t="shared" si="25"/>
        <v>50.331447404581013</v>
      </c>
      <c r="AC32" s="11">
        <f t="shared" si="26"/>
        <v>10.131875389393924</v>
      </c>
      <c r="AD32" s="67">
        <f t="shared" si="27"/>
        <v>1.4023892825327029</v>
      </c>
      <c r="AE32" s="70">
        <f t="shared" si="17"/>
        <v>6.4250862906955604</v>
      </c>
      <c r="AF32" s="71">
        <v>25840</v>
      </c>
      <c r="AG32" s="67">
        <f t="shared" si="18"/>
        <v>17951</v>
      </c>
      <c r="AH32" s="67">
        <f t="shared" si="19"/>
        <v>49.147222222222226</v>
      </c>
      <c r="AI32" s="67">
        <f t="shared" si="29"/>
        <v>140.23892825326996</v>
      </c>
      <c r="AJ32" s="67">
        <f t="shared" si="20"/>
        <v>9108.4603695504593</v>
      </c>
      <c r="AK32" s="72">
        <f t="shared" si="21"/>
        <v>9.1084603695504587</v>
      </c>
      <c r="AL32" s="72">
        <f t="shared" si="22"/>
        <v>0.20969117397526382</v>
      </c>
      <c r="AM32" s="11">
        <f t="shared" si="28"/>
        <v>2.669210188725466</v>
      </c>
    </row>
    <row r="33" spans="1:39">
      <c r="A33" s="10" t="s">
        <v>294</v>
      </c>
      <c r="B33" s="10">
        <v>17756687</v>
      </c>
      <c r="C33" s="10" t="s">
        <v>258</v>
      </c>
      <c r="D33" s="30">
        <v>43791</v>
      </c>
      <c r="E33" s="11">
        <f>'qPCR OUTPUT'!E82</f>
        <v>15.06</v>
      </c>
      <c r="F33" s="11">
        <f>'qPCR OUTPUT'!E83</f>
        <v>23.87</v>
      </c>
      <c r="G33" s="11">
        <f>STDEV('qPCR OUTPUT'!E53:E54)</f>
        <v>5.9255548263432711</v>
      </c>
      <c r="H33" s="23">
        <f t="shared" si="0"/>
        <v>0.39346313587936727</v>
      </c>
      <c r="I33" s="11">
        <f>STDEV('qPCR OUTPUT'!E55:E56)</f>
        <v>6.1164736572636453</v>
      </c>
      <c r="J33" s="23">
        <f t="shared" si="1"/>
        <v>0.25624104136001863</v>
      </c>
      <c r="K33" s="11">
        <f t="shared" si="2"/>
        <v>0.16000000000000014</v>
      </c>
      <c r="L33" s="15">
        <f t="shared" si="3"/>
        <v>0.34990000000000165</v>
      </c>
      <c r="M33" s="15">
        <f t="shared" si="4"/>
        <v>-0.18990000000000151</v>
      </c>
      <c r="N33" s="11">
        <f t="shared" si="5"/>
        <v>1.1406846468934444</v>
      </c>
      <c r="O33" s="10">
        <f t="shared" si="6"/>
        <v>792.77582959094389</v>
      </c>
      <c r="P33" s="11">
        <f t="shared" si="7"/>
        <v>18.25095435029511</v>
      </c>
      <c r="Q33" s="11">
        <f t="shared" si="8"/>
        <v>8617.1285825102586</v>
      </c>
      <c r="R33" s="11">
        <f t="shared" si="9"/>
        <v>198.37993859016424</v>
      </c>
      <c r="S33" s="11">
        <f t="shared" si="10"/>
        <v>8418.7486439200948</v>
      </c>
      <c r="T33" s="11">
        <f t="shared" si="11"/>
        <v>8815.5085211004225</v>
      </c>
      <c r="U33" s="11">
        <f t="shared" si="12"/>
        <v>61.884887882759109</v>
      </c>
      <c r="V33" s="11">
        <f t="shared" si="13"/>
        <v>72.189669049545998</v>
      </c>
      <c r="W33" s="11">
        <f t="shared" si="14"/>
        <v>60.296891137350869</v>
      </c>
      <c r="X33" s="11">
        <f t="shared" si="15"/>
        <v>70.615448598904962</v>
      </c>
      <c r="Y33" s="11">
        <f t="shared" si="16"/>
        <v>66.250168240832039</v>
      </c>
      <c r="Z33" s="11">
        <f t="shared" si="23"/>
        <v>66.246724167140229</v>
      </c>
      <c r="AA33" s="11">
        <f t="shared" si="24"/>
        <v>3.799672416714023</v>
      </c>
      <c r="AB33" s="11">
        <f t="shared" si="25"/>
        <v>32.049672416714024</v>
      </c>
      <c r="AC33" s="11">
        <f t="shared" si="26"/>
        <v>11.86221587917877</v>
      </c>
      <c r="AD33" s="11">
        <f t="shared" si="27"/>
        <v>14.437510474337394</v>
      </c>
      <c r="AE33" s="28">
        <f t="shared" si="17"/>
        <v>5.9429448824057687</v>
      </c>
      <c r="AF33" s="18">
        <v>33472</v>
      </c>
      <c r="AG33" s="11">
        <f t="shared" si="18"/>
        <v>10319</v>
      </c>
      <c r="AH33" s="11">
        <f t="shared" si="19"/>
        <v>28.25</v>
      </c>
      <c r="AI33" s="11">
        <f t="shared" si="29"/>
        <v>1443.7510474337384</v>
      </c>
      <c r="AJ33" s="11">
        <f t="shared" si="20"/>
        <v>8617.1285825102586</v>
      </c>
      <c r="AK33" s="26">
        <f t="shared" si="21"/>
        <v>8.6171285825102579</v>
      </c>
      <c r="AL33" s="26">
        <f t="shared" si="22"/>
        <v>0.19837993859016478</v>
      </c>
      <c r="AM33" s="11">
        <f t="shared" si="28"/>
        <v>5.4682903927891866</v>
      </c>
    </row>
    <row r="34" spans="1:39">
      <c r="A34" s="10" t="s">
        <v>295</v>
      </c>
      <c r="B34" s="27">
        <v>5796434</v>
      </c>
      <c r="C34" s="10">
        <v>0</v>
      </c>
      <c r="D34" s="30">
        <v>43791</v>
      </c>
      <c r="E34" s="11">
        <f>'qPCR OUTPUT'!E6</f>
        <v>17.329999999999998</v>
      </c>
      <c r="F34" s="11">
        <f>'qPCR OUTPUT'!E7</f>
        <v>25.41</v>
      </c>
      <c r="G34" s="11">
        <f>STDEV('qPCR OUTPUT'!E54:E55)</f>
        <v>6.1871843353822813</v>
      </c>
      <c r="H34" s="23">
        <f t="shared" si="0"/>
        <v>0.3570216004259828</v>
      </c>
      <c r="I34" s="11">
        <f>STDEV('qPCR OUTPUT'!E56:E57)</f>
        <v>6.3073924881840009</v>
      </c>
      <c r="J34" s="23">
        <f t="shared" si="1"/>
        <v>0.24822481260070842</v>
      </c>
      <c r="K34" s="11">
        <f t="shared" si="2"/>
        <v>2.4299999999999979</v>
      </c>
      <c r="L34" s="15">
        <f t="shared" si="3"/>
        <v>1.8899000000000008</v>
      </c>
      <c r="M34" s="15">
        <f t="shared" si="4"/>
        <v>0.54009999999999714</v>
      </c>
      <c r="N34" s="11">
        <f t="shared" si="5"/>
        <v>0.68772323807539382</v>
      </c>
      <c r="O34" s="10">
        <f t="shared" si="6"/>
        <v>477.96765046239869</v>
      </c>
      <c r="P34" s="11">
        <f t="shared" si="7"/>
        <v>11.003571809206301</v>
      </c>
      <c r="Q34" s="11">
        <f t="shared" si="8"/>
        <v>5195.3005485043341</v>
      </c>
      <c r="R34" s="11">
        <f t="shared" si="9"/>
        <v>119.60404140441632</v>
      </c>
      <c r="S34" s="11">
        <f t="shared" si="10"/>
        <v>5075.6965070999177</v>
      </c>
      <c r="T34" s="11">
        <f t="shared" si="11"/>
        <v>5314.9045899087505</v>
      </c>
      <c r="U34" s="11">
        <f t="shared" si="12"/>
        <v>93.64388318255078</v>
      </c>
      <c r="V34" s="11">
        <f t="shared" si="13"/>
        <v>105.44540639586688</v>
      </c>
      <c r="W34" s="11">
        <f t="shared" si="14"/>
        <v>100.07921156551099</v>
      </c>
      <c r="X34" s="11">
        <f t="shared" si="15"/>
        <v>112.27263538008586</v>
      </c>
      <c r="Y34" s="11">
        <f t="shared" si="16"/>
        <v>102.76230898068894</v>
      </c>
      <c r="Z34" s="11">
        <f t="shared" si="23"/>
        <v>102.86028413100362</v>
      </c>
      <c r="AA34" s="11">
        <f t="shared" si="24"/>
        <v>2.8213061908781398</v>
      </c>
      <c r="AB34" s="11">
        <f t="shared" si="25"/>
        <v>77.468528413100358</v>
      </c>
      <c r="AC34" s="11">
        <f t="shared" si="26"/>
        <v>7.5633944801399924</v>
      </c>
      <c r="AD34" s="11">
        <f t="shared" si="27"/>
        <v>7.959768622687279</v>
      </c>
      <c r="AE34" s="28">
        <f t="shared" si="17"/>
        <v>9.412351249082235</v>
      </c>
      <c r="AF34" s="18">
        <v>16525</v>
      </c>
      <c r="AG34" s="11">
        <f t="shared" si="18"/>
        <v>27266</v>
      </c>
      <c r="AH34" s="11">
        <f t="shared" si="19"/>
        <v>74.647222222222226</v>
      </c>
      <c r="AI34" s="11">
        <f t="shared" si="29"/>
        <v>795.97686226873191</v>
      </c>
      <c r="AJ34" s="11">
        <f t="shared" si="20"/>
        <v>5195.3005485043341</v>
      </c>
      <c r="AK34" s="26">
        <f t="shared" si="21"/>
        <v>5.195300548504334</v>
      </c>
      <c r="AL34" s="26">
        <f t="shared" si="22"/>
        <v>0.11960404140441661</v>
      </c>
      <c r="AM34" s="11">
        <f t="shared" si="28"/>
        <v>0.83114225056483437</v>
      </c>
    </row>
    <row r="35" spans="1:39">
      <c r="A35" s="10" t="s">
        <v>296</v>
      </c>
      <c r="B35" s="10">
        <v>7123834</v>
      </c>
      <c r="C35" s="10">
        <v>2</v>
      </c>
      <c r="D35" s="30">
        <v>43791</v>
      </c>
      <c r="E35" s="11">
        <f>'qPCR OUTPUT'!E12</f>
        <v>14.95</v>
      </c>
      <c r="F35" s="11">
        <f>'qPCR OUTPUT'!E13</f>
        <v>23.71</v>
      </c>
      <c r="G35" s="11">
        <f>STDEV('qPCR OUTPUT'!E55:E56)</f>
        <v>6.1164736572636453</v>
      </c>
      <c r="H35" s="23">
        <f t="shared" si="0"/>
        <v>0.40912867272666525</v>
      </c>
      <c r="I35" s="11">
        <f>STDEV('qPCR OUTPUT'!E57:E58)</f>
        <v>6.9084332521925775</v>
      </c>
      <c r="J35" s="23">
        <f t="shared" si="1"/>
        <v>0.29137213210428414</v>
      </c>
      <c r="K35" s="11">
        <f t="shared" si="2"/>
        <v>4.9999999999998934E-2</v>
      </c>
      <c r="L35" s="15">
        <f t="shared" si="3"/>
        <v>0.18990000000000151</v>
      </c>
      <c r="M35" s="15">
        <f t="shared" si="4"/>
        <v>-0.13990000000000258</v>
      </c>
      <c r="N35" s="11">
        <f t="shared" si="5"/>
        <v>1.1018287402811882</v>
      </c>
      <c r="O35" s="10">
        <f t="shared" si="6"/>
        <v>765.77097449542578</v>
      </c>
      <c r="P35" s="11">
        <f t="shared" si="7"/>
        <v>17.629259844499011</v>
      </c>
      <c r="Q35" s="11">
        <f t="shared" si="8"/>
        <v>8323.5975488633248</v>
      </c>
      <c r="R35" s="11">
        <f t="shared" si="9"/>
        <v>191.62238961411967</v>
      </c>
      <c r="S35" s="11">
        <f t="shared" si="10"/>
        <v>8131.9751592492048</v>
      </c>
      <c r="T35" s="11">
        <f t="shared" si="11"/>
        <v>8515.2199384774449</v>
      </c>
      <c r="U35" s="11">
        <f t="shared" si="12"/>
        <v>64.60923598713255</v>
      </c>
      <c r="V35" s="11">
        <f t="shared" si="13"/>
        <v>75.042410584464292</v>
      </c>
      <c r="W35" s="11">
        <f t="shared" si="14"/>
        <v>63.70949560493446</v>
      </c>
      <c r="X35" s="11">
        <f t="shared" si="15"/>
        <v>74.188882732118401</v>
      </c>
      <c r="Y35" s="11">
        <f t="shared" si="16"/>
        <v>69.399059359625483</v>
      </c>
      <c r="Z35" s="11">
        <f t="shared" si="23"/>
        <v>69.387506227162419</v>
      </c>
      <c r="AA35" s="11">
        <f t="shared" si="24"/>
        <v>0.7431950671606864</v>
      </c>
      <c r="AB35" s="11">
        <f t="shared" si="25"/>
        <v>62.69875062271624</v>
      </c>
      <c r="AC35" s="11">
        <f t="shared" si="26"/>
        <v>8.9613301047053184</v>
      </c>
      <c r="AD35" s="11">
        <f t="shared" si="27"/>
        <v>0.55233890785197381</v>
      </c>
      <c r="AE35" s="28">
        <f t="shared" si="17"/>
        <v>5.6549043573018736</v>
      </c>
      <c r="AF35" s="18">
        <v>21162</v>
      </c>
      <c r="AG35" s="11">
        <f t="shared" si="18"/>
        <v>22629</v>
      </c>
      <c r="AH35" s="11">
        <f t="shared" si="19"/>
        <v>61.955555555555556</v>
      </c>
      <c r="AI35" s="11">
        <f t="shared" si="29"/>
        <v>55.233890785197701</v>
      </c>
      <c r="AJ35" s="11">
        <f t="shared" si="20"/>
        <v>8323.5975488633248</v>
      </c>
      <c r="AK35" s="26">
        <f t="shared" si="21"/>
        <v>8.323597548863324</v>
      </c>
      <c r="AL35" s="26">
        <f t="shared" si="22"/>
        <v>0.19162238961412115</v>
      </c>
      <c r="AM35" s="11">
        <f t="shared" si="28"/>
        <v>0.98476154996761744</v>
      </c>
    </row>
    <row r="36" spans="1:39">
      <c r="A36" s="10" t="s">
        <v>303</v>
      </c>
      <c r="B36" s="49">
        <v>6438166</v>
      </c>
      <c r="C36" s="10">
        <v>0</v>
      </c>
      <c r="D36" s="30">
        <v>43791</v>
      </c>
      <c r="E36" s="11">
        <f>'qPCR OUTPUT'!E24</f>
        <v>16</v>
      </c>
      <c r="F36" s="11">
        <f>'qPCR OUTPUT'!E25</f>
        <v>24.79</v>
      </c>
      <c r="G36" s="11">
        <f>STDEV('qPCR OUTPUT'!E56:E57)</f>
        <v>6.3073924881840009</v>
      </c>
      <c r="H36" s="23">
        <f t="shared" si="0"/>
        <v>0.39421203051150006</v>
      </c>
      <c r="I36" s="11">
        <f>STDEV('qPCR OUTPUT'!E58:E59)</f>
        <v>5.5932146391855992</v>
      </c>
      <c r="J36" s="23">
        <f t="shared" si="1"/>
        <v>0.22562382570333198</v>
      </c>
      <c r="K36" s="11">
        <f t="shared" si="2"/>
        <v>1.0999999999999996</v>
      </c>
      <c r="L36" s="15">
        <f t="shared" si="3"/>
        <v>1.2698999999999998</v>
      </c>
      <c r="M36" s="15">
        <f t="shared" si="4"/>
        <v>-0.16990000000000016</v>
      </c>
      <c r="N36" s="11">
        <f t="shared" si="5"/>
        <v>1.1249805042797731</v>
      </c>
      <c r="O36" s="10">
        <f t="shared" si="6"/>
        <v>781.86145047444234</v>
      </c>
      <c r="P36" s="11">
        <f t="shared" si="7"/>
        <v>17.99968806847637</v>
      </c>
      <c r="Q36" s="11">
        <f t="shared" si="8"/>
        <v>8498.4940268961127</v>
      </c>
      <c r="R36" s="11">
        <f t="shared" si="9"/>
        <v>195.64878335300403</v>
      </c>
      <c r="S36" s="11">
        <f t="shared" si="10"/>
        <v>8302.8452435431082</v>
      </c>
      <c r="T36" s="11">
        <f t="shared" si="11"/>
        <v>8694.1428102491172</v>
      </c>
      <c r="U36" s="11">
        <f t="shared" si="12"/>
        <v>62.985970186340488</v>
      </c>
      <c r="V36" s="11">
        <f t="shared" si="13"/>
        <v>73.342643302633405</v>
      </c>
      <c r="W36" s="11">
        <f t="shared" si="14"/>
        <v>61.676141601837003</v>
      </c>
      <c r="X36" s="11">
        <f t="shared" si="15"/>
        <v>72.059700558035487</v>
      </c>
      <c r="Y36" s="11">
        <f t="shared" si="16"/>
        <v>67.522835372187984</v>
      </c>
      <c r="Z36" s="11">
        <f t="shared" si="23"/>
        <v>67.516113912211594</v>
      </c>
      <c r="AA36" s="11">
        <f t="shared" si="24"/>
        <v>0.15338860877884031</v>
      </c>
      <c r="AB36" s="11">
        <f t="shared" si="25"/>
        <v>68.896611391221157</v>
      </c>
      <c r="AC36" s="11">
        <f t="shared" si="26"/>
        <v>8.3747125883585447</v>
      </c>
      <c r="AD36" s="11">
        <f t="shared" si="27"/>
        <v>2.3528065303108126E-2</v>
      </c>
      <c r="AE36" s="28">
        <f t="shared" si="17"/>
        <v>5.8265293904218112</v>
      </c>
      <c r="AF36" s="18">
        <v>18571</v>
      </c>
      <c r="AG36" s="11">
        <f t="shared" si="18"/>
        <v>25220</v>
      </c>
      <c r="AH36" s="11">
        <f t="shared" si="19"/>
        <v>69.05</v>
      </c>
      <c r="AI36" s="11">
        <f t="shared" si="29"/>
        <v>2.3528065303108128</v>
      </c>
      <c r="AJ36" s="11">
        <f t="shared" si="20"/>
        <v>8498.4940268961127</v>
      </c>
      <c r="AK36" s="26">
        <f t="shared" si="21"/>
        <v>8.4984940268961129</v>
      </c>
      <c r="AL36" s="26">
        <f t="shared" si="22"/>
        <v>0.19564878335300406</v>
      </c>
      <c r="AM36" s="11">
        <f t="shared" si="28"/>
        <v>0.9202980866328071</v>
      </c>
    </row>
    <row r="37" spans="1:39">
      <c r="A37" s="10" t="s">
        <v>305</v>
      </c>
      <c r="B37" s="49">
        <v>13550038</v>
      </c>
      <c r="C37" s="10">
        <v>0</v>
      </c>
      <c r="D37" s="30">
        <v>43791</v>
      </c>
      <c r="E37" s="11">
        <f>'qPCR OUTPUT'!E36</f>
        <v>15.72</v>
      </c>
      <c r="F37" s="11">
        <f>'qPCR OUTPUT'!E37</f>
        <v>25.44</v>
      </c>
      <c r="G37" s="11">
        <f>STDEV('qPCR OUTPUT'!E57:E58)</f>
        <v>6.9084332521925775</v>
      </c>
      <c r="H37" s="23">
        <f t="shared" si="0"/>
        <v>0.43946776413438787</v>
      </c>
      <c r="I37" s="11">
        <f>STDEV('qPCR OUTPUT'!E59:E60)</f>
        <v>6.1235447250755186</v>
      </c>
      <c r="J37" s="23">
        <f t="shared" si="1"/>
        <v>0.24070537441334586</v>
      </c>
      <c r="K37" s="11">
        <f t="shared" si="2"/>
        <v>0.82000000000000028</v>
      </c>
      <c r="L37" s="15">
        <f t="shared" si="3"/>
        <v>1.9199000000000019</v>
      </c>
      <c r="M37" s="15">
        <f t="shared" si="4"/>
        <v>-1.0999000000000017</v>
      </c>
      <c r="N37" s="11">
        <f t="shared" si="5"/>
        <v>2.1433983508710863</v>
      </c>
      <c r="O37" s="10">
        <f t="shared" si="6"/>
        <v>1489.6618538554051</v>
      </c>
      <c r="P37" s="11">
        <f t="shared" si="7"/>
        <v>34.294373613937381</v>
      </c>
      <c r="Q37" s="11">
        <f t="shared" si="8"/>
        <v>16191.97667234136</v>
      </c>
      <c r="R37" s="11">
        <f t="shared" si="9"/>
        <v>372.76493058627585</v>
      </c>
      <c r="S37" s="11">
        <f t="shared" si="10"/>
        <v>15819.211741755083</v>
      </c>
      <c r="T37" s="11">
        <f t="shared" si="11"/>
        <v>16564.741602927636</v>
      </c>
      <c r="U37" s="11">
        <f t="shared" si="12"/>
        <v>-8.4195115466732702</v>
      </c>
      <c r="V37" s="11">
        <f t="shared" si="13"/>
        <v>-1.4280452278125386</v>
      </c>
      <c r="W37" s="11">
        <f t="shared" si="14"/>
        <v>-27.768619726885493</v>
      </c>
      <c r="X37" s="11">
        <f t="shared" si="15"/>
        <v>-21.600425074838864</v>
      </c>
      <c r="Y37" s="11">
        <f t="shared" si="16"/>
        <v>-15.009968310756067</v>
      </c>
      <c r="Z37" s="11">
        <f t="shared" si="23"/>
        <v>-14.804150394052542</v>
      </c>
      <c r="AA37" s="11">
        <f t="shared" si="24"/>
        <v>5.520415039405254</v>
      </c>
      <c r="AB37" s="11">
        <f t="shared" si="25"/>
        <v>34.879584960594741</v>
      </c>
      <c r="AC37" s="11">
        <f t="shared" si="26"/>
        <v>11.594369225313013</v>
      </c>
      <c r="AD37" s="11">
        <f t="shared" si="27"/>
        <v>30.474982207291752</v>
      </c>
      <c r="AE37" s="28">
        <f t="shared" si="17"/>
        <v>13.376105166240002</v>
      </c>
      <c r="AF37" s="18">
        <v>29034</v>
      </c>
      <c r="AG37" s="11">
        <f t="shared" si="18"/>
        <v>14757</v>
      </c>
      <c r="AH37" s="11">
        <f t="shared" si="19"/>
        <v>40.4</v>
      </c>
      <c r="AI37" s="11">
        <f t="shared" si="29"/>
        <v>3047.4982207291714</v>
      </c>
      <c r="AJ37" s="11">
        <f t="shared" si="20"/>
        <v>16191.97667234136</v>
      </c>
      <c r="AK37" s="26">
        <f t="shared" si="21"/>
        <v>16.191976672341358</v>
      </c>
      <c r="AL37" s="26">
        <f t="shared" si="22"/>
        <v>0.37276493058627835</v>
      </c>
      <c r="AM37" s="11">
        <f t="shared" si="28"/>
        <v>5.0350090409475214</v>
      </c>
    </row>
    <row r="38" spans="1:39">
      <c r="A38" s="10" t="s">
        <v>297</v>
      </c>
      <c r="B38" s="27">
        <v>13491339</v>
      </c>
      <c r="C38" s="10">
        <v>8</v>
      </c>
      <c r="D38" s="30">
        <v>43791</v>
      </c>
      <c r="E38" s="11">
        <f>'qPCR OUTPUT'!E48</f>
        <v>15.25</v>
      </c>
      <c r="F38" s="11">
        <f>'qPCR OUTPUT'!E49</f>
        <v>24.15</v>
      </c>
      <c r="G38" s="11">
        <f>STDEV('qPCR OUTPUT'!E58:E59)</f>
        <v>5.5932146391855992</v>
      </c>
      <c r="H38" s="23">
        <f t="shared" si="0"/>
        <v>0.36676817306135079</v>
      </c>
      <c r="I38" s="11">
        <f>STDEV('qPCR OUTPUT'!E60:E61)</f>
        <v>6.2296107422534917</v>
      </c>
      <c r="J38" s="23">
        <f t="shared" si="1"/>
        <v>0.25795489615956491</v>
      </c>
      <c r="K38" s="11">
        <f t="shared" si="2"/>
        <v>0.34999999999999964</v>
      </c>
      <c r="L38" s="15">
        <f t="shared" si="3"/>
        <v>0.62989999999999924</v>
      </c>
      <c r="M38" s="15">
        <f t="shared" si="4"/>
        <v>-0.27989999999999959</v>
      </c>
      <c r="N38" s="11">
        <f t="shared" si="5"/>
        <v>1.2141107257357202</v>
      </c>
      <c r="O38" s="10">
        <f t="shared" si="6"/>
        <v>843.80695438632551</v>
      </c>
      <c r="P38" s="11">
        <f t="shared" si="7"/>
        <v>19.425771611771523</v>
      </c>
      <c r="Q38" s="11">
        <f t="shared" si="8"/>
        <v>9171.8147215904955</v>
      </c>
      <c r="R38" s="11">
        <f t="shared" si="9"/>
        <v>211.14969143229919</v>
      </c>
      <c r="S38" s="11">
        <f t="shared" si="10"/>
        <v>8960.6650301581958</v>
      </c>
      <c r="T38" s="11">
        <f t="shared" si="11"/>
        <v>9382.9644130227953</v>
      </c>
      <c r="U38" s="11">
        <f t="shared" si="12"/>
        <v>56.736682213497154</v>
      </c>
      <c r="V38" s="11">
        <f t="shared" si="13"/>
        <v>66.798838076283459</v>
      </c>
      <c r="W38" s="11">
        <f t="shared" si="14"/>
        <v>53.848086141117463</v>
      </c>
      <c r="X38" s="11">
        <f t="shared" si="15"/>
        <v>63.862723485028724</v>
      </c>
      <c r="Y38" s="11">
        <f t="shared" si="16"/>
        <v>60.299702849262943</v>
      </c>
      <c r="Z38" s="11">
        <f t="shared" si="23"/>
        <v>60.311582478981691</v>
      </c>
      <c r="AA38" s="11">
        <f t="shared" si="24"/>
        <v>1.7522693590092802</v>
      </c>
      <c r="AB38" s="11">
        <f t="shared" si="25"/>
        <v>44.541158247898174</v>
      </c>
      <c r="AC38" s="11">
        <f t="shared" si="26"/>
        <v>10.679916910636793</v>
      </c>
      <c r="AD38" s="11">
        <f t="shared" si="27"/>
        <v>3.0704479065228028</v>
      </c>
      <c r="AE38" s="28">
        <f t="shared" si="17"/>
        <v>6.4872555973017683</v>
      </c>
      <c r="AF38" s="18">
        <v>28164</v>
      </c>
      <c r="AG38" s="11">
        <f t="shared" si="18"/>
        <v>15627</v>
      </c>
      <c r="AH38" s="11">
        <f t="shared" si="19"/>
        <v>42.788888888888891</v>
      </c>
      <c r="AI38" s="11">
        <f t="shared" si="29"/>
        <v>307.04479065227929</v>
      </c>
      <c r="AJ38" s="11">
        <f t="shared" si="20"/>
        <v>9171.8147215904955</v>
      </c>
      <c r="AK38" s="26">
        <f t="shared" si="21"/>
        <v>9.1718147215904953</v>
      </c>
      <c r="AL38" s="26">
        <f t="shared" si="22"/>
        <v>0.21114969143230056</v>
      </c>
      <c r="AM38" s="11">
        <f t="shared" si="28"/>
        <v>3.5557479436771655</v>
      </c>
    </row>
    <row r="39" spans="1:39">
      <c r="A39" s="10" t="s">
        <v>298</v>
      </c>
      <c r="B39" s="27">
        <v>9085474</v>
      </c>
      <c r="C39" s="10">
        <v>7</v>
      </c>
      <c r="D39" s="30">
        <v>43791</v>
      </c>
      <c r="E39" s="11">
        <f>'qPCR OUTPUT'!E60</f>
        <v>14.35</v>
      </c>
      <c r="F39" s="11">
        <f>'qPCR OUTPUT'!E61</f>
        <v>23.16</v>
      </c>
      <c r="G39" s="11">
        <f>STDEV('qPCR OUTPUT'!E59:E60)</f>
        <v>6.1235447250755186</v>
      </c>
      <c r="H39" s="23">
        <f t="shared" si="0"/>
        <v>0.42672785540595948</v>
      </c>
      <c r="I39" s="11">
        <f>STDEV('qPCR OUTPUT'!E61:E62)</f>
        <v>5.3669404692058711</v>
      </c>
      <c r="J39" s="23">
        <f t="shared" si="1"/>
        <v>0.23173318088108252</v>
      </c>
      <c r="K39" s="11">
        <f t="shared" si="2"/>
        <v>-0.55000000000000071</v>
      </c>
      <c r="L39" s="15">
        <f t="shared" si="3"/>
        <v>-0.3600999999999992</v>
      </c>
      <c r="M39" s="15">
        <f t="shared" si="4"/>
        <v>-0.18990000000000151</v>
      </c>
      <c r="N39" s="11">
        <f t="shared" si="5"/>
        <v>1.1406846468934444</v>
      </c>
      <c r="O39" s="10">
        <f t="shared" si="6"/>
        <v>792.77582959094389</v>
      </c>
      <c r="P39" s="11">
        <f t="shared" si="7"/>
        <v>18.25095435029511</v>
      </c>
      <c r="Q39" s="11">
        <f t="shared" si="8"/>
        <v>8617.1285825102586</v>
      </c>
      <c r="R39" s="11">
        <f t="shared" si="9"/>
        <v>198.37993859016424</v>
      </c>
      <c r="S39" s="11">
        <f t="shared" si="10"/>
        <v>8418.7486439200948</v>
      </c>
      <c r="T39" s="11">
        <f t="shared" si="11"/>
        <v>8815.5085211004225</v>
      </c>
      <c r="U39" s="11">
        <f t="shared" si="12"/>
        <v>61.884887882759109</v>
      </c>
      <c r="V39" s="11">
        <f t="shared" si="13"/>
        <v>72.189669049545998</v>
      </c>
      <c r="W39" s="11">
        <f t="shared" si="14"/>
        <v>60.296891137350869</v>
      </c>
      <c r="X39" s="11">
        <f t="shared" si="15"/>
        <v>70.615448598904962</v>
      </c>
      <c r="Y39" s="11">
        <f t="shared" si="16"/>
        <v>66.250168240832039</v>
      </c>
      <c r="Z39" s="11">
        <f t="shared" si="23"/>
        <v>66.246724167140229</v>
      </c>
      <c r="AA39" s="11">
        <f t="shared" si="24"/>
        <v>1.0627279722695782</v>
      </c>
      <c r="AB39" s="11">
        <f t="shared" si="25"/>
        <v>56.682172416714025</v>
      </c>
      <c r="AC39" s="11">
        <f t="shared" si="26"/>
        <v>9.530789519161079</v>
      </c>
      <c r="AD39" s="11">
        <f t="shared" si="27"/>
        <v>1.1293907430442078</v>
      </c>
      <c r="AE39" s="28">
        <f t="shared" si="17"/>
        <v>5.9429448824057687</v>
      </c>
      <c r="AF39" s="18">
        <v>23476</v>
      </c>
      <c r="AG39" s="11">
        <f t="shared" si="18"/>
        <v>20315</v>
      </c>
      <c r="AH39" s="11">
        <f t="shared" si="19"/>
        <v>55.619444444444447</v>
      </c>
      <c r="AI39" s="11">
        <f t="shared" si="29"/>
        <v>112.93907430442094</v>
      </c>
      <c r="AJ39" s="11">
        <f t="shared" si="20"/>
        <v>8617.1285825102586</v>
      </c>
      <c r="AK39" s="26">
        <f t="shared" si="21"/>
        <v>8.6171285825102579</v>
      </c>
      <c r="AL39" s="26">
        <f t="shared" si="22"/>
        <v>0.19837993859016478</v>
      </c>
      <c r="AM39" s="11">
        <f t="shared" si="28"/>
        <v>1.6968653986429225</v>
      </c>
    </row>
    <row r="40" spans="1:39">
      <c r="A40" s="10" t="s">
        <v>299</v>
      </c>
      <c r="B40" s="10">
        <v>13958988</v>
      </c>
      <c r="C40" s="10">
        <v>2</v>
      </c>
      <c r="D40" s="30">
        <v>43791</v>
      </c>
      <c r="E40" s="11">
        <f>'qPCR OUTPUT'!E72</f>
        <v>15.98</v>
      </c>
      <c r="F40" s="11">
        <f>'qPCR OUTPUT'!E73</f>
        <v>24.63</v>
      </c>
      <c r="G40" s="11">
        <f>STDEV('qPCR OUTPUT'!E60:E61)</f>
        <v>6.2296107422534917</v>
      </c>
      <c r="H40" s="23">
        <f t="shared" si="0"/>
        <v>0.38983796885190808</v>
      </c>
      <c r="I40" s="11">
        <f>STDEV('qPCR OUTPUT'!E62:E63)</f>
        <v>6.4912402512925</v>
      </c>
      <c r="J40" s="23">
        <f t="shared" si="1"/>
        <v>0.26355015230582624</v>
      </c>
      <c r="K40" s="11">
        <f t="shared" si="2"/>
        <v>1.08</v>
      </c>
      <c r="L40" s="15">
        <f t="shared" si="3"/>
        <v>1.1098999999999997</v>
      </c>
      <c r="M40" s="15">
        <f t="shared" si="4"/>
        <v>-2.9899999999999594E-2</v>
      </c>
      <c r="N40" s="11">
        <f t="shared" si="5"/>
        <v>1.020941356992253</v>
      </c>
      <c r="O40" s="10">
        <f t="shared" si="6"/>
        <v>709.55424310961587</v>
      </c>
      <c r="P40" s="11">
        <f t="shared" si="7"/>
        <v>16.335061711876047</v>
      </c>
      <c r="Q40" s="11">
        <f t="shared" si="8"/>
        <v>7712.5461207566941</v>
      </c>
      <c r="R40" s="11">
        <f t="shared" si="9"/>
        <v>177.55501860734833</v>
      </c>
      <c r="S40" s="11">
        <f t="shared" si="10"/>
        <v>7534.9911021493454</v>
      </c>
      <c r="T40" s="11">
        <f t="shared" si="11"/>
        <v>7890.1011393640429</v>
      </c>
      <c r="U40" s="11">
        <f t="shared" si="12"/>
        <v>70.280584529581219</v>
      </c>
      <c r="V40" s="11">
        <f t="shared" si="13"/>
        <v>80.981039176041605</v>
      </c>
      <c r="W40" s="11">
        <f t="shared" si="14"/>
        <v>70.813605884422785</v>
      </c>
      <c r="X40" s="11">
        <f t="shared" si="15"/>
        <v>81.627796441567881</v>
      </c>
      <c r="Y40" s="11">
        <f t="shared" si="16"/>
        <v>75.897322530232202</v>
      </c>
      <c r="Z40" s="11">
        <f t="shared" si="23"/>
        <v>75.925756507903372</v>
      </c>
      <c r="AA40" s="11">
        <f t="shared" si="24"/>
        <v>3.5795200952347823</v>
      </c>
      <c r="AB40" s="11">
        <f t="shared" si="25"/>
        <v>43.710075650790337</v>
      </c>
      <c r="AC40" s="11">
        <f t="shared" si="26"/>
        <v>10.758577536811529</v>
      </c>
      <c r="AD40" s="11">
        <f t="shared" si="27"/>
        <v>12.812964112189638</v>
      </c>
      <c r="AE40" s="28">
        <f t="shared" si="17"/>
        <v>5.7020399336645085</v>
      </c>
      <c r="AF40" s="18">
        <v>29133</v>
      </c>
      <c r="AG40" s="11">
        <f t="shared" si="18"/>
        <v>14658</v>
      </c>
      <c r="AH40" s="11">
        <f t="shared" si="19"/>
        <v>40.130555555555553</v>
      </c>
      <c r="AI40" s="11">
        <f t="shared" si="29"/>
        <v>1281.2964112189622</v>
      </c>
      <c r="AJ40" s="11">
        <f t="shared" si="20"/>
        <v>7712.5461207566941</v>
      </c>
      <c r="AK40" s="26">
        <f t="shared" si="21"/>
        <v>7.7125461207566941</v>
      </c>
      <c r="AL40" s="26">
        <f t="shared" si="22"/>
        <v>0.17755501860734846</v>
      </c>
      <c r="AM40" s="11">
        <f t="shared" si="28"/>
        <v>3.682993074253945</v>
      </c>
    </row>
    <row r="41" spans="1:39">
      <c r="A41" s="10" t="s">
        <v>300</v>
      </c>
      <c r="B41" s="27">
        <v>17399729</v>
      </c>
      <c r="C41" s="10">
        <v>9</v>
      </c>
      <c r="D41" s="30">
        <v>43791</v>
      </c>
      <c r="E41" s="11">
        <f>'qPCR OUTPUT'!E84</f>
        <v>16.309999999999999</v>
      </c>
      <c r="F41" s="11">
        <f>'qPCR OUTPUT'!E85</f>
        <v>24.7</v>
      </c>
      <c r="G41" s="11">
        <f>STDEV('qPCR OUTPUT'!E61:E62)</f>
        <v>5.3669404692058711</v>
      </c>
      <c r="H41" s="23">
        <f t="shared" si="0"/>
        <v>0.32905827524254272</v>
      </c>
      <c r="I41" s="11">
        <f>STDEV('qPCR OUTPUT'!E63:E64)</f>
        <v>6.0669761825805821</v>
      </c>
      <c r="J41" s="23">
        <f t="shared" si="1"/>
        <v>0.24562656609637984</v>
      </c>
      <c r="K41" s="11">
        <f t="shared" si="2"/>
        <v>1.4099999999999984</v>
      </c>
      <c r="L41" s="15">
        <f t="shared" si="3"/>
        <v>1.1798999999999999</v>
      </c>
      <c r="M41" s="15">
        <f t="shared" si="4"/>
        <v>0.23009999999999842</v>
      </c>
      <c r="N41" s="11">
        <f t="shared" si="5"/>
        <v>0.8525757936690378</v>
      </c>
      <c r="O41" s="10">
        <f t="shared" si="6"/>
        <v>592.54017659998124</v>
      </c>
      <c r="P41" s="11">
        <f t="shared" si="7"/>
        <v>13.641212698704605</v>
      </c>
      <c r="Q41" s="11">
        <f t="shared" si="8"/>
        <v>6440.6540934780569</v>
      </c>
      <c r="R41" s="11">
        <f t="shared" si="9"/>
        <v>148.27405107287615</v>
      </c>
      <c r="S41" s="11">
        <f t="shared" si="10"/>
        <v>6292.3800424051806</v>
      </c>
      <c r="T41" s="11">
        <f t="shared" si="11"/>
        <v>6588.9281445509332</v>
      </c>
      <c r="U41" s="11">
        <f t="shared" si="12"/>
        <v>82.085389597150794</v>
      </c>
      <c r="V41" s="11">
        <f t="shared" si="13"/>
        <v>93.342182626766146</v>
      </c>
      <c r="W41" s="11">
        <f t="shared" si="14"/>
        <v>85.600677495378349</v>
      </c>
      <c r="X41" s="11">
        <f t="shared" si="15"/>
        <v>97.111755079843888</v>
      </c>
      <c r="Y41" s="11">
        <f t="shared" si="16"/>
        <v>89.471430061072255</v>
      </c>
      <c r="Z41" s="11">
        <f t="shared" si="23"/>
        <v>89.535001199784787</v>
      </c>
      <c r="AA41" s="11">
        <f t="shared" si="24"/>
        <v>5.872944564422923</v>
      </c>
      <c r="AB41" s="11">
        <f t="shared" si="25"/>
        <v>36.67850011997848</v>
      </c>
      <c r="AC41" s="11">
        <f t="shared" si="26"/>
        <v>11.42410480951995</v>
      </c>
      <c r="AD41" s="11">
        <f t="shared" si="27"/>
        <v>34.491477856784755</v>
      </c>
      <c r="AE41" s="28">
        <f t="shared" si="17"/>
        <v>7.5767538800591012</v>
      </c>
      <c r="AF41" s="18">
        <v>32541</v>
      </c>
      <c r="AG41" s="11">
        <f t="shared" si="18"/>
        <v>11250</v>
      </c>
      <c r="AH41" s="11">
        <f t="shared" si="19"/>
        <v>30.805555555555557</v>
      </c>
      <c r="AI41" s="11">
        <f t="shared" si="29"/>
        <v>3449.1477856784759</v>
      </c>
      <c r="AJ41" s="11">
        <f t="shared" si="20"/>
        <v>6440.6540934780569</v>
      </c>
      <c r="AK41" s="26">
        <f t="shared" si="21"/>
        <v>6.4406540934780567</v>
      </c>
      <c r="AL41" s="26">
        <f t="shared" si="22"/>
        <v>0.14827405107287639</v>
      </c>
      <c r="AM41" s="11">
        <f t="shared" si="28"/>
        <v>4.7595813095175652</v>
      </c>
    </row>
    <row r="42" spans="1:39">
      <c r="A42" s="10" t="s">
        <v>301</v>
      </c>
      <c r="B42" s="27">
        <v>6759859</v>
      </c>
      <c r="C42" s="10">
        <v>8</v>
      </c>
      <c r="D42" s="30">
        <v>43791</v>
      </c>
      <c r="E42" s="11">
        <f>'qPCR OUTPUT'!E96</f>
        <v>15.47</v>
      </c>
      <c r="F42" s="11">
        <f>'qPCR OUTPUT'!E97</f>
        <v>23.47</v>
      </c>
      <c r="G42" s="11">
        <f>STDEV('qPCR OUTPUT'!E62:E63)</f>
        <v>6.4912402512925</v>
      </c>
      <c r="H42" s="23">
        <f t="shared" si="0"/>
        <v>0.41960182619861019</v>
      </c>
      <c r="I42" s="11">
        <f>STDEV('qPCR OUTPUT'!E64:E65)</f>
        <v>6.1942554031941626</v>
      </c>
      <c r="J42" s="23">
        <f t="shared" si="1"/>
        <v>0.26392225833805549</v>
      </c>
      <c r="K42" s="11">
        <f t="shared" si="2"/>
        <v>0.57000000000000028</v>
      </c>
      <c r="L42" s="15">
        <f t="shared" si="3"/>
        <v>-5.0100000000000477E-2</v>
      </c>
      <c r="M42" s="15">
        <f t="shared" si="4"/>
        <v>0.62010000000000076</v>
      </c>
      <c r="N42" s="11">
        <f t="shared" si="5"/>
        <v>0.65062582821211212</v>
      </c>
      <c r="O42" s="10">
        <f t="shared" si="6"/>
        <v>452.18495060741793</v>
      </c>
      <c r="P42" s="11">
        <f t="shared" si="7"/>
        <v>10.410013251393794</v>
      </c>
      <c r="Q42" s="11">
        <f t="shared" si="8"/>
        <v>4915.0538109501949</v>
      </c>
      <c r="R42" s="11">
        <f t="shared" si="9"/>
        <v>113.15231794993254</v>
      </c>
      <c r="S42" s="11">
        <f t="shared" si="10"/>
        <v>4801.9014930002622</v>
      </c>
      <c r="T42" s="11">
        <f t="shared" si="11"/>
        <v>5028.2061289001276</v>
      </c>
      <c r="U42" s="11">
        <f t="shared" si="12"/>
        <v>96.244935816497502</v>
      </c>
      <c r="V42" s="11">
        <f t="shared" si="13"/>
        <v>108.1690417754488</v>
      </c>
      <c r="W42" s="11">
        <f t="shared" si="14"/>
        <v>103.33737223329688</v>
      </c>
      <c r="X42" s="11">
        <f t="shared" si="15"/>
        <v>115.68434706608848</v>
      </c>
      <c r="Y42" s="11">
        <f t="shared" si="16"/>
        <v>105.75320700437284</v>
      </c>
      <c r="Z42" s="11">
        <f t="shared" si="23"/>
        <v>105.85892422283293</v>
      </c>
      <c r="AA42" s="11">
        <f t="shared" si="24"/>
        <v>3.9631146445055152</v>
      </c>
      <c r="AB42" s="11">
        <f t="shared" si="25"/>
        <v>70.190892422283284</v>
      </c>
      <c r="AC42" s="11">
        <f t="shared" si="26"/>
        <v>8.252210978165138</v>
      </c>
      <c r="AD42" s="11">
        <f t="shared" si="27"/>
        <v>15.70627768549403</v>
      </c>
      <c r="AE42" s="28">
        <f t="shared" si="17"/>
        <v>9.8254228432555522</v>
      </c>
      <c r="AF42" s="18">
        <v>19602</v>
      </c>
      <c r="AG42" s="11">
        <f t="shared" si="18"/>
        <v>24189</v>
      </c>
      <c r="AH42" s="11">
        <f t="shared" si="19"/>
        <v>66.227777777777774</v>
      </c>
      <c r="AI42" s="11">
        <f t="shared" si="29"/>
        <v>1570.6277685494076</v>
      </c>
      <c r="AJ42" s="11">
        <f t="shared" si="20"/>
        <v>4915.0538109501949</v>
      </c>
      <c r="AK42" s="26">
        <f t="shared" si="21"/>
        <v>4.9150538109501953</v>
      </c>
      <c r="AL42" s="26">
        <f t="shared" si="22"/>
        <v>0.11315231794993252</v>
      </c>
      <c r="AM42" s="11">
        <f t="shared" si="28"/>
        <v>0.90683637122693828</v>
      </c>
    </row>
    <row r="43" spans="1:39">
      <c r="A43" t="s">
        <v>259</v>
      </c>
      <c r="B43">
        <v>16427261</v>
      </c>
      <c r="C43">
        <v>3</v>
      </c>
      <c r="D43">
        <v>43791</v>
      </c>
      <c r="E43">
        <v>18.100000000000001</v>
      </c>
      <c r="F43">
        <v>25</v>
      </c>
      <c r="G43">
        <v>6.0669761825805821</v>
      </c>
      <c r="H43">
        <v>0.33519205428621995</v>
      </c>
      <c r="I43">
        <v>6.9862149981230868</v>
      </c>
      <c r="J43">
        <v>0.27944859992492349</v>
      </c>
      <c r="K43">
        <v>3.2000000000000011</v>
      </c>
      <c r="L43">
        <v>2.3695487825112629</v>
      </c>
      <c r="M43">
        <v>0.83045121748873818</v>
      </c>
      <c r="N43">
        <v>0.56235333313548996</v>
      </c>
      <c r="O43">
        <v>390.83556652916553</v>
      </c>
      <c r="P43">
        <v>8.9976533301678394</v>
      </c>
      <c r="Q43">
        <v>4248.2126796648427</v>
      </c>
      <c r="R43">
        <v>97.800579675737382</v>
      </c>
      <c r="S43">
        <v>4150.4120999891056</v>
      </c>
      <c r="T43">
        <v>4346.0132593405797</v>
      </c>
      <c r="U43">
        <v>102.4340850501035</v>
      </c>
      <c r="V43">
        <v>114.64987403626451</v>
      </c>
      <c r="W43">
        <v>111.09009601012964</v>
      </c>
      <c r="X43">
        <v>123.8024422138471</v>
      </c>
      <c r="Y43">
        <v>112.86998502319707</v>
      </c>
      <c r="Z43">
        <v>112.99412432758618</v>
      </c>
      <c r="AA43" s="11">
        <f t="shared" si="24"/>
        <v>7.9685790994252841</v>
      </c>
      <c r="AB43" s="11">
        <f t="shared" si="25"/>
        <v>41.276912432758614</v>
      </c>
      <c r="AC43" s="11">
        <f t="shared" si="26"/>
        <v>10.988872507469994</v>
      </c>
      <c r="AD43" s="11">
        <f t="shared" si="27"/>
        <v>63.498252863797468</v>
      </c>
      <c r="AE43">
        <v>10.808317886260923</v>
      </c>
      <c r="AF43">
        <v>31625</v>
      </c>
      <c r="AG43">
        <v>12166</v>
      </c>
      <c r="AH43">
        <v>33.30833333333333</v>
      </c>
      <c r="AI43">
        <v>6349.825286379747</v>
      </c>
      <c r="AJ43">
        <v>4248.2126796648427</v>
      </c>
      <c r="AK43">
        <v>4.2482126796648423</v>
      </c>
      <c r="AL43">
        <v>9.7800579675737076E-2</v>
      </c>
      <c r="AM43">
        <v>0.46683655820492775</v>
      </c>
    </row>
  </sheetData>
  <conditionalFormatting sqref="H1:H42 J1:J42">
    <cfRule type="cellIs" dxfId="0" priority="1" operator="greaterThanOrEqual">
      <formula>0.02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outlinePr summaryBelow="0" summaryRight="0"/>
  </sheetPr>
  <dimension ref="A1:E1000"/>
  <sheetViews>
    <sheetView workbookViewId="0">
      <selection activeCell="B1" sqref="B1"/>
    </sheetView>
  </sheetViews>
  <sheetFormatPr defaultColWidth="14.42578125" defaultRowHeight="15.75" customHeight="1"/>
  <cols>
    <col min="1" max="1" width="17" customWidth="1"/>
    <col min="2" max="2" width="39.42578125" bestFit="1" customWidth="1"/>
    <col min="4" max="4" width="39.42578125" bestFit="1" customWidth="1"/>
    <col min="5" max="5" width="17" customWidth="1"/>
  </cols>
  <sheetData>
    <row r="1" spans="1:5">
      <c r="A1" s="12" t="s">
        <v>90</v>
      </c>
      <c r="B1" s="9" t="s">
        <v>301</v>
      </c>
      <c r="C1" s="12">
        <f>MATCH($B$1,D1:D100,0)</f>
        <v>38</v>
      </c>
      <c r="D1" s="10" t="s">
        <v>263</v>
      </c>
      <c r="E1" s="12"/>
    </row>
    <row r="2" spans="1:5">
      <c r="A2" s="12" t="s">
        <v>101</v>
      </c>
      <c r="B2" s="30">
        <f>INDEX(Sheet1!D3:D1001,MATCH(B1,Sheet1!A3:A1001,0))</f>
        <v>43791</v>
      </c>
      <c r="D2" t="s">
        <v>282</v>
      </c>
    </row>
    <row r="3" spans="1:5">
      <c r="A3" s="12" t="s">
        <v>112</v>
      </c>
      <c r="B3" s="11">
        <f>INDEX(Sheet1!AB3:AB1001,MATCH(B1,Sheet1!A3:A1001,0))</f>
        <v>70.190892422283284</v>
      </c>
      <c r="D3" t="s">
        <v>281</v>
      </c>
    </row>
    <row r="4" spans="1:5">
      <c r="A4" s="12" t="s">
        <v>116</v>
      </c>
      <c r="B4" s="11">
        <f>INDEX(Sheet1!AH3:AH1001,MATCH(B1,Sheet1!A3:A1001,0))</f>
        <v>66.227777777777774</v>
      </c>
      <c r="D4" t="s">
        <v>280</v>
      </c>
    </row>
    <row r="5" spans="1:5">
      <c r="A5" s="12" t="s">
        <v>117</v>
      </c>
      <c r="B5" s="11">
        <f>INDEX(Sheet1!AC3:AC1001,MATCH(B1,Sheet1!A3:A1001,0))</f>
        <v>8.252210978165138</v>
      </c>
      <c r="D5" t="s">
        <v>279</v>
      </c>
    </row>
    <row r="6" spans="1:5">
      <c r="A6" s="14" t="s">
        <v>124</v>
      </c>
      <c r="B6" s="11">
        <f>INDEX(Sheet1!AL3:AL1001,MATCH(B1,Sheet1!A3:A1001,0))</f>
        <v>0.11315231794993252</v>
      </c>
      <c r="D6" t="s">
        <v>278</v>
      </c>
    </row>
    <row r="7" spans="1:5">
      <c r="A7" s="12" t="s">
        <v>128</v>
      </c>
      <c r="B7" s="15">
        <f>INDEX(Sheet1!AM3:AM1001,MATCH(B1,Sheet1!A3:A1001,0))</f>
        <v>0.90683637122693828</v>
      </c>
      <c r="D7" t="s">
        <v>310</v>
      </c>
    </row>
    <row r="8" spans="1:5">
      <c r="A8" s="16" t="s">
        <v>147</v>
      </c>
      <c r="B8" s="15">
        <f>INDEX(Sheet1!B3:B1002,MATCH(B1,Sheet1!A3:A1002,0))</f>
        <v>6759859</v>
      </c>
      <c r="D8" t="s">
        <v>277</v>
      </c>
    </row>
    <row r="9" spans="1:5">
      <c r="A9" s="16" t="s">
        <v>148</v>
      </c>
      <c r="B9">
        <f>INDEX(Sheet1!C3:C1002,MATCH(B1,Sheet1!A3:A1002,0))</f>
        <v>8</v>
      </c>
      <c r="D9" t="s">
        <v>276</v>
      </c>
    </row>
    <row r="10" spans="1:5">
      <c r="A10" s="16"/>
      <c r="D10" t="s">
        <v>293</v>
      </c>
    </row>
    <row r="11" spans="1:5">
      <c r="A11" s="16"/>
      <c r="D11" t="s">
        <v>274</v>
      </c>
    </row>
    <row r="12" spans="1:5">
      <c r="A12" s="16"/>
      <c r="D12" t="s">
        <v>264</v>
      </c>
    </row>
    <row r="13" spans="1:5">
      <c r="A13" s="16"/>
      <c r="D13" t="s">
        <v>304</v>
      </c>
    </row>
    <row r="14" spans="1:5">
      <c r="A14" s="16"/>
      <c r="D14" t="s">
        <v>308</v>
      </c>
    </row>
    <row r="15" spans="1:5">
      <c r="A15" s="16"/>
      <c r="D15" t="s">
        <v>266</v>
      </c>
    </row>
    <row r="16" spans="1:5">
      <c r="A16" s="16"/>
      <c r="D16" t="s">
        <v>268</v>
      </c>
    </row>
    <row r="17" spans="1:4">
      <c r="A17" s="16"/>
      <c r="D17" t="s">
        <v>270</v>
      </c>
    </row>
    <row r="18" spans="1:4">
      <c r="A18" s="16"/>
      <c r="D18" t="s">
        <v>271</v>
      </c>
    </row>
    <row r="19" spans="1:4">
      <c r="A19" s="16"/>
      <c r="D19" t="s">
        <v>309</v>
      </c>
    </row>
    <row r="20" spans="1:4">
      <c r="A20" s="16"/>
      <c r="D20" t="s">
        <v>273</v>
      </c>
    </row>
    <row r="21" spans="1:4">
      <c r="A21" s="16"/>
      <c r="D21" s="10" t="s">
        <v>275</v>
      </c>
    </row>
    <row r="22" spans="1:4">
      <c r="A22" s="16"/>
      <c r="D22" s="10" t="s">
        <v>283</v>
      </c>
    </row>
    <row r="23" spans="1:4">
      <c r="A23" s="16"/>
      <c r="D23" t="s">
        <v>284</v>
      </c>
    </row>
    <row r="24" spans="1:4">
      <c r="A24" s="16"/>
      <c r="D24" s="10" t="s">
        <v>285</v>
      </c>
    </row>
    <row r="25" spans="1:4">
      <c r="A25" s="16"/>
      <c r="D25" s="10" t="s">
        <v>286</v>
      </c>
    </row>
    <row r="26" spans="1:4">
      <c r="A26" s="16"/>
      <c r="D26" s="10" t="s">
        <v>287</v>
      </c>
    </row>
    <row r="27" spans="1:4">
      <c r="A27" s="16"/>
      <c r="D27" s="10" t="s">
        <v>289</v>
      </c>
    </row>
    <row r="28" spans="1:4">
      <c r="A28" s="16"/>
      <c r="D28" s="10" t="s">
        <v>290</v>
      </c>
    </row>
    <row r="29" spans="1:4">
      <c r="A29" s="16"/>
      <c r="D29" s="10" t="s">
        <v>291</v>
      </c>
    </row>
    <row r="30" spans="1:4">
      <c r="A30" s="16"/>
      <c r="D30" s="10" t="s">
        <v>292</v>
      </c>
    </row>
    <row r="31" spans="1:4">
      <c r="A31" s="16"/>
      <c r="D31" s="10" t="s">
        <v>295</v>
      </c>
    </row>
    <row r="32" spans="1:4">
      <c r="A32" s="16"/>
      <c r="D32" s="10" t="s">
        <v>296</v>
      </c>
    </row>
    <row r="33" spans="1:4">
      <c r="A33" s="16"/>
      <c r="D33" s="10" t="s">
        <v>305</v>
      </c>
    </row>
    <row r="34" spans="1:4">
      <c r="A34" s="16"/>
      <c r="D34" s="10" t="s">
        <v>297</v>
      </c>
    </row>
    <row r="35" spans="1:4">
      <c r="A35" s="16"/>
      <c r="D35" s="10" t="s">
        <v>298</v>
      </c>
    </row>
    <row r="36" spans="1:4">
      <c r="A36" s="16"/>
      <c r="D36" s="10" t="s">
        <v>300</v>
      </c>
    </row>
    <row r="37" spans="1:4">
      <c r="A37" s="16"/>
      <c r="D37" s="10" t="s">
        <v>299</v>
      </c>
    </row>
    <row r="38" spans="1:4">
      <c r="A38" s="16"/>
      <c r="D38" s="10" t="s">
        <v>301</v>
      </c>
    </row>
    <row r="39" spans="1:4">
      <c r="A39" s="16"/>
      <c r="D39" s="10" t="s">
        <v>294</v>
      </c>
    </row>
    <row r="40" spans="1:4">
      <c r="A40" s="16"/>
      <c r="D40" s="10" t="s">
        <v>303</v>
      </c>
    </row>
    <row r="41" spans="1:4">
      <c r="A41" s="16"/>
    </row>
    <row r="42" spans="1:4">
      <c r="A42" s="16"/>
    </row>
    <row r="43" spans="1:4">
      <c r="A43" s="16"/>
    </row>
    <row r="44" spans="1:4">
      <c r="A44" s="16"/>
    </row>
    <row r="45" spans="1:4">
      <c r="A45" s="16"/>
    </row>
    <row r="46" spans="1:4">
      <c r="A46" s="16"/>
    </row>
    <row r="47" spans="1:4">
      <c r="A47" s="16"/>
    </row>
    <row r="48" spans="1:4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Sheet1!$A$3:$A$42</xm:f>
          </x14:formula1>
          <xm:sqref>B1 D21:D22 D24:D40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GRADILLA</vt:lpstr>
      <vt:lpstr>qPCR OUTPUT</vt:lpstr>
      <vt:lpstr>__OpenSolverCache__</vt:lpstr>
      <vt:lpstr>__OpenSolver__</vt:lpstr>
      <vt:lpstr>PACIENTES</vt:lpstr>
      <vt:lpstr>Sheet1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</cp:lastModifiedBy>
  <dcterms:modified xsi:type="dcterms:W3CDTF">2020-05-03T13:18:29Z</dcterms:modified>
</cp:coreProperties>
</file>