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7B8B3053-A429-4139-AB97-9496D8AB76CC}" xr6:coauthVersionLast="45" xr6:coauthVersionMax="45" xr10:uidLastSave="{00000000-0000-0000-0000-000000000000}"/>
  <bookViews>
    <workbookView xWindow="30075" yWindow="1590" windowWidth="19365" windowHeight="12870" xr2:uid="{00000000-000D-0000-FFFF-FFFF00000000}"/>
  </bookViews>
  <sheets>
    <sheet name="Budget Summary" sheetId="4" r:id="rId1"/>
    <sheet name="Budget Detail" sheetId="1" r:id="rId2"/>
    <sheet name="Mortgage Payments" sheetId="2" r:id="rId3"/>
    <sheet name="Car Lease Paymen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4" l="1"/>
  <c r="E6" i="4"/>
  <c r="D7" i="4"/>
  <c r="D6" i="4"/>
  <c r="C5" i="4"/>
  <c r="C4" i="4"/>
  <c r="C3" i="4"/>
  <c r="B6" i="5"/>
  <c r="B5" i="2"/>
  <c r="E16" i="1"/>
  <c r="E15" i="1"/>
  <c r="E14" i="1"/>
  <c r="E13" i="1"/>
  <c r="D16" i="1"/>
  <c r="D15" i="1"/>
  <c r="D14" i="1"/>
  <c r="D13" i="1"/>
  <c r="E12" i="1"/>
  <c r="D12" i="1"/>
  <c r="B10" i="1" s="1"/>
  <c r="F5" i="1"/>
  <c r="F7" i="1"/>
  <c r="F11" i="1"/>
  <c r="F8" i="1"/>
  <c r="F3" i="1"/>
  <c r="F6" i="1"/>
  <c r="F9" i="1"/>
  <c r="F10" i="1"/>
  <c r="F4" i="1"/>
  <c r="C11" i="1"/>
  <c r="C10" i="1"/>
  <c r="C5" i="1"/>
  <c r="C7" i="1"/>
  <c r="C8" i="1"/>
  <c r="C3" i="1"/>
  <c r="C12" i="1" s="1"/>
  <c r="C6" i="1"/>
  <c r="C9" i="1"/>
  <c r="C4" i="1"/>
  <c r="B7" i="1" l="1"/>
  <c r="B6" i="1"/>
  <c r="F12" i="1"/>
  <c r="B11" i="1"/>
  <c r="B9" i="1"/>
  <c r="B5" i="1"/>
  <c r="B3" i="1"/>
  <c r="B4" i="1"/>
  <c r="B8" i="1"/>
</calcChain>
</file>

<file path=xl/sharedStrings.xml><?xml version="1.0" encoding="utf-8"?>
<sst xmlns="http://schemas.openxmlformats.org/spreadsheetml/2006/main" count="41" uniqueCount="37">
  <si>
    <t>Personal Cash Budget</t>
  </si>
  <si>
    <t>Expenses</t>
  </si>
  <si>
    <t>Household Utilities</t>
  </si>
  <si>
    <t>Food</t>
  </si>
  <si>
    <t>Gasoline</t>
  </si>
  <si>
    <t>Clothes</t>
  </si>
  <si>
    <t>Percent of Total</t>
  </si>
  <si>
    <t>Insurance</t>
  </si>
  <si>
    <t>Taxes</t>
  </si>
  <si>
    <t>Miscellaneous</t>
  </si>
  <si>
    <t>Entertainment</t>
  </si>
  <si>
    <t>Vacation</t>
  </si>
  <si>
    <t>Net Income</t>
  </si>
  <si>
    <t>Interest Rate</t>
  </si>
  <si>
    <t>Terms of Loan</t>
  </si>
  <si>
    <t>Years</t>
  </si>
  <si>
    <t>Price of Car</t>
  </si>
  <si>
    <t>Residual Value</t>
  </si>
  <si>
    <t>LY Spend</t>
  </si>
  <si>
    <t>Percent Change</t>
  </si>
  <si>
    <t>Monthly Spend</t>
  </si>
  <si>
    <t>Category</t>
  </si>
  <si>
    <t>Totals</t>
  </si>
  <si>
    <t>Net Change in Cash</t>
  </si>
  <si>
    <t>Number of Categories</t>
  </si>
  <si>
    <t>Annual Spend</t>
  </si>
  <si>
    <t>Average Spend</t>
  </si>
  <si>
    <t>Min Spend</t>
  </si>
  <si>
    <t>Max Spend</t>
  </si>
  <si>
    <t>Total Plan Spend</t>
  </si>
  <si>
    <t>Mortgage Payment Analysis</t>
  </si>
  <si>
    <t>Monthly Payment</t>
  </si>
  <si>
    <t>Months</t>
  </si>
  <si>
    <r>
      <rPr>
        <b/>
        <i/>
        <sz val="14"/>
        <color theme="1"/>
        <rFont val="Arial"/>
        <family val="2"/>
      </rPr>
      <t>Expense Plan</t>
    </r>
    <r>
      <rPr>
        <b/>
        <i/>
        <sz val="12"/>
        <color theme="1"/>
        <rFont val="Arial"/>
        <family val="2"/>
      </rPr>
      <t xml:space="preserve">
</t>
    </r>
    <r>
      <rPr>
        <b/>
        <i/>
        <sz val="10"/>
        <color theme="1"/>
        <rFont val="Arial"/>
        <family val="2"/>
      </rPr>
      <t>(Does not include mortgage and car)</t>
    </r>
  </si>
  <si>
    <t>Car Lease Payments</t>
  </si>
  <si>
    <t>Loan Principal</t>
  </si>
  <si>
    <t>Mortgage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</si>
</sst>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4"/>
      <color theme="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8" fontId="3" fillId="0" borderId="0" xfId="0" applyNumberFormat="1" applyFont="1"/>
    <xf numFmtId="0" fontId="5" fillId="0" borderId="0" xfId="0" applyFont="1" applyFill="1" applyAlignment="1"/>
    <xf numFmtId="164" fontId="3" fillId="0" borderId="2" xfId="0" applyNumberFormat="1" applyFont="1" applyBorder="1"/>
    <xf numFmtId="0" fontId="4" fillId="0" borderId="2" xfId="0" applyFont="1" applyBorder="1"/>
    <xf numFmtId="0" fontId="3" fillId="0" borderId="2" xfId="0" applyFont="1" applyBorder="1"/>
    <xf numFmtId="165" fontId="3" fillId="0" borderId="2" xfId="3" applyNumberFormat="1" applyFont="1" applyBorder="1"/>
    <xf numFmtId="164" fontId="3" fillId="0" borderId="2" xfId="2" applyNumberFormat="1" applyFont="1" applyBorder="1"/>
    <xf numFmtId="0" fontId="5" fillId="0" borderId="2" xfId="0" applyFont="1" applyBorder="1"/>
    <xf numFmtId="0" fontId="8" fillId="4" borderId="2" xfId="0" applyFont="1" applyFill="1" applyBorder="1"/>
    <xf numFmtId="0" fontId="8" fillId="4" borderId="2" xfId="0" applyFont="1" applyFill="1" applyBorder="1" applyAlignment="1">
      <alignment wrapText="1"/>
    </xf>
    <xf numFmtId="0" fontId="5" fillId="0" borderId="7" xfId="0" applyFont="1" applyBorder="1"/>
    <xf numFmtId="164" fontId="5" fillId="0" borderId="7" xfId="2" applyNumberFormat="1" applyFont="1" applyBorder="1"/>
    <xf numFmtId="166" fontId="2" fillId="0" borderId="2" xfId="1" applyNumberFormat="1" applyFont="1" applyBorder="1"/>
    <xf numFmtId="166" fontId="2" fillId="0" borderId="3" xfId="1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6" fillId="0" borderId="0" xfId="0" applyFont="1" applyFill="1" applyAlignment="1">
      <alignment vertical="center"/>
    </xf>
    <xf numFmtId="10" fontId="3" fillId="0" borderId="2" xfId="3" applyNumberFormat="1" applyFont="1" applyBorder="1"/>
    <xf numFmtId="164" fontId="5" fillId="0" borderId="2" xfId="0" applyNumberFormat="1" applyFont="1" applyBorder="1"/>
    <xf numFmtId="164" fontId="4" fillId="0" borderId="2" xfId="0" applyNumberFormat="1" applyFont="1" applyBorder="1"/>
    <xf numFmtId="8" fontId="4" fillId="0" borderId="2" xfId="2" applyNumberFormat="1" applyFont="1" applyBorder="1"/>
    <xf numFmtId="0" fontId="3" fillId="0" borderId="9" xfId="0" applyFont="1" applyBorder="1"/>
    <xf numFmtId="164" fontId="3" fillId="0" borderId="10" xfId="2" applyNumberFormat="1" applyFont="1" applyBorder="1"/>
    <xf numFmtId="165" fontId="3" fillId="0" borderId="10" xfId="3" applyNumberFormat="1" applyFont="1" applyBorder="1"/>
    <xf numFmtId="0" fontId="3" fillId="0" borderId="10" xfId="0" applyFont="1" applyBorder="1"/>
    <xf numFmtId="8" fontId="4" fillId="0" borderId="10" xfId="2" applyNumberFormat="1" applyFont="1" applyBorder="1"/>
    <xf numFmtId="0" fontId="3" fillId="0" borderId="2" xfId="0" applyFont="1" applyBorder="1"/>
    <xf numFmtId="0" fontId="6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3" fillId="0" borderId="2" xfId="0" applyFont="1" applyBorder="1"/>
    <xf numFmtId="0" fontId="5" fillId="0" borderId="2" xfId="0" applyFont="1" applyBorder="1"/>
    <xf numFmtId="0" fontId="8" fillId="0" borderId="1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5" fillId="3" borderId="2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right" wrapText="1"/>
    </xf>
    <xf numFmtId="0" fontId="8" fillId="0" borderId="9" xfId="0" applyFont="1" applyBorder="1" applyAlignment="1">
      <alignment horizontal="right" wrapText="1"/>
    </xf>
    <xf numFmtId="0" fontId="10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30" zoomScaleNormal="130" workbookViewId="0">
      <selection sqref="A1:E1"/>
    </sheetView>
  </sheetViews>
  <sheetFormatPr defaultRowHeight="15" x14ac:dyDescent="0.2"/>
  <cols>
    <col min="1" max="1" width="15.28515625" style="1" customWidth="1"/>
    <col min="2" max="2" width="12.140625" style="1" customWidth="1"/>
    <col min="3" max="3" width="12.5703125" style="1" customWidth="1"/>
    <col min="4" max="4" width="13.42578125" style="1" customWidth="1"/>
    <col min="5" max="5" width="12.42578125" style="1" customWidth="1"/>
    <col min="6" max="6" width="11.7109375" style="1" customWidth="1"/>
    <col min="7" max="7" width="12.5703125" style="1" customWidth="1"/>
    <col min="8" max="8" width="10" style="1" customWidth="1"/>
    <col min="9" max="16384" width="9.140625" style="1"/>
  </cols>
  <sheetData>
    <row r="1" spans="1:8" ht="24.75" customHeight="1" x14ac:dyDescent="0.2">
      <c r="A1" s="32" t="s">
        <v>0</v>
      </c>
      <c r="B1" s="32"/>
      <c r="C1" s="32"/>
      <c r="D1" s="32"/>
      <c r="E1" s="32"/>
      <c r="F1" s="21"/>
      <c r="G1" s="21"/>
      <c r="H1" s="21"/>
    </row>
    <row r="2" spans="1:8" ht="19.5" customHeight="1" x14ac:dyDescent="0.25">
      <c r="A2" s="33" t="s">
        <v>12</v>
      </c>
      <c r="B2" s="33"/>
      <c r="C2" s="6"/>
      <c r="D2" s="24">
        <v>33000</v>
      </c>
      <c r="E2" s="7"/>
    </row>
    <row r="3" spans="1:8" ht="18" customHeight="1" x14ac:dyDescent="0.2">
      <c r="A3" s="34" t="s">
        <v>1</v>
      </c>
      <c r="B3" s="34"/>
      <c r="C3" s="9">
        <f>'Budget Detail'!D12</f>
        <v>17950</v>
      </c>
      <c r="D3" s="22"/>
      <c r="E3" s="7"/>
    </row>
    <row r="4" spans="1:8" ht="16.5" customHeight="1" x14ac:dyDescent="0.2">
      <c r="A4" s="34" t="s">
        <v>36</v>
      </c>
      <c r="B4" s="34"/>
      <c r="C4" s="9">
        <f>'Mortgage Payments'!B5*12</f>
        <v>10629.068135640355</v>
      </c>
      <c r="D4" s="7"/>
      <c r="E4" s="7"/>
    </row>
    <row r="5" spans="1:8" ht="17.25" customHeight="1" x14ac:dyDescent="0.2">
      <c r="A5" s="34" t="s">
        <v>34</v>
      </c>
      <c r="B5" s="34"/>
      <c r="C5" s="9">
        <f>'Car Lease Payments'!B6*12</f>
        <v>2478.6986443629976</v>
      </c>
      <c r="D5" s="7"/>
      <c r="E5" s="7"/>
    </row>
    <row r="6" spans="1:8" ht="19.5" customHeight="1" x14ac:dyDescent="0.25">
      <c r="A6" s="33" t="s">
        <v>29</v>
      </c>
      <c r="B6" s="33"/>
      <c r="C6" s="6"/>
      <c r="D6" s="24">
        <f>SUM(C3:C5)</f>
        <v>31057.766780003352</v>
      </c>
      <c r="E6" s="8">
        <f>D6/$D$2</f>
        <v>0.94114444787888951</v>
      </c>
    </row>
    <row r="7" spans="1:8" ht="22.5" customHeight="1" x14ac:dyDescent="0.2">
      <c r="A7" s="35" t="s">
        <v>23</v>
      </c>
      <c r="B7" s="35"/>
      <c r="C7" s="10"/>
      <c r="D7" s="23">
        <f>D2-D6</f>
        <v>1942.2332199966477</v>
      </c>
      <c r="E7" s="8">
        <f>D7/$D$2</f>
        <v>5.8855552121110537E-2</v>
      </c>
    </row>
    <row r="9" spans="1:8" ht="16.5" customHeight="1" x14ac:dyDescent="0.25">
      <c r="B9"/>
      <c r="C9"/>
      <c r="D9"/>
    </row>
    <row r="10" spans="1:8" ht="16.5" customHeight="1" x14ac:dyDescent="0.25">
      <c r="B10"/>
      <c r="C10"/>
      <c r="D10"/>
    </row>
    <row r="11" spans="1:8" ht="18.75" customHeight="1" x14ac:dyDescent="0.25">
      <c r="B11"/>
      <c r="C11"/>
      <c r="D11"/>
    </row>
    <row r="12" spans="1:8" ht="25.5" customHeight="1" x14ac:dyDescent="0.25">
      <c r="B12"/>
      <c r="C12"/>
      <c r="D12"/>
    </row>
    <row r="13" spans="1:8" ht="15.75" x14ac:dyDescent="0.25">
      <c r="B13"/>
      <c r="C13"/>
      <c r="D13"/>
    </row>
    <row r="14" spans="1:8" ht="16.5" customHeight="1" x14ac:dyDescent="0.25">
      <c r="B14"/>
      <c r="C14"/>
      <c r="D14"/>
    </row>
  </sheetData>
  <mergeCells count="7">
    <mergeCell ref="A6:B6"/>
    <mergeCell ref="A7:B7"/>
    <mergeCell ref="A1:E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7"/>
  <sheetViews>
    <sheetView topLeftCell="A2" zoomScale="130" zoomScaleNormal="130" workbookViewId="0">
      <selection activeCell="E13" sqref="E13"/>
    </sheetView>
  </sheetViews>
  <sheetFormatPr defaultRowHeight="15" x14ac:dyDescent="0.2"/>
  <cols>
    <col min="1" max="1" width="21.28515625" style="1" customWidth="1"/>
    <col min="2" max="2" width="12.5703125" style="1" customWidth="1"/>
    <col min="3" max="3" width="11.85546875" style="1" customWidth="1"/>
    <col min="4" max="4" width="12.42578125" style="1" customWidth="1"/>
    <col min="5" max="5" width="11.7109375" style="1" customWidth="1"/>
    <col min="6" max="6" width="12.5703125" style="1" customWidth="1"/>
    <col min="7" max="7" width="10" style="1" customWidth="1"/>
    <col min="8" max="16384" width="9.140625" style="1"/>
  </cols>
  <sheetData>
    <row r="1" spans="1:7" ht="32.25" customHeight="1" x14ac:dyDescent="0.2">
      <c r="A1" s="42" t="s">
        <v>33</v>
      </c>
      <c r="B1" s="42"/>
      <c r="C1" s="42"/>
      <c r="D1" s="42"/>
      <c r="E1" s="42"/>
      <c r="F1" s="42"/>
      <c r="G1" s="4"/>
    </row>
    <row r="2" spans="1:7" ht="30" x14ac:dyDescent="0.25">
      <c r="A2" s="11" t="s">
        <v>21</v>
      </c>
      <c r="B2" s="12" t="s">
        <v>6</v>
      </c>
      <c r="C2" s="12" t="s">
        <v>20</v>
      </c>
      <c r="D2" s="12" t="s">
        <v>25</v>
      </c>
      <c r="E2" s="12" t="s">
        <v>18</v>
      </c>
      <c r="F2" s="12" t="s">
        <v>19</v>
      </c>
    </row>
    <row r="3" spans="1:7" x14ac:dyDescent="0.2">
      <c r="A3" s="7" t="s">
        <v>8</v>
      </c>
      <c r="B3" s="8">
        <f>D3/$D$12</f>
        <v>0.19498607242339833</v>
      </c>
      <c r="C3" s="5">
        <f>D3/12</f>
        <v>291.66666666666669</v>
      </c>
      <c r="D3" s="9">
        <v>3500</v>
      </c>
      <c r="E3" s="5">
        <v>3500</v>
      </c>
      <c r="F3" s="8">
        <f>(D3-E3)/E3</f>
        <v>0</v>
      </c>
    </row>
    <row r="4" spans="1:7" x14ac:dyDescent="0.2">
      <c r="A4" s="7" t="s">
        <v>2</v>
      </c>
      <c r="B4" s="8">
        <f>D4/$D$12</f>
        <v>0.16713091922005571</v>
      </c>
      <c r="C4" s="5">
        <f>D4/12</f>
        <v>250</v>
      </c>
      <c r="D4" s="9">
        <v>3000</v>
      </c>
      <c r="E4" s="5">
        <v>3000</v>
      </c>
      <c r="F4" s="8">
        <f>(D4-E4)/E4</f>
        <v>0</v>
      </c>
    </row>
    <row r="5" spans="1:7" x14ac:dyDescent="0.2">
      <c r="A5" s="7" t="s">
        <v>3</v>
      </c>
      <c r="B5" s="8">
        <f>D5/$D$12</f>
        <v>0.1392757660167131</v>
      </c>
      <c r="C5" s="5">
        <f>D5/12</f>
        <v>208.33333333333334</v>
      </c>
      <c r="D5" s="9">
        <v>2500</v>
      </c>
      <c r="E5" s="5">
        <v>2250</v>
      </c>
      <c r="F5" s="8">
        <f>(D5-E5)/E5</f>
        <v>0.1111111111111111</v>
      </c>
    </row>
    <row r="6" spans="1:7" x14ac:dyDescent="0.2">
      <c r="A6" s="7" t="s">
        <v>10</v>
      </c>
      <c r="B6" s="8">
        <f>D6/$D$12</f>
        <v>0.11142061281337047</v>
      </c>
      <c r="C6" s="5">
        <f>D6/12</f>
        <v>166.66666666666666</v>
      </c>
      <c r="D6" s="9">
        <v>2000</v>
      </c>
      <c r="E6" s="9">
        <v>2250</v>
      </c>
      <c r="F6" s="8">
        <f>(D6-E6)/E6</f>
        <v>-0.1111111111111111</v>
      </c>
    </row>
    <row r="7" spans="1:7" x14ac:dyDescent="0.2">
      <c r="A7" s="7" t="s">
        <v>4</v>
      </c>
      <c r="B7" s="8">
        <f>D7/$D$12</f>
        <v>8.3565459610027856E-2</v>
      </c>
      <c r="C7" s="5">
        <f>D7/12</f>
        <v>125</v>
      </c>
      <c r="D7" s="9">
        <v>1500</v>
      </c>
      <c r="E7" s="5">
        <v>1200</v>
      </c>
      <c r="F7" s="8">
        <f>(D7-E7)/E7</f>
        <v>0.25</v>
      </c>
    </row>
    <row r="8" spans="1:7" x14ac:dyDescent="0.2">
      <c r="A8" s="7" t="s">
        <v>7</v>
      </c>
      <c r="B8" s="8">
        <f>D8/$D$12</f>
        <v>8.3565459610027856E-2</v>
      </c>
      <c r="C8" s="5">
        <f>D8/12</f>
        <v>125</v>
      </c>
      <c r="D8" s="9">
        <v>1500</v>
      </c>
      <c r="E8" s="9">
        <v>1500</v>
      </c>
      <c r="F8" s="8">
        <f>(D8-E8)/E8</f>
        <v>0</v>
      </c>
    </row>
    <row r="9" spans="1:7" x14ac:dyDescent="0.2">
      <c r="A9" s="7" t="s">
        <v>11</v>
      </c>
      <c r="B9" s="8">
        <f>D9/$D$12</f>
        <v>8.3565459610027856E-2</v>
      </c>
      <c r="C9" s="5">
        <f>D9/12</f>
        <v>125</v>
      </c>
      <c r="D9" s="9">
        <v>1500</v>
      </c>
      <c r="E9" s="9">
        <v>2000</v>
      </c>
      <c r="F9" s="8">
        <f>(D9-E9)/E9</f>
        <v>-0.25</v>
      </c>
    </row>
    <row r="10" spans="1:7" x14ac:dyDescent="0.2">
      <c r="A10" s="7" t="s">
        <v>9</v>
      </c>
      <c r="B10" s="8">
        <f>D10/$D$12</f>
        <v>6.9637883008356549E-2</v>
      </c>
      <c r="C10" s="5">
        <f>D10/12</f>
        <v>104.16666666666667</v>
      </c>
      <c r="D10" s="9">
        <v>1250</v>
      </c>
      <c r="E10" s="9">
        <v>1558</v>
      </c>
      <c r="F10" s="8">
        <f>(D10-E10)/E10</f>
        <v>-0.19768934531450577</v>
      </c>
    </row>
    <row r="11" spans="1:7" x14ac:dyDescent="0.2">
      <c r="A11" s="7" t="s">
        <v>5</v>
      </c>
      <c r="B11" s="8">
        <f>D11/$D$12</f>
        <v>6.6852367688022288E-2</v>
      </c>
      <c r="C11" s="5">
        <f>D11/12</f>
        <v>100</v>
      </c>
      <c r="D11" s="9">
        <v>1200</v>
      </c>
      <c r="E11" s="5">
        <v>1000</v>
      </c>
      <c r="F11" s="8">
        <f>(D11-E11)/E11</f>
        <v>0.2</v>
      </c>
    </row>
    <row r="12" spans="1:7" ht="19.5" customHeight="1" x14ac:dyDescent="0.2">
      <c r="A12" s="10" t="s">
        <v>22</v>
      </c>
      <c r="B12" s="13"/>
      <c r="C12" s="14">
        <f>SUM(C3:C11)</f>
        <v>1495.8333333333335</v>
      </c>
      <c r="D12" s="14">
        <f t="shared" ref="D12:E12" si="0">SUM(D3:D11)</f>
        <v>17950</v>
      </c>
      <c r="E12" s="14">
        <f t="shared" si="0"/>
        <v>18258</v>
      </c>
      <c r="F12" s="8">
        <f t="shared" ref="F4:F12" si="1">(D12-E12)/E12</f>
        <v>-1.6869317559426004E-2</v>
      </c>
    </row>
    <row r="13" spans="1:7" ht="25.5" customHeight="1" x14ac:dyDescent="0.25">
      <c r="A13" s="2"/>
      <c r="B13" s="43" t="s">
        <v>24</v>
      </c>
      <c r="C13" s="44"/>
      <c r="D13" s="15">
        <f>COUNT(D3:D11)</f>
        <v>9</v>
      </c>
      <c r="E13" s="16">
        <f>COUNT(E3:E11)</f>
        <v>9</v>
      </c>
    </row>
    <row r="14" spans="1:7" ht="18.75" customHeight="1" x14ac:dyDescent="0.25">
      <c r="B14" s="36" t="s">
        <v>26</v>
      </c>
      <c r="C14" s="37"/>
      <c r="D14" s="17">
        <f>AVERAGE(D3:D11)</f>
        <v>1994.4444444444443</v>
      </c>
      <c r="E14" s="18">
        <f>AVERAGE(E3:E11)</f>
        <v>2028.6666666666667</v>
      </c>
    </row>
    <row r="15" spans="1:7" ht="21" customHeight="1" x14ac:dyDescent="0.25">
      <c r="B15" s="38" t="s">
        <v>27</v>
      </c>
      <c r="C15" s="39"/>
      <c r="D15" s="17">
        <f>MIN(D3:D11)</f>
        <v>1200</v>
      </c>
      <c r="E15" s="18">
        <f>MIN(E3:E11)</f>
        <v>1000</v>
      </c>
    </row>
    <row r="16" spans="1:7" ht="16.5" thickBot="1" x14ac:dyDescent="0.3">
      <c r="B16" s="40" t="s">
        <v>28</v>
      </c>
      <c r="C16" s="41"/>
      <c r="D16" s="19">
        <f>MAX(D3:D11)</f>
        <v>3500</v>
      </c>
      <c r="E16" s="20">
        <f>MAX(E3:E11)</f>
        <v>3500</v>
      </c>
    </row>
    <row r="17" ht="15.75" thickTop="1" x14ac:dyDescent="0.2"/>
  </sheetData>
  <sortState xmlns:xlrd2="http://schemas.microsoft.com/office/spreadsheetml/2017/richdata2" ref="A3:F11">
    <sortCondition descending="1" ref="B3:B11"/>
    <sortCondition ref="E3:E11"/>
  </sortState>
  <mergeCells count="5">
    <mergeCell ref="B14:C14"/>
    <mergeCell ref="B15:C15"/>
    <mergeCell ref="B16:C16"/>
    <mergeCell ref="A1:F1"/>
    <mergeCell ref="B13:C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7"/>
  <sheetViews>
    <sheetView zoomScale="130" zoomScaleNormal="130" workbookViewId="0">
      <selection activeCell="B5" sqref="B5"/>
    </sheetView>
  </sheetViews>
  <sheetFormatPr defaultRowHeight="15" x14ac:dyDescent="0.2"/>
  <cols>
    <col min="1" max="1" width="20" style="1" customWidth="1"/>
    <col min="2" max="2" width="16.28515625" style="1" customWidth="1"/>
    <col min="3" max="3" width="10.42578125" style="1" bestFit="1" customWidth="1"/>
    <col min="4" max="4" width="9.140625" style="1"/>
    <col min="5" max="5" width="13.140625" style="1" bestFit="1" customWidth="1"/>
    <col min="6" max="16384" width="9.140625" style="1"/>
  </cols>
  <sheetData>
    <row r="1" spans="1:5" ht="25.5" customHeight="1" x14ac:dyDescent="0.2">
      <c r="A1" s="45" t="s">
        <v>30</v>
      </c>
      <c r="B1" s="45"/>
      <c r="C1" s="45"/>
    </row>
    <row r="2" spans="1:5" ht="18.75" customHeight="1" x14ac:dyDescent="0.2">
      <c r="A2" s="31" t="s">
        <v>35</v>
      </c>
      <c r="B2" s="9">
        <v>165000</v>
      </c>
      <c r="C2" s="7"/>
    </row>
    <row r="3" spans="1:5" ht="18" customHeight="1" x14ac:dyDescent="0.2">
      <c r="A3" s="7" t="s">
        <v>13</v>
      </c>
      <c r="B3" s="8">
        <v>0.05</v>
      </c>
      <c r="C3" s="7"/>
    </row>
    <row r="4" spans="1:5" ht="18" customHeight="1" x14ac:dyDescent="0.2">
      <c r="A4" s="7" t="s">
        <v>14</v>
      </c>
      <c r="B4" s="7">
        <v>30</v>
      </c>
      <c r="C4" s="7" t="s">
        <v>15</v>
      </c>
    </row>
    <row r="5" spans="1:5" ht="19.5" customHeight="1" x14ac:dyDescent="0.25">
      <c r="A5" s="6" t="s">
        <v>31</v>
      </c>
      <c r="B5" s="25">
        <f>PMT(B3/12,B4*12,-B2)</f>
        <v>885.75567797002952</v>
      </c>
      <c r="C5" s="7"/>
    </row>
    <row r="6" spans="1:5" x14ac:dyDescent="0.2">
      <c r="E6" s="3"/>
    </row>
    <row r="7" spans="1:5" x14ac:dyDescent="0.2">
      <c r="B7" s="3"/>
      <c r="C7" s="3"/>
    </row>
  </sheetData>
  <mergeCells count="1">
    <mergeCell ref="A1:C1"/>
  </mergeCells>
  <pageMargins left="0.7" right="0.7" top="0.75" bottom="0.75" header="0.3" footer="0.3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="130" zoomScaleNormal="130" workbookViewId="0">
      <selection activeCell="B6" sqref="B6"/>
    </sheetView>
  </sheetViews>
  <sheetFormatPr defaultRowHeight="15" x14ac:dyDescent="0.2"/>
  <cols>
    <col min="1" max="1" width="21.140625" style="1" customWidth="1"/>
    <col min="2" max="2" width="16.28515625" style="1" customWidth="1"/>
    <col min="3" max="3" width="10.7109375" style="1" customWidth="1"/>
    <col min="4" max="4" width="9.140625" style="1"/>
    <col min="5" max="5" width="13.140625" style="1" bestFit="1" customWidth="1"/>
    <col min="6" max="16384" width="9.140625" style="1"/>
  </cols>
  <sheetData>
    <row r="1" spans="1:5" ht="25.5" customHeight="1" x14ac:dyDescent="0.2">
      <c r="A1" s="46" t="s">
        <v>34</v>
      </c>
      <c r="B1" s="46"/>
      <c r="C1" s="46"/>
    </row>
    <row r="2" spans="1:5" ht="18.75" customHeight="1" x14ac:dyDescent="0.2">
      <c r="A2" s="7" t="s">
        <v>16</v>
      </c>
      <c r="B2" s="27">
        <v>20000</v>
      </c>
      <c r="C2" s="26"/>
    </row>
    <row r="3" spans="1:5" ht="18.75" customHeight="1" x14ac:dyDescent="0.2">
      <c r="A3" s="7" t="s">
        <v>17</v>
      </c>
      <c r="B3" s="27">
        <v>12000</v>
      </c>
      <c r="C3" s="26"/>
    </row>
    <row r="4" spans="1:5" ht="18" customHeight="1" x14ac:dyDescent="0.2">
      <c r="A4" s="7" t="s">
        <v>13</v>
      </c>
      <c r="B4" s="28">
        <v>0.03</v>
      </c>
      <c r="C4" s="26"/>
    </row>
    <row r="5" spans="1:5" ht="18" customHeight="1" x14ac:dyDescent="0.2">
      <c r="A5" s="7" t="s">
        <v>14</v>
      </c>
      <c r="B5" s="29">
        <v>48</v>
      </c>
      <c r="C5" s="26" t="s">
        <v>32</v>
      </c>
    </row>
    <row r="6" spans="1:5" ht="19.5" customHeight="1" x14ac:dyDescent="0.25">
      <c r="A6" s="6" t="s">
        <v>31</v>
      </c>
      <c r="B6" s="30">
        <f>PMT(B4/12,B5,-B2,B3,1)</f>
        <v>206.55822036358313</v>
      </c>
      <c r="C6" s="26"/>
    </row>
    <row r="7" spans="1:5" x14ac:dyDescent="0.2">
      <c r="E7" s="3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Summary</vt:lpstr>
      <vt:lpstr>Budget Detail</vt:lpstr>
      <vt:lpstr>Mortgage Payments</vt:lpstr>
      <vt:lpstr>Car Lease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dcterms:created xsi:type="dcterms:W3CDTF">2011-02-05T01:48:44Z</dcterms:created>
  <dcterms:modified xsi:type="dcterms:W3CDTF">2020-07-05T15:02:08Z</dcterms:modified>
</cp:coreProperties>
</file>