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HARES\data\Users\strsek\Docs\Documents\WWF\Data\"/>
    </mc:Choice>
  </mc:AlternateContent>
  <bookViews>
    <workbookView xWindow="0" yWindow="0" windowWidth="28800" windowHeight="14100"/>
  </bookViews>
  <sheets>
    <sheet name="concordance" sheetId="1" r:id="rId1"/>
    <sheet name="eat_diet" sheetId="2" r:id="rId2"/>
    <sheet name="epo_overview" sheetId="17" r:id="rId3"/>
    <sheet name="epo_diet" sheetId="18" r:id="rId4"/>
    <sheet name="epo_portionsize" sheetId="16" r:id="rId5"/>
    <sheet name="waste" sheetId="4" r:id="rId6"/>
    <sheet name="loss" sheetId="14" r:id="rId7"/>
    <sheet name="fao_composition" sheetId="5" r:id="rId8"/>
    <sheet name="concordance_1.1" sheetId="6" r:id="rId9"/>
    <sheet name="loss_1.1" sheetId="15" r:id="rId10"/>
    <sheet name="fao_composition_1.1" sheetId="7" r:id="rId11"/>
    <sheet name="items_german" sheetId="8" r:id="rId12"/>
    <sheet name="items_german_1.1" sheetId="9" r:id="rId13"/>
    <sheet name="colors_old" sheetId="10" r:id="rId14"/>
    <sheet name="colors" sheetId="19" r:id="rId15"/>
    <sheet name="colors_alt" sheetId="20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6" i="6" l="1"/>
  <c r="K124" i="6"/>
  <c r="K121" i="6"/>
  <c r="K120" i="6"/>
  <c r="K119" i="6"/>
  <c r="K118" i="6"/>
  <c r="K117" i="6"/>
  <c r="K116" i="6"/>
  <c r="K115" i="6"/>
  <c r="K113" i="6"/>
  <c r="K112" i="6"/>
  <c r="K111" i="6"/>
  <c r="K95" i="6"/>
  <c r="K94" i="6"/>
  <c r="K93" i="6"/>
  <c r="K92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6" i="6"/>
  <c r="K65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8" i="6"/>
  <c r="K27" i="6"/>
  <c r="K25" i="6"/>
  <c r="K2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3" i="6"/>
  <c r="J126" i="6"/>
  <c r="J124" i="6"/>
  <c r="J121" i="6"/>
  <c r="J120" i="6"/>
  <c r="J119" i="6"/>
  <c r="J118" i="6"/>
  <c r="J117" i="6"/>
  <c r="J116" i="6"/>
  <c r="J115" i="6"/>
  <c r="J113" i="6"/>
  <c r="J112" i="6"/>
  <c r="J111" i="6"/>
  <c r="J95" i="6"/>
  <c r="J94" i="6"/>
  <c r="J93" i="6"/>
  <c r="J92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6" i="6"/>
  <c r="J65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8" i="6"/>
  <c r="J27" i="6"/>
  <c r="J25" i="6"/>
  <c r="J24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3" i="6"/>
  <c r="I126" i="6"/>
  <c r="I124" i="6"/>
  <c r="I121" i="6"/>
  <c r="I120" i="6"/>
  <c r="I119" i="6"/>
  <c r="I118" i="6"/>
  <c r="I117" i="6"/>
  <c r="I116" i="6"/>
  <c r="I115" i="6"/>
  <c r="I113" i="6"/>
  <c r="I112" i="6"/>
  <c r="I111" i="6"/>
  <c r="I95" i="6"/>
  <c r="I94" i="6"/>
  <c r="I93" i="6"/>
  <c r="I92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6" i="6"/>
  <c r="I65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8" i="6"/>
  <c r="I27" i="6"/>
  <c r="I25" i="6"/>
  <c r="I24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3" i="6"/>
  <c r="H126" i="6" l="1"/>
  <c r="H124" i="6"/>
  <c r="H116" i="6"/>
  <c r="H117" i="6"/>
  <c r="H118" i="6"/>
  <c r="H119" i="6"/>
  <c r="H120" i="6"/>
  <c r="H121" i="6"/>
  <c r="H115" i="6"/>
  <c r="H112" i="6"/>
  <c r="H113" i="6"/>
  <c r="H111" i="6"/>
  <c r="H93" i="6"/>
  <c r="H94" i="6"/>
  <c r="H95" i="6"/>
  <c r="H92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66" i="6"/>
  <c r="H69" i="6"/>
  <c r="H6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4" i="6"/>
  <c r="H25" i="6"/>
  <c r="H27" i="6"/>
  <c r="H28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L125" i="9" l="1"/>
  <c r="L126" i="9"/>
  <c r="L1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24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3" i="9"/>
  <c r="N16" i="9"/>
  <c r="N17" i="9"/>
  <c r="N126" i="9"/>
  <c r="N124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92" i="9"/>
  <c r="N93" i="9"/>
  <c r="N94" i="9"/>
  <c r="N95" i="9"/>
  <c r="N111" i="9"/>
  <c r="N112" i="9"/>
  <c r="N113" i="9"/>
  <c r="N115" i="9"/>
  <c r="N116" i="9"/>
  <c r="N117" i="9"/>
  <c r="N118" i="9"/>
  <c r="N119" i="9"/>
  <c r="N120" i="9"/>
  <c r="N121" i="9"/>
  <c r="N6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65" i="9"/>
  <c r="N66" i="9"/>
  <c r="N25" i="9"/>
  <c r="N27" i="9"/>
  <c r="N28" i="9"/>
  <c r="N24" i="9"/>
  <c r="N19" i="9"/>
  <c r="N20" i="9"/>
  <c r="N21" i="9"/>
  <c r="N22" i="9"/>
  <c r="N18" i="9"/>
  <c r="N4" i="9"/>
  <c r="N5" i="9"/>
  <c r="N6" i="9"/>
  <c r="N7" i="9"/>
  <c r="N8" i="9"/>
  <c r="N9" i="9"/>
  <c r="N10" i="9"/>
  <c r="N11" i="9"/>
  <c r="N12" i="9"/>
  <c r="N13" i="9"/>
  <c r="N14" i="9"/>
  <c r="N15" i="9"/>
  <c r="N3" i="9"/>
  <c r="M126" i="9"/>
  <c r="M124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92" i="9"/>
  <c r="M93" i="9"/>
  <c r="M94" i="9"/>
  <c r="M95" i="9"/>
  <c r="M111" i="9"/>
  <c r="M112" i="9"/>
  <c r="M113" i="9"/>
  <c r="M115" i="9"/>
  <c r="M116" i="9"/>
  <c r="M117" i="9"/>
  <c r="M118" i="9"/>
  <c r="M119" i="9"/>
  <c r="M120" i="9"/>
  <c r="M121" i="9"/>
  <c r="M69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9" i="9"/>
  <c r="M50" i="9"/>
  <c r="M51" i="9"/>
  <c r="M52" i="9"/>
  <c r="M53" i="9"/>
  <c r="M65" i="9"/>
  <c r="M66" i="9"/>
  <c r="M24" i="9"/>
  <c r="M4" i="9"/>
  <c r="M5" i="9"/>
  <c r="M6" i="9"/>
  <c r="M7" i="9"/>
  <c r="M8" i="9"/>
  <c r="M9" i="9"/>
  <c r="M10" i="9"/>
  <c r="M11" i="9"/>
  <c r="M12" i="9"/>
  <c r="M13" i="9"/>
  <c r="M14" i="9"/>
  <c r="M15" i="9"/>
  <c r="M18" i="9"/>
  <c r="M19" i="9"/>
  <c r="M20" i="9"/>
  <c r="M21" i="9"/>
  <c r="M22" i="9"/>
  <c r="M3" i="9"/>
  <c r="H20" i="17"/>
  <c r="I20" i="17" s="1"/>
  <c r="K20" i="17" s="1"/>
  <c r="N20" i="17" s="1"/>
  <c r="K19" i="17"/>
  <c r="N19" i="17" s="1"/>
  <c r="K18" i="17"/>
  <c r="N18" i="17" s="1"/>
  <c r="C8" i="18" l="1"/>
  <c r="C7" i="18"/>
  <c r="C6" i="18"/>
  <c r="C5" i="18"/>
  <c r="I14" i="17"/>
  <c r="K14" i="17" s="1"/>
  <c r="N14" i="17" s="1"/>
  <c r="I13" i="17"/>
  <c r="K13" i="17" s="1"/>
  <c r="K12" i="17"/>
  <c r="K11" i="17"/>
  <c r="K10" i="17"/>
  <c r="K9" i="17"/>
  <c r="N9" i="17" s="1"/>
  <c r="K8" i="17"/>
  <c r="G8" i="17"/>
  <c r="L7" i="17"/>
  <c r="K7" i="17"/>
  <c r="G7" i="17"/>
  <c r="L6" i="17"/>
  <c r="G6" i="17"/>
  <c r="N6" i="17" s="1"/>
  <c r="K5" i="17"/>
  <c r="G5" i="17"/>
  <c r="N5" i="17" s="1"/>
  <c r="N3" i="17"/>
  <c r="K3" i="17"/>
  <c r="H19" i="16"/>
  <c r="H18" i="16"/>
  <c r="F14" i="16"/>
  <c r="H14" i="16" s="1"/>
  <c r="F13" i="16"/>
  <c r="H13" i="16" s="1"/>
  <c r="H12" i="16"/>
  <c r="H11" i="16"/>
  <c r="H10" i="16"/>
  <c r="H9" i="16"/>
  <c r="H8" i="16"/>
  <c r="H7" i="16"/>
  <c r="H5" i="16"/>
  <c r="H3" i="16"/>
  <c r="E17" i="15"/>
  <c r="E16" i="15"/>
  <c r="D126" i="15"/>
  <c r="D124" i="15"/>
  <c r="D121" i="15"/>
  <c r="D113" i="15"/>
  <c r="D112" i="15"/>
  <c r="D111" i="15"/>
  <c r="D95" i="15"/>
  <c r="D94" i="15"/>
  <c r="D93" i="15"/>
  <c r="D92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6" i="15"/>
  <c r="D65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8" i="15"/>
  <c r="D27" i="15"/>
  <c r="D25" i="15"/>
  <c r="D24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E17" i="14"/>
  <c r="E16" i="14"/>
  <c r="E2" i="14"/>
  <c r="N7" i="17" l="1"/>
  <c r="N8" i="17"/>
  <c r="L8" i="17"/>
  <c r="K124" i="9" l="1"/>
  <c r="J6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5" i="9"/>
  <c r="K12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3" i="9"/>
  <c r="J64" i="9"/>
  <c r="J65" i="9"/>
  <c r="J66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4" i="9"/>
  <c r="J125" i="9"/>
  <c r="J126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4" i="9"/>
  <c r="I125" i="9"/>
  <c r="I126" i="9"/>
  <c r="I4" i="9"/>
  <c r="I5" i="9"/>
  <c r="I3" i="9"/>
  <c r="F24" i="5" l="1"/>
  <c r="E24" i="5"/>
  <c r="D24" i="5"/>
  <c r="E3" i="5"/>
  <c r="F3" i="5"/>
  <c r="D3" i="5"/>
  <c r="F90" i="5"/>
  <c r="E90" i="5"/>
  <c r="D90" i="5"/>
  <c r="F84" i="5"/>
  <c r="E84" i="5"/>
  <c r="D84" i="5"/>
  <c r="F83" i="5"/>
  <c r="E83" i="5"/>
  <c r="D83" i="5"/>
  <c r="D68" i="5"/>
  <c r="F65" i="5"/>
  <c r="E65" i="5"/>
  <c r="D65" i="5"/>
  <c r="E49" i="5"/>
  <c r="D49" i="5"/>
  <c r="F48" i="5"/>
  <c r="E48" i="5"/>
  <c r="D48" i="5"/>
  <c r="F49" i="5"/>
  <c r="F47" i="5"/>
  <c r="E47" i="5"/>
  <c r="D47" i="5"/>
  <c r="F18" i="5"/>
  <c r="E17" i="5"/>
  <c r="E18" i="5"/>
  <c r="K16" i="9" l="1"/>
  <c r="K17" i="9"/>
</calcChain>
</file>

<file path=xl/sharedStrings.xml><?xml version="1.0" encoding="utf-8"?>
<sst xmlns="http://schemas.openxmlformats.org/spreadsheetml/2006/main" count="6339" uniqueCount="700">
  <si>
    <t>comm_code</t>
  </si>
  <si>
    <t>item_code</t>
  </si>
  <si>
    <t>item</t>
  </si>
  <si>
    <t>unit</t>
  </si>
  <si>
    <t>group</t>
  </si>
  <si>
    <t>moisture</t>
  </si>
  <si>
    <t>feedtype</t>
  </si>
  <si>
    <t>comm_group</t>
  </si>
  <si>
    <t>c001</t>
  </si>
  <si>
    <t>Rice and products</t>
  </si>
  <si>
    <t>tonnes</t>
  </si>
  <si>
    <t>Primary crops</t>
  </si>
  <si>
    <t>crops</t>
  </si>
  <si>
    <t>Cereals</t>
  </si>
  <si>
    <t>c002</t>
  </si>
  <si>
    <t>Wheat and products</t>
  </si>
  <si>
    <t>c003</t>
  </si>
  <si>
    <t>Barley and products</t>
  </si>
  <si>
    <t>c004</t>
  </si>
  <si>
    <t>Maize and products</t>
  </si>
  <si>
    <t>c005</t>
  </si>
  <si>
    <t>Rye and products</t>
  </si>
  <si>
    <t>c006</t>
  </si>
  <si>
    <t>Oats</t>
  </si>
  <si>
    <t>c007</t>
  </si>
  <si>
    <t>Millet and products</t>
  </si>
  <si>
    <t>c008</t>
  </si>
  <si>
    <t>Sorghum and products</t>
  </si>
  <si>
    <t>c009</t>
  </si>
  <si>
    <t>Cereals, Other</t>
  </si>
  <si>
    <t>c010</t>
  </si>
  <si>
    <t>Potatoes and products</t>
  </si>
  <si>
    <t>Roots and tubers</t>
  </si>
  <si>
    <t>c011</t>
  </si>
  <si>
    <t>Cassava and products</t>
  </si>
  <si>
    <t>c012</t>
  </si>
  <si>
    <t>Sweet potatoes</t>
  </si>
  <si>
    <t>c013</t>
  </si>
  <si>
    <t>Roots, Other</t>
  </si>
  <si>
    <t>c014</t>
  </si>
  <si>
    <t>Yams</t>
  </si>
  <si>
    <t>c015</t>
  </si>
  <si>
    <t>Sugar cane</t>
  </si>
  <si>
    <t>Sugar crops</t>
  </si>
  <si>
    <t>c016</t>
  </si>
  <si>
    <t>Sugar beet</t>
  </si>
  <si>
    <t>c017</t>
  </si>
  <si>
    <t>Beans</t>
  </si>
  <si>
    <t>Vegetables, fruit, nuts, pulses, spices</t>
  </si>
  <si>
    <t>c018</t>
  </si>
  <si>
    <t>Peas</t>
  </si>
  <si>
    <t>c019</t>
  </si>
  <si>
    <t>Pulses, Other and products</t>
  </si>
  <si>
    <t>c020</t>
  </si>
  <si>
    <t>Nuts and products</t>
  </si>
  <si>
    <t>c021</t>
  </si>
  <si>
    <t>Soyabeans</t>
  </si>
  <si>
    <t>Oil crops</t>
  </si>
  <si>
    <t>c022</t>
  </si>
  <si>
    <t>Groundnuts</t>
  </si>
  <si>
    <t>c023</t>
  </si>
  <si>
    <t>Sunflower seed</t>
  </si>
  <si>
    <t>c024</t>
  </si>
  <si>
    <t>Rape and Mustardseed</t>
  </si>
  <si>
    <t>c025</t>
  </si>
  <si>
    <t>Seed cotton</t>
  </si>
  <si>
    <t>c026</t>
  </si>
  <si>
    <t>Coconuts - Incl Copra</t>
  </si>
  <si>
    <t>c027</t>
  </si>
  <si>
    <t>Sesame seed</t>
  </si>
  <si>
    <t>c028</t>
  </si>
  <si>
    <t>Oil, palm fruit</t>
  </si>
  <si>
    <t>c029</t>
  </si>
  <si>
    <t>Olives (including preserved)</t>
  </si>
  <si>
    <t>c030</t>
  </si>
  <si>
    <t>Oilcrops, Other</t>
  </si>
  <si>
    <t>c031</t>
  </si>
  <si>
    <t>Tomatoes and products</t>
  </si>
  <si>
    <t>c032</t>
  </si>
  <si>
    <t>Onions</t>
  </si>
  <si>
    <t>c033</t>
  </si>
  <si>
    <t>Vegetables, Other</t>
  </si>
  <si>
    <t>c034</t>
  </si>
  <si>
    <t>Oranges, Mandarines</t>
  </si>
  <si>
    <t>c035</t>
  </si>
  <si>
    <t>Lemons, Limes and products</t>
  </si>
  <si>
    <t>c036</t>
  </si>
  <si>
    <t>Grapefruit and products</t>
  </si>
  <si>
    <t>c037</t>
  </si>
  <si>
    <t>Citrus, Other</t>
  </si>
  <si>
    <t>c038</t>
  </si>
  <si>
    <t>Bananas</t>
  </si>
  <si>
    <t>c039</t>
  </si>
  <si>
    <t>Plantains</t>
  </si>
  <si>
    <t>c040</t>
  </si>
  <si>
    <t>Apples and products</t>
  </si>
  <si>
    <t>c041</t>
  </si>
  <si>
    <t>Pineapples and products</t>
  </si>
  <si>
    <t>c042</t>
  </si>
  <si>
    <t>Dates</t>
  </si>
  <si>
    <t>c043</t>
  </si>
  <si>
    <t>Grapes and products (excl wine)</t>
  </si>
  <si>
    <t>c044</t>
  </si>
  <si>
    <t>Fruits, Other</t>
  </si>
  <si>
    <t>c045</t>
  </si>
  <si>
    <t>Coffee and products</t>
  </si>
  <si>
    <t>Coffee, tea, cocoa</t>
  </si>
  <si>
    <t>c046</t>
  </si>
  <si>
    <t>Cocoa Beans and products</t>
  </si>
  <si>
    <t>c047</t>
  </si>
  <si>
    <t>Tea (including mate)</t>
  </si>
  <si>
    <t>c048</t>
  </si>
  <si>
    <t>Hops</t>
  </si>
  <si>
    <t>c049</t>
  </si>
  <si>
    <t>Pepper</t>
  </si>
  <si>
    <t>c050</t>
  </si>
  <si>
    <t>Pimento</t>
  </si>
  <si>
    <t>c051</t>
  </si>
  <si>
    <t>Cloves</t>
  </si>
  <si>
    <t>c052</t>
  </si>
  <si>
    <t>Spices, Other</t>
  </si>
  <si>
    <t>c053</t>
  </si>
  <si>
    <t>Jute</t>
  </si>
  <si>
    <t>Fibre crops</t>
  </si>
  <si>
    <t>c054</t>
  </si>
  <si>
    <t>Jute-Like Fibres</t>
  </si>
  <si>
    <t>c055</t>
  </si>
  <si>
    <t>Soft-Fibres, Other</t>
  </si>
  <si>
    <t>c056</t>
  </si>
  <si>
    <t>Sisal</t>
  </si>
  <si>
    <t>c057</t>
  </si>
  <si>
    <t>Abaca</t>
  </si>
  <si>
    <t>c058</t>
  </si>
  <si>
    <t>Hard Fibres, Other</t>
  </si>
  <si>
    <t>c059</t>
  </si>
  <si>
    <t>Tobacco</t>
  </si>
  <si>
    <t>Tobacco, rubber</t>
  </si>
  <si>
    <t>c060</t>
  </si>
  <si>
    <t>Rubber</t>
  </si>
  <si>
    <t>c061</t>
  </si>
  <si>
    <t>Fodder crops</t>
  </si>
  <si>
    <t>fodder</t>
  </si>
  <si>
    <t>c062</t>
  </si>
  <si>
    <t>Grazing</t>
  </si>
  <si>
    <t>grass</t>
  </si>
  <si>
    <t>c063</t>
  </si>
  <si>
    <t>Cottonseed</t>
  </si>
  <si>
    <t>Crop products</t>
  </si>
  <si>
    <t>c064</t>
  </si>
  <si>
    <t>Palm kernels</t>
  </si>
  <si>
    <t>c065</t>
  </si>
  <si>
    <t>Sugar non-centrifugal</t>
  </si>
  <si>
    <t>residues</t>
  </si>
  <si>
    <t>Sugar, sweeteners</t>
  </si>
  <si>
    <t>c066</t>
  </si>
  <si>
    <t>Sugar (Raw Equivalent)</t>
  </si>
  <si>
    <t>c067</t>
  </si>
  <si>
    <t>Sweeteners, Other</t>
  </si>
  <si>
    <t>c068</t>
  </si>
  <si>
    <t>Soyabean Oil</t>
  </si>
  <si>
    <t>Vegetable oils</t>
  </si>
  <si>
    <t>c069</t>
  </si>
  <si>
    <t>Groundnut Oil</t>
  </si>
  <si>
    <t>c070</t>
  </si>
  <si>
    <t>Sunflowerseed Oil</t>
  </si>
  <si>
    <t>c071</t>
  </si>
  <si>
    <t>Rape and Mustard Oil</t>
  </si>
  <si>
    <t>c072</t>
  </si>
  <si>
    <t>Cottonseed Oil</t>
  </si>
  <si>
    <t>c073</t>
  </si>
  <si>
    <t>Palmkernel Oil</t>
  </si>
  <si>
    <t>c074</t>
  </si>
  <si>
    <t>Palm Oil</t>
  </si>
  <si>
    <t>c075</t>
  </si>
  <si>
    <t>Coconut Oil</t>
  </si>
  <si>
    <t>c076</t>
  </si>
  <si>
    <t>Sesameseed Oil</t>
  </si>
  <si>
    <t>c077</t>
  </si>
  <si>
    <t>Olive Oil</t>
  </si>
  <si>
    <t>c078</t>
  </si>
  <si>
    <t>Ricebran Oil</t>
  </si>
  <si>
    <t>c079</t>
  </si>
  <si>
    <t>Maize Germ Oil</t>
  </si>
  <si>
    <t>c080</t>
  </si>
  <si>
    <t>Oilcrops Oil, Other</t>
  </si>
  <si>
    <t>c081</t>
  </si>
  <si>
    <t>Soyabean Cake</t>
  </si>
  <si>
    <t>Oil cakes</t>
  </si>
  <si>
    <t>c082</t>
  </si>
  <si>
    <t>Groundnut Cake</t>
  </si>
  <si>
    <t>c083</t>
  </si>
  <si>
    <t>Sunflowerseed Cake</t>
  </si>
  <si>
    <t>c084</t>
  </si>
  <si>
    <t>Rape and Mustard Cake</t>
  </si>
  <si>
    <t>c085</t>
  </si>
  <si>
    <t>Cottonseed Cake</t>
  </si>
  <si>
    <t>c086</t>
  </si>
  <si>
    <t>Palmkernel Cake</t>
  </si>
  <si>
    <t>c087</t>
  </si>
  <si>
    <t>Copra Cake</t>
  </si>
  <si>
    <t>c088</t>
  </si>
  <si>
    <t>Sesameseed Cake</t>
  </si>
  <si>
    <t>c089</t>
  </si>
  <si>
    <t>Oilseed Cakes, Other</t>
  </si>
  <si>
    <t>c090</t>
  </si>
  <si>
    <t>Wine</t>
  </si>
  <si>
    <t>Alcohol</t>
  </si>
  <si>
    <t>c091</t>
  </si>
  <si>
    <t>Beer</t>
  </si>
  <si>
    <t>c092</t>
  </si>
  <si>
    <t>Beverages, Fermented</t>
  </si>
  <si>
    <t>c093</t>
  </si>
  <si>
    <t>Beverages, Alcoholic</t>
  </si>
  <si>
    <t>c094</t>
  </si>
  <si>
    <t>Alcohol, Non-Food</t>
  </si>
  <si>
    <t>Ethanol</t>
  </si>
  <si>
    <t>c095</t>
  </si>
  <si>
    <t>Cotton lint</t>
  </si>
  <si>
    <t>c096</t>
  </si>
  <si>
    <t>Cattle</t>
  </si>
  <si>
    <t>1000 Head</t>
  </si>
  <si>
    <t>Livestock</t>
  </si>
  <si>
    <t>Live animals</t>
  </si>
  <si>
    <t>c097</t>
  </si>
  <si>
    <t>Buffaloes</t>
  </si>
  <si>
    <t>c098</t>
  </si>
  <si>
    <t>Sheep</t>
  </si>
  <si>
    <t>c099</t>
  </si>
  <si>
    <t>Goats</t>
  </si>
  <si>
    <t>c100</t>
  </si>
  <si>
    <t>Pigs</t>
  </si>
  <si>
    <t>c101</t>
  </si>
  <si>
    <t>Poultry Birds</t>
  </si>
  <si>
    <t>c102</t>
  </si>
  <si>
    <t>Horses</t>
  </si>
  <si>
    <t>c103</t>
  </si>
  <si>
    <t>Asses</t>
  </si>
  <si>
    <t>c104</t>
  </si>
  <si>
    <t>Mules</t>
  </si>
  <si>
    <t>c105</t>
  </si>
  <si>
    <t>Camels</t>
  </si>
  <si>
    <t>c106</t>
  </si>
  <si>
    <t>Camelids, other</t>
  </si>
  <si>
    <t>c107</t>
  </si>
  <si>
    <t>Rabbits and hares</t>
  </si>
  <si>
    <t>c108</t>
  </si>
  <si>
    <t>Rodents, other</t>
  </si>
  <si>
    <t>c109</t>
  </si>
  <si>
    <t>Milk - Excluding Butter</t>
  </si>
  <si>
    <t>Livestock products</t>
  </si>
  <si>
    <t>animals</t>
  </si>
  <si>
    <t>Milk</t>
  </si>
  <si>
    <t>c110</t>
  </si>
  <si>
    <t>Butter, Ghee</t>
  </si>
  <si>
    <t>c111</t>
  </si>
  <si>
    <t>Eggs</t>
  </si>
  <si>
    <t>c112</t>
  </si>
  <si>
    <t>Wool (Clean Eq.)</t>
  </si>
  <si>
    <t>Hides, skins, wool</t>
  </si>
  <si>
    <t>c113</t>
  </si>
  <si>
    <t>Bovine Meat</t>
  </si>
  <si>
    <t>Meat</t>
  </si>
  <si>
    <t>c114</t>
  </si>
  <si>
    <t>Mutton &amp; Goat Meat</t>
  </si>
  <si>
    <t>c115</t>
  </si>
  <si>
    <t>Pigmeat</t>
  </si>
  <si>
    <t>c116</t>
  </si>
  <si>
    <t>Poultry Meat</t>
  </si>
  <si>
    <t>c117</t>
  </si>
  <si>
    <t>Meat, Other</t>
  </si>
  <si>
    <t>c118</t>
  </si>
  <si>
    <t>Offals, Edible</t>
  </si>
  <si>
    <t>c119</t>
  </si>
  <si>
    <t>Fats, Animals, Raw</t>
  </si>
  <si>
    <t>Animal fats</t>
  </si>
  <si>
    <t>c120</t>
  </si>
  <si>
    <t>Hides and skins</t>
  </si>
  <si>
    <t>c121</t>
  </si>
  <si>
    <t>Honey</t>
  </si>
  <si>
    <t>c122</t>
  </si>
  <si>
    <t>Silk</t>
  </si>
  <si>
    <t>c123</t>
  </si>
  <si>
    <t>Fish, Seafood</t>
  </si>
  <si>
    <t>Fish</t>
  </si>
  <si>
    <t>Whole grains</t>
  </si>
  <si>
    <t>G001</t>
  </si>
  <si>
    <t>Tubers or starchy vegetables</t>
  </si>
  <si>
    <t>G002</t>
  </si>
  <si>
    <t>Vegetables</t>
  </si>
  <si>
    <t>G003</t>
  </si>
  <si>
    <t xml:space="preserve">Cereals </t>
  </si>
  <si>
    <t>Potatoes &amp; roots</t>
  </si>
  <si>
    <t>eat_group_sun</t>
  </si>
  <si>
    <t>eat_group_hel</t>
  </si>
  <si>
    <t>Pulses, beans &amp; nuts</t>
  </si>
  <si>
    <t>Fruits</t>
  </si>
  <si>
    <t>Sugar &amp; Alcohol</t>
  </si>
  <si>
    <t>Milk &amp; products</t>
  </si>
  <si>
    <t>All sugars</t>
  </si>
  <si>
    <t>Nuts &amp; Legumes</t>
  </si>
  <si>
    <t>Others</t>
  </si>
  <si>
    <t>Added fats</t>
  </si>
  <si>
    <t>Whole milk or derivative equivalents</t>
  </si>
  <si>
    <t>Eggs, Poultry &amp; Fish</t>
  </si>
  <si>
    <t>Rice, wheat, corn, and other</t>
  </si>
  <si>
    <t>Potatoes and cassava</t>
  </si>
  <si>
    <t>All vegetables</t>
  </si>
  <si>
    <t>Dry beans, lentils, and peas</t>
  </si>
  <si>
    <t>Soy foods</t>
  </si>
  <si>
    <t>Peanuts</t>
  </si>
  <si>
    <t>Tree nuts</t>
  </si>
  <si>
    <t>eat_item_hel</t>
  </si>
  <si>
    <t>All fruit</t>
  </si>
  <si>
    <t>All sweeteners</t>
  </si>
  <si>
    <t>Palm oil</t>
  </si>
  <si>
    <t>Lard or tallow</t>
  </si>
  <si>
    <t>Unsaturated oils</t>
  </si>
  <si>
    <t>Beef and lamb</t>
  </si>
  <si>
    <t>Pork</t>
  </si>
  <si>
    <t>Chicken and other poultry</t>
  </si>
  <si>
    <t>eat_item_fin</t>
  </si>
  <si>
    <t>eat_group_fin</t>
  </si>
  <si>
    <t xml:space="preserve">Supplementary Table 3. Food and energy composition of the EAT diet </t>
  </si>
  <si>
    <t>Food group</t>
  </si>
  <si>
    <t>Foods</t>
  </si>
  <si>
    <t>g/day</t>
  </si>
  <si>
    <t>kcal/day</t>
  </si>
  <si>
    <t>Report group</t>
  </si>
  <si>
    <t>rice, wheat, corn, other</t>
  </si>
  <si>
    <t>potatoes, cassava</t>
  </si>
  <si>
    <t>dark green vegetables</t>
  </si>
  <si>
    <t>red and orange vegetables</t>
  </si>
  <si>
    <t>other vegetables</t>
  </si>
  <si>
    <t>all fruit</t>
  </si>
  <si>
    <t>G004</t>
  </si>
  <si>
    <t>Dairy</t>
  </si>
  <si>
    <t>whole milk or equivalents</t>
  </si>
  <si>
    <t>G005</t>
  </si>
  <si>
    <t>Animal proteins</t>
  </si>
  <si>
    <t>beef, lamb</t>
  </si>
  <si>
    <t>G006</t>
  </si>
  <si>
    <t>pork</t>
  </si>
  <si>
    <t>chicken, other poultry</t>
  </si>
  <si>
    <t>eggs</t>
  </si>
  <si>
    <t>seafood</t>
  </si>
  <si>
    <t>Plant proteins</t>
  </si>
  <si>
    <t>dry beans, lentils, peas</t>
  </si>
  <si>
    <t>G007</t>
  </si>
  <si>
    <t>soy foods</t>
  </si>
  <si>
    <t>peanuts</t>
  </si>
  <si>
    <t>tree nuts</t>
  </si>
  <si>
    <t>unsaturated oils</t>
  </si>
  <si>
    <t>G008</t>
  </si>
  <si>
    <t>palm oil</t>
  </si>
  <si>
    <t>lard or tallow</t>
  </si>
  <si>
    <t>Added sugars</t>
  </si>
  <si>
    <t>all sweeteners</t>
  </si>
  <si>
    <t>G009</t>
  </si>
  <si>
    <t>NA</t>
  </si>
  <si>
    <t>G010</t>
  </si>
  <si>
    <t>G008.1</t>
  </si>
  <si>
    <t>eat_group_fin_code</t>
  </si>
  <si>
    <t>G008.2</t>
  </si>
  <si>
    <t>G008.3</t>
  </si>
  <si>
    <t>waste_group</t>
  </si>
  <si>
    <t>Fodder crops, grazing</t>
  </si>
  <si>
    <t>final_consumption_ger</t>
  </si>
  <si>
    <t>distribution_ger</t>
  </si>
  <si>
    <t>distribution_eu</t>
  </si>
  <si>
    <t>final_consumption_eu</t>
  </si>
  <si>
    <t>eat_group_fin_1</t>
  </si>
  <si>
    <t>eat_group_fin_code_1</t>
  </si>
  <si>
    <t>Nutrition values per gram of product</t>
  </si>
  <si>
    <t>kcal_data</t>
  </si>
  <si>
    <t>prot_data</t>
  </si>
  <si>
    <t>fat_data</t>
  </si>
  <si>
    <t>Rice (Milled Equivalent)</t>
  </si>
  <si>
    <t>Groundnuts (Shelled Eq)</t>
  </si>
  <si>
    <t>Molasses</t>
  </si>
  <si>
    <t>Meat Meal</t>
  </si>
  <si>
    <t>Unsaturated oils &amp; palm oil</t>
  </si>
  <si>
    <t>Oil seeds &amp; pulses</t>
  </si>
  <si>
    <t>Fruit &amp; vegetables</t>
  </si>
  <si>
    <t>Spices</t>
  </si>
  <si>
    <t>Roots &amp; tubers</t>
  </si>
  <si>
    <t>distribution_fin</t>
  </si>
  <si>
    <t>final_consumption_fin</t>
  </si>
  <si>
    <t>Sugar, Refined Equiv</t>
  </si>
  <si>
    <t>Alcoholic beverages</t>
  </si>
  <si>
    <t>c124</t>
  </si>
  <si>
    <t>c125</t>
  </si>
  <si>
    <t>item_ger</t>
  </si>
  <si>
    <t>Hafer</t>
  </si>
  <si>
    <t>Süßkartoffeln</t>
  </si>
  <si>
    <t>Wurzeln, andere</t>
  </si>
  <si>
    <t>Yamswurzeln</t>
  </si>
  <si>
    <t>Zuckerrohr</t>
  </si>
  <si>
    <t>Zuckerrüben</t>
  </si>
  <si>
    <t>Bohnen</t>
  </si>
  <si>
    <t>Erbsen</t>
  </si>
  <si>
    <t>Sojabohnen</t>
  </si>
  <si>
    <t>Erdnüsse</t>
  </si>
  <si>
    <t>Sonnenblumenkerne</t>
  </si>
  <si>
    <t>Raps und Senfsaat</t>
  </si>
  <si>
    <t>Saatbaumwolle</t>
  </si>
  <si>
    <t>Sesamsamen</t>
  </si>
  <si>
    <t>Tomaten und Tomatenerzeugnisse</t>
  </si>
  <si>
    <t>Zwiebeln</t>
  </si>
  <si>
    <t>Orangen, Mandarinen</t>
  </si>
  <si>
    <t>Bananen</t>
  </si>
  <si>
    <t>Kochbananen</t>
  </si>
  <si>
    <t>Datteln</t>
  </si>
  <si>
    <t>Hopfen</t>
  </si>
  <si>
    <t>Pfeffer</t>
  </si>
  <si>
    <t>Piment</t>
  </si>
  <si>
    <t>Nelken</t>
  </si>
  <si>
    <t>juteähnliche Fasern</t>
  </si>
  <si>
    <t>Tabak</t>
  </si>
  <si>
    <t>Kautschuk</t>
  </si>
  <si>
    <t>Futterpflanzen</t>
  </si>
  <si>
    <t>Palmkerne</t>
  </si>
  <si>
    <t>Erdnussöl</t>
  </si>
  <si>
    <t>Sonnenblumenkernöl</t>
  </si>
  <si>
    <t>Raps- und Senföl</t>
  </si>
  <si>
    <t>Baumwollsamenöl</t>
  </si>
  <si>
    <t>Palmkernöl</t>
  </si>
  <si>
    <t>Palmöl</t>
  </si>
  <si>
    <t>Kokosnussöl</t>
  </si>
  <si>
    <t>Olivenöl</t>
  </si>
  <si>
    <t>Maiskeimöl</t>
  </si>
  <si>
    <t>Wein</t>
  </si>
  <si>
    <t>Bier</t>
  </si>
  <si>
    <t>Getränke, vergorene</t>
  </si>
  <si>
    <t>Getränke, alkoholische</t>
  </si>
  <si>
    <t>Alkohol, Non-Food</t>
  </si>
  <si>
    <t>Baumwollflaum</t>
  </si>
  <si>
    <t>Rinder</t>
  </si>
  <si>
    <t>Büffel</t>
  </si>
  <si>
    <t>Schafe</t>
  </si>
  <si>
    <t>Ziegen</t>
  </si>
  <si>
    <t>Schweine</t>
  </si>
  <si>
    <t>Pferde</t>
  </si>
  <si>
    <t>Esel</t>
  </si>
  <si>
    <t>Maultiere</t>
  </si>
  <si>
    <t>Kamele</t>
  </si>
  <si>
    <t>Kaninchen und Hasen</t>
  </si>
  <si>
    <t>Eier</t>
  </si>
  <si>
    <t>Hammel- und Ziegenfleisch</t>
  </si>
  <si>
    <t>Schweinefleisch</t>
  </si>
  <si>
    <t>Geflügelfleisch</t>
  </si>
  <si>
    <t>Fleisch, sonstiges</t>
  </si>
  <si>
    <t>Häute und Felle</t>
  </si>
  <si>
    <t>Honig</t>
  </si>
  <si>
    <t>Seide</t>
  </si>
  <si>
    <t>Primäre Kulturen</t>
  </si>
  <si>
    <t>Pflanzliche Erzeugnisse</t>
  </si>
  <si>
    <t>Viehbestand</t>
  </si>
  <si>
    <t>Tierische Erzeugnisse</t>
  </si>
  <si>
    <t>Fisch</t>
  </si>
  <si>
    <t>Getreide</t>
  </si>
  <si>
    <t>Wurzeln und Knollen</t>
  </si>
  <si>
    <t>Zuckerpflanzen</t>
  </si>
  <si>
    <t>Ölfrüchte</t>
  </si>
  <si>
    <t>Kaffee, Tee, Kakao</t>
  </si>
  <si>
    <t>Faserpflanzen</t>
  </si>
  <si>
    <t>Tabak, Kautschuk</t>
  </si>
  <si>
    <t>Weiden</t>
  </si>
  <si>
    <t>Pflanzliche Öle</t>
  </si>
  <si>
    <t>Ölkuchen</t>
  </si>
  <si>
    <t>Alkohol</t>
  </si>
  <si>
    <t>Lebende Tiere</t>
  </si>
  <si>
    <t>Häute, Felle, Wolle</t>
  </si>
  <si>
    <t>Fleisch</t>
  </si>
  <si>
    <t>Tierische Fette</t>
  </si>
  <si>
    <t xml:space="preserve">Getreide </t>
  </si>
  <si>
    <t>Gemüse</t>
  </si>
  <si>
    <t>Früchte</t>
  </si>
  <si>
    <t>Zucker &amp; Alkohol</t>
  </si>
  <si>
    <t>Milch &amp; Produkte</t>
  </si>
  <si>
    <t>Kartoffeln &amp; Wurzeln</t>
  </si>
  <si>
    <t>Hülsenfrüchte, Bohnen &amp; Nüsse</t>
  </si>
  <si>
    <t>Andere</t>
  </si>
  <si>
    <t>Eier, Geflügel &amp; Fisch</t>
  </si>
  <si>
    <t>Nüsse &amp; Hülsenfrüchte</t>
  </si>
  <si>
    <t>Zucker</t>
  </si>
  <si>
    <t>group_ger</t>
  </si>
  <si>
    <t>comm_group_ger</t>
  </si>
  <si>
    <t>eat_group_hel_ger</t>
  </si>
  <si>
    <t>eat_group_fin_ger</t>
  </si>
  <si>
    <t>Reis (gemahlenes Äquivalent)</t>
  </si>
  <si>
    <t>Melasse</t>
  </si>
  <si>
    <t>Erdnüsse (geschälte Äq.)</t>
  </si>
  <si>
    <t>Zucker, raffiniert Äq.</t>
  </si>
  <si>
    <t>Fleischmehl</t>
  </si>
  <si>
    <t>Reis</t>
  </si>
  <si>
    <t>Weizen</t>
  </si>
  <si>
    <t>Gerste</t>
  </si>
  <si>
    <t>Mais</t>
  </si>
  <si>
    <t>Roggen</t>
  </si>
  <si>
    <t>Hirse</t>
  </si>
  <si>
    <t>Sorghum</t>
  </si>
  <si>
    <t>Getreide, sonstige</t>
  </si>
  <si>
    <t>Kartoffeln</t>
  </si>
  <si>
    <t>Maniok</t>
  </si>
  <si>
    <t>Hülsenfrüchte, sonstige</t>
  </si>
  <si>
    <t>Nüsse</t>
  </si>
  <si>
    <t>Kokosnüsse</t>
  </si>
  <si>
    <t>Ölpalmfrucht</t>
  </si>
  <si>
    <t>Oliven</t>
  </si>
  <si>
    <t>Ölfrüchte, sonstige</t>
  </si>
  <si>
    <t>Gemüse, sonstige</t>
  </si>
  <si>
    <t>Zitronen, Limetten</t>
  </si>
  <si>
    <t>Grapefruits</t>
  </si>
  <si>
    <t>Zitrusfrüchte, sonstige</t>
  </si>
  <si>
    <t>Äpfel</t>
  </si>
  <si>
    <t>Ananas</t>
  </si>
  <si>
    <t>Weintrauben</t>
  </si>
  <si>
    <t>Früchte, sonstige</t>
  </si>
  <si>
    <t>Kaffee</t>
  </si>
  <si>
    <t>Kakaobohnen</t>
  </si>
  <si>
    <t>Tee</t>
  </si>
  <si>
    <t>Gewürze, sonstige</t>
  </si>
  <si>
    <t>Weichfasern, sonstige</t>
  </si>
  <si>
    <t>Hartfasern, sonstige</t>
  </si>
  <si>
    <t>Gras</t>
  </si>
  <si>
    <t>Baumwollsaat</t>
  </si>
  <si>
    <t>Zucker, nicht zentrifugal</t>
  </si>
  <si>
    <t>Süßungsmittel, sonstige</t>
  </si>
  <si>
    <t>Sojaöl</t>
  </si>
  <si>
    <t>Sesamöl</t>
  </si>
  <si>
    <t>Reiskleieöl</t>
  </si>
  <si>
    <t>Pflanzenöle, sonstige</t>
  </si>
  <si>
    <t>Sojaextraktionsschrot</t>
  </si>
  <si>
    <t>Presskuchen, Erdnuss</t>
  </si>
  <si>
    <t>Presskuchen, Sonnenblumenkern</t>
  </si>
  <si>
    <t>Presskuchen, Raps und Senf</t>
  </si>
  <si>
    <t>Presskuchen, Baumwollsamen</t>
  </si>
  <si>
    <t>Presskuchen, Palmkern</t>
  </si>
  <si>
    <t>Presskuchen, Kopra</t>
  </si>
  <si>
    <t>Presskuchen, Sesamsamen</t>
  </si>
  <si>
    <t>Presskuchen, sonstige Ölsaaten</t>
  </si>
  <si>
    <t>Geflügel</t>
  </si>
  <si>
    <t>Kameliden, sonstige</t>
  </si>
  <si>
    <t>Nagetiere, sonstige</t>
  </si>
  <si>
    <t>Milchprodukte, ohne Butter</t>
  </si>
  <si>
    <t>Wolle</t>
  </si>
  <si>
    <t>Rindfleisch</t>
  </si>
  <si>
    <t>Innereien</t>
  </si>
  <si>
    <t>Fisch und Meeresfrüchte</t>
  </si>
  <si>
    <t>Nüsse, Hülsenfrüchte, Gewürze</t>
  </si>
  <si>
    <t>Obst und Gemüse</t>
  </si>
  <si>
    <t>Pflanzenöle</t>
  </si>
  <si>
    <t>Milchprodukte</t>
  </si>
  <si>
    <t>Nüsse, Ölsaaten &amp; Hülsenfrüchte</t>
  </si>
  <si>
    <t>Obst</t>
  </si>
  <si>
    <t>#eab676</t>
  </si>
  <si>
    <t>#a47f53</t>
  </si>
  <si>
    <t>#a0a392</t>
  </si>
  <si>
    <t>#697C8A</t>
  </si>
  <si>
    <t>#b6a2e8</t>
  </si>
  <si>
    <t>#523804</t>
  </si>
  <si>
    <t>#efe795</t>
  </si>
  <si>
    <t>#c9c9c5</t>
  </si>
  <si>
    <t>#e6b41c</t>
  </si>
  <si>
    <t>#6dbee6</t>
  </si>
  <si>
    <t>#8c3235</t>
  </si>
  <si>
    <t>#8c3284</t>
  </si>
  <si>
    <t>#79a67b</t>
  </si>
  <si>
    <t>#9fa679</t>
  </si>
  <si>
    <t>#293969</t>
  </si>
  <si>
    <t>Zucker und Süßungsmittel</t>
  </si>
  <si>
    <t>Fettes, Süßes und Salziges</t>
  </si>
  <si>
    <t>Fette und Öle</t>
  </si>
  <si>
    <t>units/day</t>
  </si>
  <si>
    <t>1-2 EL</t>
  </si>
  <si>
    <t>pflanzliche Öle, Nüsse oder Samen</t>
  </si>
  <si>
    <t>Butter, Margarine, Schmalz</t>
  </si>
  <si>
    <t>sparsam</t>
  </si>
  <si>
    <t>Milch und Milchprodukte</t>
  </si>
  <si>
    <t>Milch</t>
  </si>
  <si>
    <t>Fisch, Fleisch, Wurst und Eier</t>
  </si>
  <si>
    <t>g/week</t>
  </si>
  <si>
    <t>Fleisch (fettarm)</t>
  </si>
  <si>
    <t>Fleisch (rot)</t>
  </si>
  <si>
    <t>Getreide und Erdäpfel</t>
  </si>
  <si>
    <t>Reis oder Getreide (roh)</t>
  </si>
  <si>
    <t>600 ml</t>
  </si>
  <si>
    <t>Gemüse, Hülsenfrüchte und Obst</t>
  </si>
  <si>
    <t>Erdäpfel (gegart)</t>
  </si>
  <si>
    <t>Hülsenfrüchte (roh)</t>
  </si>
  <si>
    <t>Gemüse (Rohkost)</t>
  </si>
  <si>
    <t>coversion factor</t>
  </si>
  <si>
    <t>conversion comment</t>
  </si>
  <si>
    <t xml:space="preserve">g/ml </t>
  </si>
  <si>
    <t>conversion source</t>
  </si>
  <si>
    <t>https://www.fao.org/3/ap815e/ap815e.pdf</t>
  </si>
  <si>
    <t>comment</t>
  </si>
  <si>
    <t>assuming 2 Portions</t>
  </si>
  <si>
    <t xml:space="preserve">assuming average weight of 58 for "medium" class </t>
  </si>
  <si>
    <t>g/Stk</t>
  </si>
  <si>
    <t>https://www.ages.at/mensch/ernaehrung-lebensmittel/lebensmittelinformationen/eier</t>
  </si>
  <si>
    <t>epo_group</t>
  </si>
  <si>
    <t>epo_group_german</t>
  </si>
  <si>
    <t>Milk and products</t>
  </si>
  <si>
    <t>Cereals, roots and tubers</t>
  </si>
  <si>
    <t>Coffee and tea</t>
  </si>
  <si>
    <t>Meat, low-fat</t>
  </si>
  <si>
    <t>Meat, red</t>
  </si>
  <si>
    <t>Vegetable oils, nuts and seeds</t>
  </si>
  <si>
    <t xml:space="preserve">Butter, lard or tallow </t>
  </si>
  <si>
    <t>Vegetables and legumes</t>
  </si>
  <si>
    <t>Coffee</t>
  </si>
  <si>
    <t>&gt; 1-2/week</t>
  </si>
  <si>
    <t>&lt;= 3/week</t>
  </si>
  <si>
    <t>1-2</t>
  </si>
  <si>
    <t>tablespoon</t>
  </si>
  <si>
    <t>125 - 150</t>
  </si>
  <si>
    <t>100 - 200</t>
  </si>
  <si>
    <t>0 - 300</t>
  </si>
  <si>
    <t>0 - 220</t>
  </si>
  <si>
    <t>0 - 900</t>
  </si>
  <si>
    <t>0 - 450</t>
  </si>
  <si>
    <t>portion unit</t>
  </si>
  <si>
    <t>g</t>
  </si>
  <si>
    <t>egg</t>
  </si>
  <si>
    <t>ml</t>
  </si>
  <si>
    <t>50-60</t>
  </si>
  <si>
    <t>200 - 250</t>
  </si>
  <si>
    <t>70 - 100</t>
  </si>
  <si>
    <t>1.5</t>
  </si>
  <si>
    <t>assuming  3 Portions</t>
  </si>
  <si>
    <t>WHO suggestion stated in EPÖ</t>
  </si>
  <si>
    <t>g/tblsp</t>
  </si>
  <si>
    <t xml:space="preserve">DGE </t>
  </si>
  <si>
    <t>g/portion</t>
  </si>
  <si>
    <t>portions/day</t>
  </si>
  <si>
    <t>&lt;=1/week</t>
  </si>
  <si>
    <t>all other meat types</t>
  </si>
  <si>
    <t>only include poultry here</t>
  </si>
  <si>
    <t>assuming 7g per cup</t>
  </si>
  <si>
    <t>cup</t>
  </si>
  <si>
    <t>Hamlosigkeitsgrenze BMSGPK</t>
  </si>
  <si>
    <t>assumed EL - weight conversion</t>
  </si>
  <si>
    <t>gegart-roh conversion assumed 1-1</t>
  </si>
  <si>
    <t>assuming 3g of tea per cup</t>
  </si>
  <si>
    <t>0 - 28</t>
  </si>
  <si>
    <t>0 - 12</t>
  </si>
  <si>
    <t xml:space="preserve">assuming 2 Portions of milk and one portion of cheese, which corresponds to 2 poritons of milk </t>
  </si>
  <si>
    <t>DGE suggestion 15 - 30</t>
  </si>
  <si>
    <t>source</t>
  </si>
  <si>
    <t>tcf</t>
  </si>
  <si>
    <t>assumption</t>
  </si>
  <si>
    <t>Elmadfa et al. (1998)</t>
  </si>
  <si>
    <t>loss</t>
  </si>
  <si>
    <t>portion size average</t>
  </si>
  <si>
    <t>conversion units</t>
  </si>
  <si>
    <t>"Ideal sind 3 Portionen Gemüse und/oder Hülsenfrüchte und 2 Portionen Obst"</t>
  </si>
  <si>
    <t>epo_subgroup</t>
  </si>
  <si>
    <t>Legumes</t>
  </si>
  <si>
    <t>Tea</t>
  </si>
  <si>
    <t>epo_supergroup_german</t>
  </si>
  <si>
    <t>epo_subgroup_german</t>
  </si>
  <si>
    <t>Gemüse und Hülsenfrüchte</t>
  </si>
  <si>
    <t>portions/group</t>
  </si>
  <si>
    <t>portions/group/day</t>
  </si>
  <si>
    <t>portion size/subgroup</t>
  </si>
  <si>
    <t>assumed same as fruits</t>
  </si>
  <si>
    <t>Kaffee, Tee und Kakao</t>
  </si>
  <si>
    <t>Coffee, tea and cocoa</t>
  </si>
  <si>
    <t>Spirituosen</t>
  </si>
  <si>
    <t>Spirits</t>
  </si>
  <si>
    <t>Bier und Most</t>
  </si>
  <si>
    <t>Beer and cider</t>
  </si>
  <si>
    <t>comm_group_ger_old</t>
  </si>
  <si>
    <t>Hülsenfrüchte</t>
  </si>
  <si>
    <t>Ölpflanzen</t>
  </si>
  <si>
    <t>Gewürze</t>
  </si>
  <si>
    <t>#194d33</t>
  </si>
  <si>
    <t>#ff6900</t>
  </si>
  <si>
    <t>Nüsse und Samen</t>
  </si>
  <si>
    <t>#e91e82</t>
  </si>
  <si>
    <t>#abb8c3</t>
  </si>
  <si>
    <t>#4caf50</t>
  </si>
  <si>
    <t>#827717</t>
  </si>
  <si>
    <t>#7bdcb5</t>
  </si>
  <si>
    <t xml:space="preserve">stimulants, spices, alcoholic beverages, edible offals, and other meat </t>
  </si>
  <si>
    <t>Kaffee,  Tee und Kakao</t>
  </si>
  <si>
    <t>Kakao</t>
  </si>
  <si>
    <t>Cocoa</t>
  </si>
  <si>
    <t>note</t>
  </si>
  <si>
    <t>assumed average across types</t>
  </si>
  <si>
    <t>https://www.fao.org/3/T0219E/T0219E01.htm</t>
  </si>
  <si>
    <t>assumed 1 - average edible flesh share across all fish species</t>
  </si>
  <si>
    <t>200-250</t>
  </si>
  <si>
    <t>100-200</t>
  </si>
  <si>
    <t>70-100</t>
  </si>
  <si>
    <t>125-150</t>
  </si>
  <si>
    <t>eat_group_fin_2</t>
  </si>
  <si>
    <t>Soy</t>
  </si>
  <si>
    <t>Tree nuts &amp;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</si>
</sst>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4202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Border="1"/>
    <xf numFmtId="164" fontId="18" fillId="0" borderId="0" xfId="0" applyNumberFormat="1" applyFont="1" applyBorder="1"/>
    <xf numFmtId="0" fontId="0" fillId="34" borderId="0" xfId="0" applyFill="1" applyBorder="1"/>
    <xf numFmtId="0" fontId="0" fillId="33" borderId="0" xfId="0" applyFill="1" applyBorder="1"/>
    <xf numFmtId="164" fontId="18" fillId="33" borderId="0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33" borderId="0" xfId="0" applyFont="1" applyFill="1" applyBorder="1"/>
    <xf numFmtId="0" fontId="19" fillId="0" borderId="0" xfId="0" applyFont="1" applyAlignment="1">
      <alignment vertical="center" wrapText="1"/>
    </xf>
    <xf numFmtId="0" fontId="0" fillId="34" borderId="0" xfId="0" applyFont="1" applyFill="1" applyBorder="1"/>
    <xf numFmtId="0" fontId="0" fillId="36" borderId="0" xfId="0" applyFont="1" applyFill="1" applyBorder="1"/>
    <xf numFmtId="0" fontId="19" fillId="36" borderId="0" xfId="0" applyFont="1" applyFill="1" applyAlignment="1">
      <alignment vertical="center" wrapText="1"/>
    </xf>
    <xf numFmtId="0" fontId="0" fillId="0" borderId="0" xfId="0"/>
    <xf numFmtId="0" fontId="0" fillId="0" borderId="11" xfId="0" applyBorder="1"/>
    <xf numFmtId="0" fontId="0" fillId="0" borderId="11" xfId="0" applyBorder="1" applyAlignment="1">
      <alignment vertical="center"/>
    </xf>
    <xf numFmtId="0" fontId="0" fillId="35" borderId="0" xfId="0" applyFill="1"/>
    <xf numFmtId="0" fontId="20" fillId="0" borderId="11" xfId="0" applyFont="1" applyBorder="1" applyAlignment="1">
      <alignment horizontal="left" wrapText="1"/>
    </xf>
    <xf numFmtId="0" fontId="20" fillId="0" borderId="11" xfId="0" applyFont="1" applyFill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0" fontId="0" fillId="0" borderId="11" xfId="0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>
      <alignment horizontal="left" vertical="center" wrapText="1"/>
    </xf>
    <xf numFmtId="0" fontId="0" fillId="0" borderId="0" xfId="0" applyBorder="1"/>
    <xf numFmtId="0" fontId="0" fillId="38" borderId="0" xfId="0" applyFill="1" applyBorder="1"/>
    <xf numFmtId="0" fontId="22" fillId="37" borderId="13" xfId="0" applyFont="1" applyFill="1" applyBorder="1" applyAlignment="1">
      <alignment wrapText="1"/>
    </xf>
    <xf numFmtId="0" fontId="22" fillId="37" borderId="14" xfId="0" applyFont="1" applyFill="1" applyBorder="1" applyAlignment="1">
      <alignment wrapText="1"/>
    </xf>
    <xf numFmtId="0" fontId="22" fillId="37" borderId="15" xfId="0" applyFont="1" applyFill="1" applyBorder="1" applyAlignment="1">
      <alignment wrapText="1"/>
    </xf>
    <xf numFmtId="4" fontId="18" fillId="37" borderId="10" xfId="0" applyNumberFormat="1" applyFont="1" applyFill="1" applyBorder="1"/>
    <xf numFmtId="4" fontId="18" fillId="37" borderId="0" xfId="0" applyNumberFormat="1" applyFont="1" applyFill="1"/>
    <xf numFmtId="4" fontId="18" fillId="37" borderId="12" xfId="0" applyNumberFormat="1" applyFont="1" applyFill="1" applyBorder="1"/>
    <xf numFmtId="0" fontId="0" fillId="0" borderId="14" xfId="0" applyBorder="1" applyAlignment="1">
      <alignment wrapText="1"/>
    </xf>
    <xf numFmtId="0" fontId="0" fillId="0" borderId="0" xfId="0" applyFill="1"/>
    <xf numFmtId="0" fontId="0" fillId="35" borderId="0" xfId="0" applyFill="1" applyBorder="1"/>
    <xf numFmtId="0" fontId="19" fillId="35" borderId="0" xfId="0" applyFont="1" applyFill="1" applyAlignment="1">
      <alignment vertical="center" wrapText="1"/>
    </xf>
    <xf numFmtId="0" fontId="0" fillId="0" borderId="0" xfId="0" applyFill="1" applyBorder="1"/>
    <xf numFmtId="164" fontId="18" fillId="0" borderId="0" xfId="0" applyNumberFormat="1" applyFont="1" applyFill="1" applyBorder="1"/>
    <xf numFmtId="0" fontId="19" fillId="0" borderId="0" xfId="0" applyFont="1" applyFill="1" applyAlignment="1">
      <alignment vertical="center" wrapText="1"/>
    </xf>
    <xf numFmtId="164" fontId="18" fillId="35" borderId="0" xfId="0" applyNumberFormat="1" applyFont="1" applyFill="1"/>
    <xf numFmtId="0" fontId="14" fillId="0" borderId="0" xfId="0" applyFont="1"/>
    <xf numFmtId="164" fontId="18" fillId="0" borderId="0" xfId="0" applyNumberFormat="1" applyFont="1"/>
    <xf numFmtId="0" fontId="0" fillId="40" borderId="0" xfId="0" applyFill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40" borderId="0" xfId="0" applyFont="1" applyFill="1"/>
    <xf numFmtId="0" fontId="0" fillId="0" borderId="0" xfId="0" applyAlignment="1">
      <alignment vertical="center"/>
    </xf>
    <xf numFmtId="0" fontId="0" fillId="0" borderId="16" xfId="0" applyBorder="1" applyAlignment="1">
      <alignment horizontal="left"/>
    </xf>
    <xf numFmtId="0" fontId="0" fillId="41" borderId="0" xfId="0" applyFill="1"/>
    <xf numFmtId="165" fontId="0" fillId="0" borderId="0" xfId="0" applyNumberFormat="1"/>
    <xf numFmtId="2" fontId="0" fillId="41" borderId="0" xfId="0" applyNumberFormat="1" applyFill="1"/>
    <xf numFmtId="0" fontId="0" fillId="0" borderId="0" xfId="0" applyAlignment="1">
      <alignment horizontal="right"/>
    </xf>
    <xf numFmtId="0" fontId="26" fillId="0" borderId="0" xfId="42"/>
    <xf numFmtId="0" fontId="16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42" borderId="0" xfId="0" applyFill="1"/>
    <xf numFmtId="0" fontId="0" fillId="0" borderId="0" xfId="0" applyNumberFormat="1" applyFill="1" applyBorder="1"/>
    <xf numFmtId="165" fontId="0" fillId="0" borderId="0" xfId="0" applyNumberFormat="1" applyFill="1"/>
    <xf numFmtId="0" fontId="0" fillId="0" borderId="0" xfId="0" applyFill="1" applyAlignment="1">
      <alignment horizontal="right"/>
    </xf>
    <xf numFmtId="0" fontId="0" fillId="41" borderId="0" xfId="0" applyFill="1" applyBorder="1" applyAlignment="1">
      <alignment horizontal="left"/>
    </xf>
    <xf numFmtId="0" fontId="0" fillId="41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0" fontId="0" fillId="35" borderId="0" xfId="0" applyFont="1" applyFill="1" applyBorder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/>
    </xf>
    <xf numFmtId="2" fontId="0" fillId="0" borderId="0" xfId="0" applyNumberFormat="1" applyFill="1"/>
    <xf numFmtId="1" fontId="0" fillId="0" borderId="0" xfId="0" applyNumberFormat="1" applyFill="1"/>
    <xf numFmtId="0" fontId="0" fillId="42" borderId="0" xfId="0" applyFill="1" applyBorder="1"/>
    <xf numFmtId="0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0" fontId="18" fillId="39" borderId="10" xfId="0" applyFont="1" applyFill="1" applyBorder="1" applyAlignment="1">
      <alignment horizontal="center"/>
    </xf>
    <xf numFmtId="0" fontId="18" fillId="39" borderId="0" xfId="0" applyFont="1" applyFill="1" applyAlignment="1">
      <alignment horizontal="center"/>
    </xf>
    <xf numFmtId="0" fontId="18" fillId="39" borderId="12" xfId="0" applyFont="1" applyFill="1" applyBorder="1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3/T0219E/T0219E01.ht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3/T0219E/T0219E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abSelected="1"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119" sqref="O119"/>
    </sheetView>
  </sheetViews>
  <sheetFormatPr baseColWidth="10" defaultColWidth="9.140625" defaultRowHeight="15"/>
  <cols>
    <col min="1" max="1" width="12" customWidth="1"/>
    <col min="2" max="2" width="12.140625" customWidth="1"/>
    <col min="3" max="3" width="34.28515625" customWidth="1"/>
    <col min="4" max="4" width="16.85546875" customWidth="1"/>
    <col min="5" max="5" width="16.28515625" bestFit="1" customWidth="1"/>
    <col min="6" max="6" width="12.140625" customWidth="1"/>
    <col min="7" max="7" width="11.42578125" customWidth="1"/>
    <col min="8" max="8" width="31.140625" bestFit="1" customWidth="1"/>
    <col min="9" max="9" width="31.28515625" style="1" customWidth="1"/>
    <col min="10" max="10" width="29.85546875" style="1" customWidth="1"/>
    <col min="11" max="11" width="31.28515625" style="6" bestFit="1" customWidth="1"/>
    <col min="12" max="12" width="31.28515625" style="8" bestFit="1" customWidth="1"/>
    <col min="13" max="13" width="31.28515625" bestFit="1" customWidth="1"/>
    <col min="14" max="15" width="31.28515625" style="14" bestFit="1" customWidth="1"/>
    <col min="16" max="16" width="31.28515625" style="14" customWidth="1"/>
    <col min="17" max="17" width="31.28515625" style="33" customWidth="1"/>
    <col min="18" max="18" width="31.140625" style="14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292</v>
      </c>
      <c r="J1" s="1" t="s">
        <v>293</v>
      </c>
      <c r="K1" s="6" t="s">
        <v>311</v>
      </c>
      <c r="L1" s="6" t="s">
        <v>320</v>
      </c>
      <c r="M1" s="7" t="s">
        <v>370</v>
      </c>
      <c r="N1" s="7" t="s">
        <v>697</v>
      </c>
      <c r="O1" s="7" t="s">
        <v>321</v>
      </c>
      <c r="P1" s="7" t="s">
        <v>601</v>
      </c>
      <c r="Q1" s="7" t="s">
        <v>657</v>
      </c>
      <c r="R1" s="14" t="s">
        <v>364</v>
      </c>
    </row>
    <row r="2" spans="1:18">
      <c r="A2" t="s">
        <v>8</v>
      </c>
      <c r="B2">
        <v>2807</v>
      </c>
      <c r="C2" t="s">
        <v>9</v>
      </c>
      <c r="D2" t="s">
        <v>10</v>
      </c>
      <c r="E2" t="s">
        <v>11</v>
      </c>
      <c r="F2">
        <v>0.14000000000000001</v>
      </c>
      <c r="G2" t="s">
        <v>12</v>
      </c>
      <c r="H2" t="s">
        <v>13</v>
      </c>
      <c r="I2" s="1" t="s">
        <v>284</v>
      </c>
      <c r="J2" s="2" t="s">
        <v>290</v>
      </c>
      <c r="K2" s="6" t="s">
        <v>304</v>
      </c>
      <c r="L2" s="6" t="s">
        <v>304</v>
      </c>
      <c r="M2" s="1" t="s">
        <v>284</v>
      </c>
      <c r="N2" s="24" t="s">
        <v>284</v>
      </c>
      <c r="O2" s="24" t="s">
        <v>284</v>
      </c>
      <c r="P2" s="14" t="s">
        <v>604</v>
      </c>
      <c r="Q2" s="33" t="s">
        <v>13</v>
      </c>
      <c r="R2" s="14" t="s">
        <v>13</v>
      </c>
    </row>
    <row r="3" spans="1:18">
      <c r="A3" t="s">
        <v>14</v>
      </c>
      <c r="B3">
        <v>2511</v>
      </c>
      <c r="C3" t="s">
        <v>15</v>
      </c>
      <c r="D3" t="s">
        <v>10</v>
      </c>
      <c r="E3" t="s">
        <v>11</v>
      </c>
      <c r="F3">
        <v>0.14000000000000001</v>
      </c>
      <c r="G3" t="s">
        <v>12</v>
      </c>
      <c r="H3" t="s">
        <v>13</v>
      </c>
      <c r="I3" s="1" t="s">
        <v>284</v>
      </c>
      <c r="J3" s="2" t="s">
        <v>290</v>
      </c>
      <c r="K3" s="6" t="s">
        <v>304</v>
      </c>
      <c r="L3" s="6" t="s">
        <v>304</v>
      </c>
      <c r="M3" s="1" t="s">
        <v>284</v>
      </c>
      <c r="N3" s="24" t="s">
        <v>284</v>
      </c>
      <c r="O3" s="24" t="s">
        <v>284</v>
      </c>
      <c r="P3" s="14" t="s">
        <v>604</v>
      </c>
      <c r="Q3" s="33" t="s">
        <v>13</v>
      </c>
      <c r="R3" s="14" t="s">
        <v>13</v>
      </c>
    </row>
    <row r="4" spans="1:18">
      <c r="A4" t="s">
        <v>16</v>
      </c>
      <c r="B4">
        <v>2513</v>
      </c>
      <c r="C4" t="s">
        <v>17</v>
      </c>
      <c r="D4" t="s">
        <v>10</v>
      </c>
      <c r="E4" t="s">
        <v>11</v>
      </c>
      <c r="F4">
        <v>0.14000000000000001</v>
      </c>
      <c r="G4" t="s">
        <v>12</v>
      </c>
      <c r="H4" t="s">
        <v>13</v>
      </c>
      <c r="I4" s="1" t="s">
        <v>284</v>
      </c>
      <c r="J4" s="2" t="s">
        <v>290</v>
      </c>
      <c r="K4" s="6" t="s">
        <v>304</v>
      </c>
      <c r="L4" s="6" t="s">
        <v>304</v>
      </c>
      <c r="M4" s="1" t="s">
        <v>284</v>
      </c>
      <c r="N4" s="24" t="s">
        <v>284</v>
      </c>
      <c r="O4" s="24" t="s">
        <v>284</v>
      </c>
      <c r="P4" s="14" t="s">
        <v>604</v>
      </c>
      <c r="Q4" s="33" t="s">
        <v>13</v>
      </c>
      <c r="R4" s="14" t="s">
        <v>13</v>
      </c>
    </row>
    <row r="5" spans="1:18">
      <c r="A5" t="s">
        <v>18</v>
      </c>
      <c r="B5">
        <v>2514</v>
      </c>
      <c r="C5" t="s">
        <v>19</v>
      </c>
      <c r="D5" t="s">
        <v>10</v>
      </c>
      <c r="E5" t="s">
        <v>11</v>
      </c>
      <c r="F5">
        <v>0.14000000000000001</v>
      </c>
      <c r="G5" t="s">
        <v>12</v>
      </c>
      <c r="H5" t="s">
        <v>13</v>
      </c>
      <c r="I5" s="1" t="s">
        <v>284</v>
      </c>
      <c r="J5" s="2" t="s">
        <v>290</v>
      </c>
      <c r="K5" s="6" t="s">
        <v>304</v>
      </c>
      <c r="L5" s="6" t="s">
        <v>304</v>
      </c>
      <c r="M5" s="1" t="s">
        <v>284</v>
      </c>
      <c r="N5" s="24" t="s">
        <v>284</v>
      </c>
      <c r="O5" s="24" t="s">
        <v>284</v>
      </c>
      <c r="P5" s="14" t="s">
        <v>604</v>
      </c>
      <c r="Q5" s="33" t="s">
        <v>13</v>
      </c>
      <c r="R5" s="14" t="s">
        <v>13</v>
      </c>
    </row>
    <row r="6" spans="1:18">
      <c r="A6" t="s">
        <v>20</v>
      </c>
      <c r="B6">
        <v>2515</v>
      </c>
      <c r="C6" t="s">
        <v>21</v>
      </c>
      <c r="D6" t="s">
        <v>10</v>
      </c>
      <c r="E6" t="s">
        <v>11</v>
      </c>
      <c r="F6">
        <v>0.14000000000000001</v>
      </c>
      <c r="G6" t="s">
        <v>12</v>
      </c>
      <c r="H6" t="s">
        <v>13</v>
      </c>
      <c r="I6" s="1" t="s">
        <v>284</v>
      </c>
      <c r="J6" s="2" t="s">
        <v>290</v>
      </c>
      <c r="K6" s="6" t="s">
        <v>304</v>
      </c>
      <c r="L6" s="6" t="s">
        <v>304</v>
      </c>
      <c r="M6" s="1" t="s">
        <v>284</v>
      </c>
      <c r="N6" s="24" t="s">
        <v>284</v>
      </c>
      <c r="O6" s="24" t="s">
        <v>284</v>
      </c>
      <c r="P6" s="14" t="s">
        <v>604</v>
      </c>
      <c r="Q6" s="33" t="s">
        <v>13</v>
      </c>
      <c r="R6" s="14" t="s">
        <v>13</v>
      </c>
    </row>
    <row r="7" spans="1:18">
      <c r="A7" t="s">
        <v>22</v>
      </c>
      <c r="B7">
        <v>2516</v>
      </c>
      <c r="C7" t="s">
        <v>23</v>
      </c>
      <c r="D7" t="s">
        <v>10</v>
      </c>
      <c r="E7" t="s">
        <v>11</v>
      </c>
      <c r="F7">
        <v>0.14000000000000001</v>
      </c>
      <c r="G7" t="s">
        <v>12</v>
      </c>
      <c r="H7" t="s">
        <v>13</v>
      </c>
      <c r="I7" s="1" t="s">
        <v>284</v>
      </c>
      <c r="J7" s="2" t="s">
        <v>290</v>
      </c>
      <c r="K7" s="6" t="s">
        <v>304</v>
      </c>
      <c r="L7" s="6" t="s">
        <v>304</v>
      </c>
      <c r="M7" s="1" t="s">
        <v>284</v>
      </c>
      <c r="N7" s="24" t="s">
        <v>284</v>
      </c>
      <c r="O7" s="24" t="s">
        <v>284</v>
      </c>
      <c r="P7" s="14" t="s">
        <v>604</v>
      </c>
      <c r="Q7" s="33" t="s">
        <v>13</v>
      </c>
      <c r="R7" s="14" t="s">
        <v>13</v>
      </c>
    </row>
    <row r="8" spans="1:18">
      <c r="A8" t="s">
        <v>24</v>
      </c>
      <c r="B8">
        <v>2517</v>
      </c>
      <c r="C8" t="s">
        <v>25</v>
      </c>
      <c r="D8" t="s">
        <v>10</v>
      </c>
      <c r="E8" t="s">
        <v>11</v>
      </c>
      <c r="F8">
        <v>0.12</v>
      </c>
      <c r="G8" t="s">
        <v>12</v>
      </c>
      <c r="H8" t="s">
        <v>13</v>
      </c>
      <c r="I8" s="1" t="s">
        <v>284</v>
      </c>
      <c r="J8" s="2" t="s">
        <v>290</v>
      </c>
      <c r="K8" s="6" t="s">
        <v>304</v>
      </c>
      <c r="L8" s="6" t="s">
        <v>304</v>
      </c>
      <c r="M8" s="1" t="s">
        <v>284</v>
      </c>
      <c r="N8" s="24" t="s">
        <v>284</v>
      </c>
      <c r="O8" s="24" t="s">
        <v>284</v>
      </c>
      <c r="P8" s="14" t="s">
        <v>604</v>
      </c>
      <c r="Q8" s="33" t="s">
        <v>13</v>
      </c>
      <c r="R8" s="14" t="s">
        <v>13</v>
      </c>
    </row>
    <row r="9" spans="1:18">
      <c r="A9" t="s">
        <v>26</v>
      </c>
      <c r="B9">
        <v>2518</v>
      </c>
      <c r="C9" t="s">
        <v>27</v>
      </c>
      <c r="D9" t="s">
        <v>10</v>
      </c>
      <c r="E9" t="s">
        <v>11</v>
      </c>
      <c r="F9">
        <v>0.11</v>
      </c>
      <c r="G9" t="s">
        <v>12</v>
      </c>
      <c r="H9" t="s">
        <v>13</v>
      </c>
      <c r="I9" s="1" t="s">
        <v>284</v>
      </c>
      <c r="J9" s="2" t="s">
        <v>290</v>
      </c>
      <c r="K9" s="6" t="s">
        <v>304</v>
      </c>
      <c r="L9" s="6" t="s">
        <v>304</v>
      </c>
      <c r="M9" s="1" t="s">
        <v>284</v>
      </c>
      <c r="N9" s="24" t="s">
        <v>284</v>
      </c>
      <c r="O9" s="24" t="s">
        <v>284</v>
      </c>
      <c r="P9" s="14" t="s">
        <v>604</v>
      </c>
      <c r="Q9" s="33" t="s">
        <v>13</v>
      </c>
      <c r="R9" s="14" t="s">
        <v>13</v>
      </c>
    </row>
    <row r="10" spans="1:18">
      <c r="A10" t="s">
        <v>28</v>
      </c>
      <c r="B10">
        <v>2520</v>
      </c>
      <c r="C10" t="s">
        <v>29</v>
      </c>
      <c r="D10" t="s">
        <v>10</v>
      </c>
      <c r="E10" t="s">
        <v>11</v>
      </c>
      <c r="F10">
        <v>0.14000000000000001</v>
      </c>
      <c r="G10" t="s">
        <v>12</v>
      </c>
      <c r="H10" t="s">
        <v>13</v>
      </c>
      <c r="I10" s="1" t="s">
        <v>284</v>
      </c>
      <c r="J10" s="2" t="s">
        <v>290</v>
      </c>
      <c r="K10" s="6" t="s">
        <v>304</v>
      </c>
      <c r="L10" s="6" t="s">
        <v>304</v>
      </c>
      <c r="M10" s="1" t="s">
        <v>284</v>
      </c>
      <c r="N10" s="24" t="s">
        <v>284</v>
      </c>
      <c r="O10" s="24" t="s">
        <v>284</v>
      </c>
      <c r="P10" s="14" t="s">
        <v>604</v>
      </c>
      <c r="Q10" s="33" t="s">
        <v>13</v>
      </c>
      <c r="R10" s="14" t="s">
        <v>13</v>
      </c>
    </row>
    <row r="11" spans="1:18">
      <c r="A11" t="s">
        <v>30</v>
      </c>
      <c r="B11">
        <v>2531</v>
      </c>
      <c r="C11" t="s">
        <v>31</v>
      </c>
      <c r="D11" t="s">
        <v>10</v>
      </c>
      <c r="E11" t="s">
        <v>11</v>
      </c>
      <c r="F11">
        <v>0.78</v>
      </c>
      <c r="G11" t="s">
        <v>12</v>
      </c>
      <c r="H11" t="s">
        <v>32</v>
      </c>
      <c r="I11" s="1" t="s">
        <v>286</v>
      </c>
      <c r="J11" s="2" t="s">
        <v>291</v>
      </c>
      <c r="K11" s="6" t="s">
        <v>305</v>
      </c>
      <c r="L11" s="6" t="s">
        <v>305</v>
      </c>
      <c r="M11" s="1" t="s">
        <v>286</v>
      </c>
      <c r="N11" s="24" t="s">
        <v>286</v>
      </c>
      <c r="O11" s="24" t="s">
        <v>286</v>
      </c>
      <c r="P11" s="14" t="s">
        <v>604</v>
      </c>
      <c r="Q11" s="33" t="s">
        <v>32</v>
      </c>
      <c r="R11" s="14" t="s">
        <v>384</v>
      </c>
    </row>
    <row r="12" spans="1:18">
      <c r="A12" t="s">
        <v>33</v>
      </c>
      <c r="B12">
        <v>2532</v>
      </c>
      <c r="C12" t="s">
        <v>34</v>
      </c>
      <c r="D12" t="s">
        <v>10</v>
      </c>
      <c r="E12" t="s">
        <v>11</v>
      </c>
      <c r="F12">
        <v>0.7</v>
      </c>
      <c r="G12" t="s">
        <v>12</v>
      </c>
      <c r="H12" t="s">
        <v>32</v>
      </c>
      <c r="I12" s="1" t="s">
        <v>286</v>
      </c>
      <c r="J12" s="2" t="s">
        <v>291</v>
      </c>
      <c r="K12" s="6" t="s">
        <v>305</v>
      </c>
      <c r="L12" s="6" t="s">
        <v>305</v>
      </c>
      <c r="M12" s="1" t="s">
        <v>286</v>
      </c>
      <c r="N12" s="24" t="s">
        <v>286</v>
      </c>
      <c r="O12" s="24" t="s">
        <v>286</v>
      </c>
      <c r="P12" s="14" t="s">
        <v>604</v>
      </c>
      <c r="Q12" s="33" t="s">
        <v>32</v>
      </c>
      <c r="R12" s="14" t="s">
        <v>384</v>
      </c>
    </row>
    <row r="13" spans="1:18">
      <c r="A13" t="s">
        <v>35</v>
      </c>
      <c r="B13">
        <v>2533</v>
      </c>
      <c r="C13" t="s">
        <v>36</v>
      </c>
      <c r="D13" t="s">
        <v>10</v>
      </c>
      <c r="E13" t="s">
        <v>11</v>
      </c>
      <c r="F13">
        <v>0.7</v>
      </c>
      <c r="G13" t="s">
        <v>12</v>
      </c>
      <c r="H13" t="s">
        <v>32</v>
      </c>
      <c r="I13" s="1" t="s">
        <v>288</v>
      </c>
      <c r="J13" s="2" t="s">
        <v>291</v>
      </c>
      <c r="K13" s="6" t="s">
        <v>305</v>
      </c>
      <c r="L13" s="6" t="s">
        <v>305</v>
      </c>
      <c r="M13" s="24" t="s">
        <v>286</v>
      </c>
      <c r="N13" s="24" t="s">
        <v>286</v>
      </c>
      <c r="O13" s="24" t="s">
        <v>286</v>
      </c>
      <c r="P13" s="14" t="s">
        <v>604</v>
      </c>
      <c r="Q13" s="33" t="s">
        <v>32</v>
      </c>
      <c r="R13" s="14" t="s">
        <v>384</v>
      </c>
    </row>
    <row r="14" spans="1:18">
      <c r="A14" t="s">
        <v>37</v>
      </c>
      <c r="B14">
        <v>2534</v>
      </c>
      <c r="C14" t="s">
        <v>38</v>
      </c>
      <c r="D14" t="s">
        <v>10</v>
      </c>
      <c r="E14" t="s">
        <v>11</v>
      </c>
      <c r="F14">
        <v>0.75</v>
      </c>
      <c r="G14" t="s">
        <v>12</v>
      </c>
      <c r="H14" t="s">
        <v>32</v>
      </c>
      <c r="I14" s="1" t="s">
        <v>286</v>
      </c>
      <c r="J14" s="2" t="s">
        <v>291</v>
      </c>
      <c r="K14" s="6" t="s">
        <v>305</v>
      </c>
      <c r="L14" s="6" t="s">
        <v>305</v>
      </c>
      <c r="M14" s="34" t="s">
        <v>286</v>
      </c>
      <c r="N14" s="34" t="s">
        <v>286</v>
      </c>
      <c r="O14" s="34" t="s">
        <v>286</v>
      </c>
      <c r="P14" s="34" t="s">
        <v>604</v>
      </c>
      <c r="Q14" s="33" t="s">
        <v>32</v>
      </c>
      <c r="R14" s="14" t="s">
        <v>384</v>
      </c>
    </row>
    <row r="15" spans="1:18">
      <c r="A15" t="s">
        <v>39</v>
      </c>
      <c r="B15">
        <v>2535</v>
      </c>
      <c r="C15" t="s">
        <v>40</v>
      </c>
      <c r="D15" t="s">
        <v>10</v>
      </c>
      <c r="E15" t="s">
        <v>11</v>
      </c>
      <c r="F15">
        <v>0.74</v>
      </c>
      <c r="G15" t="s">
        <v>12</v>
      </c>
      <c r="H15" t="s">
        <v>32</v>
      </c>
      <c r="I15" s="1" t="s">
        <v>286</v>
      </c>
      <c r="J15" s="2" t="s">
        <v>291</v>
      </c>
      <c r="K15" s="6" t="s">
        <v>305</v>
      </c>
      <c r="L15" s="6" t="s">
        <v>305</v>
      </c>
      <c r="M15" s="1" t="s">
        <v>286</v>
      </c>
      <c r="N15" s="24" t="s">
        <v>286</v>
      </c>
      <c r="O15" s="24" t="s">
        <v>286</v>
      </c>
      <c r="P15" s="14" t="s">
        <v>604</v>
      </c>
      <c r="Q15" s="33" t="s">
        <v>32</v>
      </c>
      <c r="R15" s="14" t="s">
        <v>384</v>
      </c>
    </row>
    <row r="16" spans="1:18">
      <c r="A16" t="s">
        <v>41</v>
      </c>
      <c r="B16">
        <v>2536</v>
      </c>
      <c r="C16" t="s">
        <v>42</v>
      </c>
      <c r="D16" t="s">
        <v>10</v>
      </c>
      <c r="E16" t="s">
        <v>11</v>
      </c>
      <c r="F16">
        <v>0.82499999999999996</v>
      </c>
      <c r="G16" t="s">
        <v>12</v>
      </c>
      <c r="H16" t="s">
        <v>43</v>
      </c>
      <c r="I16" s="1" t="s">
        <v>298</v>
      </c>
      <c r="J16" s="3"/>
      <c r="K16" s="11"/>
      <c r="L16" s="10" t="s">
        <v>313</v>
      </c>
      <c r="M16" s="34" t="s">
        <v>298</v>
      </c>
      <c r="N16" s="34" t="s">
        <v>298</v>
      </c>
      <c r="O16" s="34" t="s">
        <v>298</v>
      </c>
      <c r="P16" s="34" t="s">
        <v>298</v>
      </c>
      <c r="Q16" s="36" t="s">
        <v>298</v>
      </c>
      <c r="R16" s="14" t="s">
        <v>43</v>
      </c>
    </row>
    <row r="17" spans="1:18">
      <c r="A17" t="s">
        <v>44</v>
      </c>
      <c r="B17">
        <v>2537</v>
      </c>
      <c r="C17" t="s">
        <v>45</v>
      </c>
      <c r="D17" t="s">
        <v>10</v>
      </c>
      <c r="E17" t="s">
        <v>11</v>
      </c>
      <c r="F17">
        <v>0.77</v>
      </c>
      <c r="G17" t="s">
        <v>12</v>
      </c>
      <c r="H17" t="s">
        <v>43</v>
      </c>
      <c r="I17" s="1" t="s">
        <v>298</v>
      </c>
      <c r="J17" s="3"/>
      <c r="K17" s="11"/>
      <c r="L17" s="10" t="s">
        <v>313</v>
      </c>
      <c r="M17" s="34" t="s">
        <v>298</v>
      </c>
      <c r="N17" s="34" t="s">
        <v>298</v>
      </c>
      <c r="O17" s="34" t="s">
        <v>298</v>
      </c>
      <c r="P17" s="34" t="s">
        <v>298</v>
      </c>
      <c r="Q17" s="36" t="s">
        <v>298</v>
      </c>
      <c r="R17" s="14" t="s">
        <v>43</v>
      </c>
    </row>
    <row r="18" spans="1:18">
      <c r="A18" t="s">
        <v>46</v>
      </c>
      <c r="B18">
        <v>2546</v>
      </c>
      <c r="C18" t="s">
        <v>47</v>
      </c>
      <c r="D18" t="s">
        <v>10</v>
      </c>
      <c r="E18" t="s">
        <v>11</v>
      </c>
      <c r="F18">
        <v>0.8</v>
      </c>
      <c r="G18" t="s">
        <v>12</v>
      </c>
      <c r="H18" t="s">
        <v>48</v>
      </c>
      <c r="I18" s="1" t="s">
        <v>299</v>
      </c>
      <c r="J18" s="2" t="s">
        <v>294</v>
      </c>
      <c r="K18" s="6" t="s">
        <v>307</v>
      </c>
      <c r="L18" s="6" t="s">
        <v>307</v>
      </c>
      <c r="M18" s="1" t="s">
        <v>299</v>
      </c>
      <c r="N18" s="24" t="s">
        <v>299</v>
      </c>
      <c r="O18" s="24" t="s">
        <v>658</v>
      </c>
      <c r="P18" s="14" t="s">
        <v>610</v>
      </c>
      <c r="Q18" s="33" t="s">
        <v>658</v>
      </c>
      <c r="R18" s="14" t="s">
        <v>382</v>
      </c>
    </row>
    <row r="19" spans="1:18">
      <c r="A19" t="s">
        <v>49</v>
      </c>
      <c r="B19">
        <v>2547</v>
      </c>
      <c r="C19" t="s">
        <v>50</v>
      </c>
      <c r="D19" t="s">
        <v>10</v>
      </c>
      <c r="E19" t="s">
        <v>11</v>
      </c>
      <c r="F19">
        <v>0.83</v>
      </c>
      <c r="G19" t="s">
        <v>12</v>
      </c>
      <c r="H19" t="s">
        <v>48</v>
      </c>
      <c r="I19" s="1" t="s">
        <v>299</v>
      </c>
      <c r="J19" s="2" t="s">
        <v>294</v>
      </c>
      <c r="K19" s="6" t="s">
        <v>307</v>
      </c>
      <c r="L19" s="6" t="s">
        <v>307</v>
      </c>
      <c r="M19" s="1" t="s">
        <v>299</v>
      </c>
      <c r="N19" s="24" t="s">
        <v>299</v>
      </c>
      <c r="O19" s="24" t="s">
        <v>658</v>
      </c>
      <c r="P19" s="14" t="s">
        <v>610</v>
      </c>
      <c r="Q19" s="33" t="s">
        <v>658</v>
      </c>
      <c r="R19" s="14" t="s">
        <v>382</v>
      </c>
    </row>
    <row r="20" spans="1:18">
      <c r="A20" t="s">
        <v>51</v>
      </c>
      <c r="B20">
        <v>2549</v>
      </c>
      <c r="C20" t="s">
        <v>52</v>
      </c>
      <c r="D20" t="s">
        <v>10</v>
      </c>
      <c r="E20" t="s">
        <v>11</v>
      </c>
      <c r="F20">
        <v>0.1</v>
      </c>
      <c r="G20" t="s">
        <v>12</v>
      </c>
      <c r="H20" t="s">
        <v>48</v>
      </c>
      <c r="I20" s="1" t="s">
        <v>299</v>
      </c>
      <c r="J20" s="2" t="s">
        <v>294</v>
      </c>
      <c r="K20" s="6" t="s">
        <v>307</v>
      </c>
      <c r="L20" s="6" t="s">
        <v>307</v>
      </c>
      <c r="M20" s="1" t="s">
        <v>299</v>
      </c>
      <c r="N20" s="24" t="s">
        <v>299</v>
      </c>
      <c r="O20" s="24" t="s">
        <v>658</v>
      </c>
      <c r="P20" s="14" t="s">
        <v>610</v>
      </c>
      <c r="Q20" s="33" t="s">
        <v>658</v>
      </c>
      <c r="R20" s="14" t="s">
        <v>382</v>
      </c>
    </row>
    <row r="21" spans="1:18">
      <c r="A21" t="s">
        <v>53</v>
      </c>
      <c r="B21">
        <v>2551</v>
      </c>
      <c r="C21" t="s">
        <v>54</v>
      </c>
      <c r="D21" t="s">
        <v>10</v>
      </c>
      <c r="E21" t="s">
        <v>11</v>
      </c>
      <c r="F21">
        <v>0</v>
      </c>
      <c r="G21" t="s">
        <v>12</v>
      </c>
      <c r="H21" t="s">
        <v>48</v>
      </c>
      <c r="I21" s="1" t="s">
        <v>299</v>
      </c>
      <c r="J21" s="2" t="s">
        <v>294</v>
      </c>
      <c r="K21" s="6" t="s">
        <v>310</v>
      </c>
      <c r="L21" s="6" t="s">
        <v>310</v>
      </c>
      <c r="M21" s="1" t="s">
        <v>299</v>
      </c>
      <c r="N21" s="24" t="s">
        <v>299</v>
      </c>
      <c r="O21" s="24" t="s">
        <v>699</v>
      </c>
      <c r="P21" s="14" t="s">
        <v>608</v>
      </c>
      <c r="Q21" s="33" t="s">
        <v>608</v>
      </c>
      <c r="R21" s="14" t="s">
        <v>382</v>
      </c>
    </row>
    <row r="22" spans="1:18">
      <c r="A22" t="s">
        <v>55</v>
      </c>
      <c r="B22">
        <v>2555</v>
      </c>
      <c r="C22" t="s">
        <v>56</v>
      </c>
      <c r="D22" t="s">
        <v>10</v>
      </c>
      <c r="E22" t="s">
        <v>11</v>
      </c>
      <c r="F22">
        <v>0.1</v>
      </c>
      <c r="G22" t="s">
        <v>12</v>
      </c>
      <c r="H22" t="s">
        <v>57</v>
      </c>
      <c r="I22" s="1" t="s">
        <v>299</v>
      </c>
      <c r="J22" s="2" t="s">
        <v>294</v>
      </c>
      <c r="K22" s="6" t="s">
        <v>308</v>
      </c>
      <c r="L22" s="6" t="s">
        <v>308</v>
      </c>
      <c r="M22" s="1" t="s">
        <v>299</v>
      </c>
      <c r="N22" s="24" t="s">
        <v>299</v>
      </c>
      <c r="O22" s="24" t="s">
        <v>698</v>
      </c>
      <c r="P22" s="14" t="s">
        <v>610</v>
      </c>
      <c r="Q22" s="33" t="s">
        <v>658</v>
      </c>
      <c r="R22" s="14" t="s">
        <v>381</v>
      </c>
    </row>
    <row r="23" spans="1:18">
      <c r="A23" t="s">
        <v>58</v>
      </c>
      <c r="B23">
        <v>2552</v>
      </c>
      <c r="C23" t="s">
        <v>59</v>
      </c>
      <c r="D23" t="s">
        <v>10</v>
      </c>
      <c r="E23" t="s">
        <v>11</v>
      </c>
      <c r="F23">
        <v>0.06</v>
      </c>
      <c r="G23" t="s">
        <v>12</v>
      </c>
      <c r="H23" t="s">
        <v>57</v>
      </c>
      <c r="I23" s="1" t="s">
        <v>299</v>
      </c>
      <c r="J23" s="2" t="s">
        <v>294</v>
      </c>
      <c r="K23" s="6" t="s">
        <v>309</v>
      </c>
      <c r="L23" s="6" t="s">
        <v>309</v>
      </c>
      <c r="M23" s="1" t="s">
        <v>299</v>
      </c>
      <c r="N23" s="24" t="s">
        <v>299</v>
      </c>
      <c r="O23" s="24" t="s">
        <v>309</v>
      </c>
      <c r="P23" s="57" t="s">
        <v>608</v>
      </c>
      <c r="Q23" s="33" t="s">
        <v>608</v>
      </c>
      <c r="R23" s="14" t="s">
        <v>381</v>
      </c>
    </row>
    <row r="24" spans="1:18">
      <c r="A24" t="s">
        <v>60</v>
      </c>
      <c r="B24">
        <v>2557</v>
      </c>
      <c r="C24" t="s">
        <v>61</v>
      </c>
      <c r="D24" t="s">
        <v>10</v>
      </c>
      <c r="E24" t="s">
        <v>11</v>
      </c>
      <c r="F24">
        <v>7.0000000000000007E-2</v>
      </c>
      <c r="G24" t="s">
        <v>12</v>
      </c>
      <c r="H24" t="s">
        <v>57</v>
      </c>
      <c r="I24" s="1" t="s">
        <v>299</v>
      </c>
      <c r="J24" s="2" t="s">
        <v>294</v>
      </c>
      <c r="K24" s="6" t="s">
        <v>306</v>
      </c>
      <c r="L24" s="6" t="s">
        <v>306</v>
      </c>
      <c r="M24" s="1" t="s">
        <v>299</v>
      </c>
      <c r="N24" s="24" t="s">
        <v>299</v>
      </c>
      <c r="O24" s="24" t="s">
        <v>699</v>
      </c>
      <c r="P24" s="14" t="s">
        <v>608</v>
      </c>
      <c r="Q24" s="33" t="s">
        <v>608</v>
      </c>
      <c r="R24" s="14" t="s">
        <v>381</v>
      </c>
    </row>
    <row r="25" spans="1:18">
      <c r="A25" t="s">
        <v>62</v>
      </c>
      <c r="B25">
        <v>2558</v>
      </c>
      <c r="C25" t="s">
        <v>63</v>
      </c>
      <c r="D25" t="s">
        <v>10</v>
      </c>
      <c r="E25" t="s">
        <v>11</v>
      </c>
      <c r="F25">
        <v>0.12</v>
      </c>
      <c r="G25" t="s">
        <v>12</v>
      </c>
      <c r="H25" t="s">
        <v>57</v>
      </c>
      <c r="I25" s="4"/>
      <c r="J25" s="2" t="s">
        <v>294</v>
      </c>
      <c r="K25" s="12" t="s">
        <v>306</v>
      </c>
      <c r="L25" s="7" t="s">
        <v>310</v>
      </c>
      <c r="M25" s="34" t="s">
        <v>299</v>
      </c>
      <c r="N25" s="34" t="s">
        <v>299</v>
      </c>
      <c r="O25" s="34" t="s">
        <v>699</v>
      </c>
      <c r="P25" s="17" t="s">
        <v>608</v>
      </c>
      <c r="Q25" s="33" t="s">
        <v>608</v>
      </c>
      <c r="R25" s="14" t="s">
        <v>381</v>
      </c>
    </row>
    <row r="26" spans="1:18">
      <c r="A26" t="s">
        <v>64</v>
      </c>
      <c r="B26">
        <v>328</v>
      </c>
      <c r="C26" t="s">
        <v>65</v>
      </c>
      <c r="D26" t="s">
        <v>10</v>
      </c>
      <c r="E26" t="s">
        <v>11</v>
      </c>
      <c r="F26">
        <v>0.1</v>
      </c>
      <c r="G26" t="s">
        <v>12</v>
      </c>
      <c r="H26" t="s">
        <v>57</v>
      </c>
      <c r="I26" s="4"/>
      <c r="J26" s="2" t="s">
        <v>294</v>
      </c>
      <c r="K26" s="9"/>
      <c r="L26" s="7" t="s">
        <v>310</v>
      </c>
      <c r="M26" s="34"/>
      <c r="N26" s="34"/>
      <c r="O26" s="34"/>
      <c r="P26" s="34"/>
      <c r="Q26" s="36"/>
      <c r="R26" s="14" t="s">
        <v>381</v>
      </c>
    </row>
    <row r="27" spans="1:18">
      <c r="A27" t="s">
        <v>66</v>
      </c>
      <c r="B27">
        <v>2560</v>
      </c>
      <c r="C27" t="s">
        <v>67</v>
      </c>
      <c r="D27" t="s">
        <v>10</v>
      </c>
      <c r="E27" t="s">
        <v>11</v>
      </c>
      <c r="F27">
        <v>0.4</v>
      </c>
      <c r="G27" t="s">
        <v>12</v>
      </c>
      <c r="H27" t="s">
        <v>57</v>
      </c>
      <c r="I27" s="1" t="s">
        <v>299</v>
      </c>
      <c r="J27" s="2" t="s">
        <v>294</v>
      </c>
      <c r="K27" s="12" t="s">
        <v>306</v>
      </c>
      <c r="L27" s="7" t="s">
        <v>310</v>
      </c>
      <c r="M27" s="1" t="s">
        <v>299</v>
      </c>
      <c r="N27" s="24" t="s">
        <v>299</v>
      </c>
      <c r="O27" s="24" t="s">
        <v>699</v>
      </c>
      <c r="P27" s="17" t="s">
        <v>608</v>
      </c>
      <c r="Q27" s="33" t="s">
        <v>608</v>
      </c>
      <c r="R27" s="14" t="s">
        <v>381</v>
      </c>
    </row>
    <row r="28" spans="1:18">
      <c r="A28" t="s">
        <v>68</v>
      </c>
      <c r="B28">
        <v>2561</v>
      </c>
      <c r="C28" t="s">
        <v>69</v>
      </c>
      <c r="D28" t="s">
        <v>10</v>
      </c>
      <c r="E28" t="s">
        <v>11</v>
      </c>
      <c r="F28">
        <v>0.06</v>
      </c>
      <c r="G28" t="s">
        <v>12</v>
      </c>
      <c r="H28" t="s">
        <v>57</v>
      </c>
      <c r="I28" s="1" t="s">
        <v>299</v>
      </c>
      <c r="J28" s="2" t="s">
        <v>294</v>
      </c>
      <c r="K28" s="9"/>
      <c r="L28" s="7" t="s">
        <v>310</v>
      </c>
      <c r="M28" s="1" t="s">
        <v>299</v>
      </c>
      <c r="N28" s="24" t="s">
        <v>299</v>
      </c>
      <c r="O28" s="24" t="s">
        <v>699</v>
      </c>
      <c r="P28" s="33" t="s">
        <v>608</v>
      </c>
      <c r="Q28" s="33" t="s">
        <v>608</v>
      </c>
      <c r="R28" s="14" t="s">
        <v>381</v>
      </c>
    </row>
    <row r="29" spans="1:18">
      <c r="A29" t="s">
        <v>70</v>
      </c>
      <c r="B29">
        <v>254</v>
      </c>
      <c r="C29" t="s">
        <v>71</v>
      </c>
      <c r="D29" t="s">
        <v>10</v>
      </c>
      <c r="E29" t="s">
        <v>11</v>
      </c>
      <c r="F29">
        <v>0</v>
      </c>
      <c r="G29" t="s">
        <v>12</v>
      </c>
      <c r="H29" t="s">
        <v>57</v>
      </c>
      <c r="I29" s="4"/>
      <c r="J29" s="2" t="s">
        <v>288</v>
      </c>
      <c r="K29" s="9"/>
      <c r="L29" s="6" t="s">
        <v>306</v>
      </c>
      <c r="M29" s="34"/>
      <c r="N29" s="34"/>
      <c r="O29" s="34"/>
      <c r="P29" s="34"/>
      <c r="Q29" s="36"/>
      <c r="R29" s="14" t="s">
        <v>381</v>
      </c>
    </row>
    <row r="30" spans="1:18">
      <c r="A30" t="s">
        <v>72</v>
      </c>
      <c r="B30">
        <v>2563</v>
      </c>
      <c r="C30" t="s">
        <v>73</v>
      </c>
      <c r="D30" t="s">
        <v>10</v>
      </c>
      <c r="E30" t="s">
        <v>11</v>
      </c>
      <c r="F30">
        <v>0</v>
      </c>
      <c r="G30" t="s">
        <v>12</v>
      </c>
      <c r="H30" t="s">
        <v>57</v>
      </c>
      <c r="I30" s="4"/>
      <c r="J30" s="2" t="s">
        <v>288</v>
      </c>
      <c r="K30" s="6" t="s">
        <v>306</v>
      </c>
      <c r="L30" s="6" t="s">
        <v>306</v>
      </c>
      <c r="M30" s="34" t="s">
        <v>288</v>
      </c>
      <c r="N30" s="34" t="s">
        <v>288</v>
      </c>
      <c r="O30" s="34" t="s">
        <v>288</v>
      </c>
      <c r="P30" s="14" t="s">
        <v>610</v>
      </c>
      <c r="Q30" s="33" t="s">
        <v>288</v>
      </c>
      <c r="R30" s="17" t="s">
        <v>382</v>
      </c>
    </row>
    <row r="31" spans="1:18">
      <c r="A31" t="s">
        <v>74</v>
      </c>
      <c r="B31">
        <v>2570</v>
      </c>
      <c r="C31" t="s">
        <v>75</v>
      </c>
      <c r="D31" t="s">
        <v>10</v>
      </c>
      <c r="E31" t="s">
        <v>11</v>
      </c>
      <c r="F31">
        <v>0.1</v>
      </c>
      <c r="G31" t="s">
        <v>12</v>
      </c>
      <c r="H31" t="s">
        <v>57</v>
      </c>
      <c r="I31" s="1" t="s">
        <v>299</v>
      </c>
      <c r="J31" s="2" t="s">
        <v>288</v>
      </c>
      <c r="K31" s="6" t="s">
        <v>306</v>
      </c>
      <c r="L31" s="6" t="s">
        <v>306</v>
      </c>
      <c r="M31" s="1" t="s">
        <v>299</v>
      </c>
      <c r="N31" s="24" t="s">
        <v>299</v>
      </c>
      <c r="O31" s="24" t="s">
        <v>699</v>
      </c>
      <c r="P31" s="14" t="s">
        <v>610</v>
      </c>
      <c r="Q31" s="33" t="s">
        <v>288</v>
      </c>
      <c r="R31" s="14" t="s">
        <v>381</v>
      </c>
    </row>
    <row r="32" spans="1:18">
      <c r="A32" t="s">
        <v>76</v>
      </c>
      <c r="B32">
        <v>2601</v>
      </c>
      <c r="C32" t="s">
        <v>77</v>
      </c>
      <c r="D32" t="s">
        <v>10</v>
      </c>
      <c r="E32" t="s">
        <v>11</v>
      </c>
      <c r="F32">
        <v>0.94</v>
      </c>
      <c r="G32" t="s">
        <v>12</v>
      </c>
      <c r="H32" t="s">
        <v>48</v>
      </c>
      <c r="I32" s="1" t="s">
        <v>288</v>
      </c>
      <c r="J32" s="2" t="s">
        <v>288</v>
      </c>
      <c r="K32" s="6" t="s">
        <v>306</v>
      </c>
      <c r="L32" s="6" t="s">
        <v>306</v>
      </c>
      <c r="M32" s="1" t="s">
        <v>288</v>
      </c>
      <c r="N32" s="24" t="s">
        <v>288</v>
      </c>
      <c r="O32" s="24" t="s">
        <v>288</v>
      </c>
      <c r="P32" s="14" t="s">
        <v>610</v>
      </c>
      <c r="Q32" s="33" t="s">
        <v>288</v>
      </c>
      <c r="R32" s="14" t="s">
        <v>382</v>
      </c>
    </row>
    <row r="33" spans="1:18">
      <c r="A33" t="s">
        <v>78</v>
      </c>
      <c r="B33">
        <v>2602</v>
      </c>
      <c r="C33" t="s">
        <v>79</v>
      </c>
      <c r="D33" t="s">
        <v>10</v>
      </c>
      <c r="E33" t="s">
        <v>11</v>
      </c>
      <c r="F33">
        <v>0.89</v>
      </c>
      <c r="G33" t="s">
        <v>12</v>
      </c>
      <c r="H33" t="s">
        <v>48</v>
      </c>
      <c r="I33" s="1" t="s">
        <v>288</v>
      </c>
      <c r="J33" s="2" t="s">
        <v>288</v>
      </c>
      <c r="K33" s="6" t="s">
        <v>306</v>
      </c>
      <c r="L33" s="6" t="s">
        <v>306</v>
      </c>
      <c r="M33" s="1" t="s">
        <v>288</v>
      </c>
      <c r="N33" s="24" t="s">
        <v>288</v>
      </c>
      <c r="O33" s="24" t="s">
        <v>288</v>
      </c>
      <c r="P33" s="14" t="s">
        <v>610</v>
      </c>
      <c r="Q33" s="33" t="s">
        <v>288</v>
      </c>
      <c r="R33" s="14" t="s">
        <v>382</v>
      </c>
    </row>
    <row r="34" spans="1:18">
      <c r="A34" t="s">
        <v>80</v>
      </c>
      <c r="B34">
        <v>2605</v>
      </c>
      <c r="C34" t="s">
        <v>81</v>
      </c>
      <c r="D34" t="s">
        <v>10</v>
      </c>
      <c r="E34" t="s">
        <v>11</v>
      </c>
      <c r="F34">
        <v>0.95</v>
      </c>
      <c r="G34" t="s">
        <v>12</v>
      </c>
      <c r="H34" t="s">
        <v>48</v>
      </c>
      <c r="I34" s="1" t="s">
        <v>288</v>
      </c>
      <c r="J34" t="s">
        <v>288</v>
      </c>
      <c r="K34" s="8" t="s">
        <v>306</v>
      </c>
      <c r="L34" s="6" t="s">
        <v>306</v>
      </c>
      <c r="M34" s="1" t="s">
        <v>288</v>
      </c>
      <c r="N34" s="24" t="s">
        <v>288</v>
      </c>
      <c r="O34" s="24" t="s">
        <v>288</v>
      </c>
      <c r="P34" s="14" t="s">
        <v>610</v>
      </c>
      <c r="Q34" s="33" t="s">
        <v>288</v>
      </c>
      <c r="R34" s="14" t="s">
        <v>382</v>
      </c>
    </row>
    <row r="35" spans="1:18">
      <c r="A35" t="s">
        <v>82</v>
      </c>
      <c r="B35">
        <v>2611</v>
      </c>
      <c r="C35" t="s">
        <v>83</v>
      </c>
      <c r="D35" t="s">
        <v>10</v>
      </c>
      <c r="E35" t="s">
        <v>11</v>
      </c>
      <c r="F35">
        <v>0.86</v>
      </c>
      <c r="G35" t="s">
        <v>12</v>
      </c>
      <c r="H35" t="s">
        <v>48</v>
      </c>
      <c r="I35" s="1" t="s">
        <v>295</v>
      </c>
      <c r="J35" t="s">
        <v>295</v>
      </c>
      <c r="K35" s="8" t="s">
        <v>312</v>
      </c>
      <c r="L35" s="8" t="s">
        <v>312</v>
      </c>
      <c r="M35" s="1" t="s">
        <v>295</v>
      </c>
      <c r="N35" s="24" t="s">
        <v>295</v>
      </c>
      <c r="O35" s="24" t="s">
        <v>295</v>
      </c>
      <c r="P35" s="24" t="s">
        <v>295</v>
      </c>
      <c r="Q35" s="36" t="s">
        <v>295</v>
      </c>
      <c r="R35" s="14" t="s">
        <v>382</v>
      </c>
    </row>
    <row r="36" spans="1:18">
      <c r="A36" t="s">
        <v>84</v>
      </c>
      <c r="B36">
        <v>2612</v>
      </c>
      <c r="C36" t="s">
        <v>85</v>
      </c>
      <c r="D36" t="s">
        <v>10</v>
      </c>
      <c r="E36" t="s">
        <v>11</v>
      </c>
      <c r="F36">
        <v>0</v>
      </c>
      <c r="G36" t="s">
        <v>12</v>
      </c>
      <c r="H36" t="s">
        <v>48</v>
      </c>
      <c r="I36" s="1" t="s">
        <v>295</v>
      </c>
      <c r="J36" t="s">
        <v>295</v>
      </c>
      <c r="K36" s="8" t="s">
        <v>312</v>
      </c>
      <c r="L36" s="8" t="s">
        <v>312</v>
      </c>
      <c r="M36" s="1" t="s">
        <v>295</v>
      </c>
      <c r="N36" s="24" t="s">
        <v>295</v>
      </c>
      <c r="O36" s="24" t="s">
        <v>295</v>
      </c>
      <c r="P36" s="24" t="s">
        <v>295</v>
      </c>
      <c r="Q36" s="36" t="s">
        <v>295</v>
      </c>
      <c r="R36" s="14" t="s">
        <v>382</v>
      </c>
    </row>
    <row r="37" spans="1:18">
      <c r="A37" t="s">
        <v>86</v>
      </c>
      <c r="B37">
        <v>2613</v>
      </c>
      <c r="C37" t="s">
        <v>87</v>
      </c>
      <c r="D37" t="s">
        <v>10</v>
      </c>
      <c r="E37" t="s">
        <v>11</v>
      </c>
      <c r="F37">
        <v>0.88</v>
      </c>
      <c r="G37" t="s">
        <v>12</v>
      </c>
      <c r="H37" t="s">
        <v>48</v>
      </c>
      <c r="I37" s="1" t="s">
        <v>295</v>
      </c>
      <c r="J37" t="s">
        <v>295</v>
      </c>
      <c r="K37" s="8" t="s">
        <v>312</v>
      </c>
      <c r="L37" s="8" t="s">
        <v>312</v>
      </c>
      <c r="M37" s="1" t="s">
        <v>295</v>
      </c>
      <c r="N37" s="24" t="s">
        <v>295</v>
      </c>
      <c r="O37" s="24" t="s">
        <v>295</v>
      </c>
      <c r="P37" s="24" t="s">
        <v>295</v>
      </c>
      <c r="Q37" s="36" t="s">
        <v>295</v>
      </c>
      <c r="R37" s="14" t="s">
        <v>382</v>
      </c>
    </row>
    <row r="38" spans="1:18">
      <c r="A38" t="s">
        <v>88</v>
      </c>
      <c r="B38">
        <v>2614</v>
      </c>
      <c r="C38" t="s">
        <v>89</v>
      </c>
      <c r="D38" t="s">
        <v>10</v>
      </c>
      <c r="E38" t="s">
        <v>11</v>
      </c>
      <c r="F38">
        <v>0</v>
      </c>
      <c r="G38" t="s">
        <v>12</v>
      </c>
      <c r="H38" t="s">
        <v>48</v>
      </c>
      <c r="I38" s="1" t="s">
        <v>295</v>
      </c>
      <c r="J38" t="s">
        <v>295</v>
      </c>
      <c r="K38" s="8" t="s">
        <v>312</v>
      </c>
      <c r="L38" s="8" t="s">
        <v>312</v>
      </c>
      <c r="M38" s="1" t="s">
        <v>295</v>
      </c>
      <c r="N38" s="24" t="s">
        <v>295</v>
      </c>
      <c r="O38" s="24" t="s">
        <v>295</v>
      </c>
      <c r="P38" s="24" t="s">
        <v>295</v>
      </c>
      <c r="Q38" s="36" t="s">
        <v>295</v>
      </c>
      <c r="R38" s="14" t="s">
        <v>382</v>
      </c>
    </row>
    <row r="39" spans="1:18">
      <c r="A39" t="s">
        <v>90</v>
      </c>
      <c r="B39">
        <v>2615</v>
      </c>
      <c r="C39" t="s">
        <v>91</v>
      </c>
      <c r="D39" t="s">
        <v>10</v>
      </c>
      <c r="E39" t="s">
        <v>11</v>
      </c>
      <c r="F39">
        <v>0.75</v>
      </c>
      <c r="G39" t="s">
        <v>12</v>
      </c>
      <c r="H39" t="s">
        <v>48</v>
      </c>
      <c r="I39" s="1" t="s">
        <v>295</v>
      </c>
      <c r="J39" t="s">
        <v>295</v>
      </c>
      <c r="K39" s="8" t="s">
        <v>312</v>
      </c>
      <c r="L39" s="8" t="s">
        <v>312</v>
      </c>
      <c r="M39" s="1" t="s">
        <v>295</v>
      </c>
      <c r="N39" s="24" t="s">
        <v>295</v>
      </c>
      <c r="O39" s="24" t="s">
        <v>295</v>
      </c>
      <c r="P39" s="24" t="s">
        <v>295</v>
      </c>
      <c r="Q39" s="36" t="s">
        <v>295</v>
      </c>
      <c r="R39" s="14" t="s">
        <v>382</v>
      </c>
    </row>
    <row r="40" spans="1:18">
      <c r="A40" t="s">
        <v>92</v>
      </c>
      <c r="B40">
        <v>2616</v>
      </c>
      <c r="C40" t="s">
        <v>93</v>
      </c>
      <c r="D40" t="s">
        <v>10</v>
      </c>
      <c r="E40" t="s">
        <v>11</v>
      </c>
      <c r="F40">
        <v>0.66</v>
      </c>
      <c r="G40" t="s">
        <v>12</v>
      </c>
      <c r="H40" t="s">
        <v>48</v>
      </c>
      <c r="I40" s="1" t="s">
        <v>295</v>
      </c>
      <c r="J40" t="s">
        <v>295</v>
      </c>
      <c r="K40" s="8" t="s">
        <v>312</v>
      </c>
      <c r="L40" s="8" t="s">
        <v>312</v>
      </c>
      <c r="M40" s="1" t="s">
        <v>295</v>
      </c>
      <c r="N40" s="24" t="s">
        <v>295</v>
      </c>
      <c r="O40" s="24" t="s">
        <v>295</v>
      </c>
      <c r="P40" s="24" t="s">
        <v>295</v>
      </c>
      <c r="Q40" s="36" t="s">
        <v>295</v>
      </c>
      <c r="R40" s="14" t="s">
        <v>382</v>
      </c>
    </row>
    <row r="41" spans="1:18">
      <c r="A41" t="s">
        <v>94</v>
      </c>
      <c r="B41">
        <v>2617</v>
      </c>
      <c r="C41" t="s">
        <v>95</v>
      </c>
      <c r="D41" t="s">
        <v>10</v>
      </c>
      <c r="E41" t="s">
        <v>11</v>
      </c>
      <c r="F41">
        <v>0.85</v>
      </c>
      <c r="G41" t="s">
        <v>12</v>
      </c>
      <c r="H41" t="s">
        <v>48</v>
      </c>
      <c r="I41" s="1" t="s">
        <v>295</v>
      </c>
      <c r="J41" t="s">
        <v>295</v>
      </c>
      <c r="K41" s="8" t="s">
        <v>312</v>
      </c>
      <c r="L41" s="8" t="s">
        <v>312</v>
      </c>
      <c r="M41" s="1" t="s">
        <v>295</v>
      </c>
      <c r="N41" s="24" t="s">
        <v>295</v>
      </c>
      <c r="O41" s="24" t="s">
        <v>295</v>
      </c>
      <c r="P41" s="24" t="s">
        <v>295</v>
      </c>
      <c r="Q41" s="36" t="s">
        <v>295</v>
      </c>
      <c r="R41" s="14" t="s">
        <v>382</v>
      </c>
    </row>
    <row r="42" spans="1:18">
      <c r="A42" t="s">
        <v>96</v>
      </c>
      <c r="B42">
        <v>2618</v>
      </c>
      <c r="C42" t="s">
        <v>97</v>
      </c>
      <c r="D42" t="s">
        <v>10</v>
      </c>
      <c r="E42" t="s">
        <v>11</v>
      </c>
      <c r="F42">
        <v>0</v>
      </c>
      <c r="G42" t="s">
        <v>12</v>
      </c>
      <c r="H42" t="s">
        <v>48</v>
      </c>
      <c r="I42" s="1" t="s">
        <v>295</v>
      </c>
      <c r="J42" t="s">
        <v>295</v>
      </c>
      <c r="K42" s="8" t="s">
        <v>312</v>
      </c>
      <c r="L42" s="8" t="s">
        <v>312</v>
      </c>
      <c r="M42" s="1" t="s">
        <v>295</v>
      </c>
      <c r="N42" s="24" t="s">
        <v>295</v>
      </c>
      <c r="O42" s="24" t="s">
        <v>295</v>
      </c>
      <c r="P42" s="24" t="s">
        <v>295</v>
      </c>
      <c r="Q42" s="36" t="s">
        <v>295</v>
      </c>
      <c r="R42" s="14" t="s">
        <v>382</v>
      </c>
    </row>
    <row r="43" spans="1:18">
      <c r="A43" t="s">
        <v>98</v>
      </c>
      <c r="B43">
        <v>2619</v>
      </c>
      <c r="C43" t="s">
        <v>99</v>
      </c>
      <c r="D43" t="s">
        <v>10</v>
      </c>
      <c r="E43" t="s">
        <v>11</v>
      </c>
      <c r="F43">
        <v>0.22</v>
      </c>
      <c r="G43" t="s">
        <v>12</v>
      </c>
      <c r="H43" t="s">
        <v>48</v>
      </c>
      <c r="I43" s="1" t="s">
        <v>295</v>
      </c>
      <c r="J43" t="s">
        <v>295</v>
      </c>
      <c r="K43" s="8" t="s">
        <v>312</v>
      </c>
      <c r="L43" s="8" t="s">
        <v>312</v>
      </c>
      <c r="M43" s="1" t="s">
        <v>295</v>
      </c>
      <c r="N43" s="24" t="s">
        <v>295</v>
      </c>
      <c r="O43" s="24" t="s">
        <v>295</v>
      </c>
      <c r="P43" s="24" t="s">
        <v>295</v>
      </c>
      <c r="Q43" s="36" t="s">
        <v>295</v>
      </c>
      <c r="R43" s="14" t="s">
        <v>382</v>
      </c>
    </row>
    <row r="44" spans="1:18">
      <c r="A44" t="s">
        <v>100</v>
      </c>
      <c r="B44">
        <v>2620</v>
      </c>
      <c r="C44" t="s">
        <v>101</v>
      </c>
      <c r="D44" t="s">
        <v>10</v>
      </c>
      <c r="E44" t="s">
        <v>11</v>
      </c>
      <c r="F44">
        <v>0.81</v>
      </c>
      <c r="G44" t="s">
        <v>12</v>
      </c>
      <c r="H44" t="s">
        <v>48</v>
      </c>
      <c r="I44" s="1" t="s">
        <v>295</v>
      </c>
      <c r="J44" t="s">
        <v>295</v>
      </c>
      <c r="K44" s="8" t="s">
        <v>312</v>
      </c>
      <c r="L44" s="8" t="s">
        <v>312</v>
      </c>
      <c r="M44" s="1" t="s">
        <v>295</v>
      </c>
      <c r="N44" s="24" t="s">
        <v>295</v>
      </c>
      <c r="O44" s="24" t="s">
        <v>295</v>
      </c>
      <c r="P44" s="24" t="s">
        <v>295</v>
      </c>
      <c r="Q44" s="36" t="s">
        <v>295</v>
      </c>
      <c r="R44" s="14" t="s">
        <v>382</v>
      </c>
    </row>
    <row r="45" spans="1:18">
      <c r="A45" t="s">
        <v>102</v>
      </c>
      <c r="B45">
        <v>2625</v>
      </c>
      <c r="C45" t="s">
        <v>103</v>
      </c>
      <c r="D45" t="s">
        <v>10</v>
      </c>
      <c r="E45" t="s">
        <v>11</v>
      </c>
      <c r="F45">
        <v>0.85</v>
      </c>
      <c r="G45" t="s">
        <v>12</v>
      </c>
      <c r="H45" t="s">
        <v>48</v>
      </c>
      <c r="I45" s="1" t="s">
        <v>295</v>
      </c>
      <c r="J45" t="s">
        <v>295</v>
      </c>
      <c r="K45" s="8" t="s">
        <v>312</v>
      </c>
      <c r="L45" s="8" t="s">
        <v>312</v>
      </c>
      <c r="M45" s="1" t="s">
        <v>295</v>
      </c>
      <c r="N45" s="24" t="s">
        <v>295</v>
      </c>
      <c r="O45" s="24" t="s">
        <v>295</v>
      </c>
      <c r="P45" s="24" t="s">
        <v>295</v>
      </c>
      <c r="Q45" s="36" t="s">
        <v>295</v>
      </c>
      <c r="R45" s="14" t="s">
        <v>382</v>
      </c>
    </row>
    <row r="46" spans="1:18">
      <c r="A46" t="s">
        <v>104</v>
      </c>
      <c r="B46">
        <v>2630</v>
      </c>
      <c r="C46" t="s">
        <v>105</v>
      </c>
      <c r="D46" t="s">
        <v>10</v>
      </c>
      <c r="E46" t="s">
        <v>11</v>
      </c>
      <c r="F46">
        <v>0</v>
      </c>
      <c r="G46" t="s">
        <v>12</v>
      </c>
      <c r="H46" t="s">
        <v>106</v>
      </c>
      <c r="I46" s="1" t="s">
        <v>300</v>
      </c>
      <c r="J46" s="4"/>
      <c r="K46" s="9"/>
      <c r="L46" s="9"/>
      <c r="M46" s="1" t="s">
        <v>300</v>
      </c>
      <c r="N46" s="24" t="s">
        <v>300</v>
      </c>
      <c r="O46" s="24" t="s">
        <v>300</v>
      </c>
      <c r="P46" s="57" t="s">
        <v>668</v>
      </c>
      <c r="Q46" s="57" t="s">
        <v>611</v>
      </c>
      <c r="R46" s="14" t="s">
        <v>106</v>
      </c>
    </row>
    <row r="47" spans="1:18">
      <c r="A47" t="s">
        <v>107</v>
      </c>
      <c r="B47">
        <v>2633</v>
      </c>
      <c r="C47" t="s">
        <v>108</v>
      </c>
      <c r="D47" t="s">
        <v>10</v>
      </c>
      <c r="E47" t="s">
        <v>11</v>
      </c>
      <c r="F47">
        <v>0.1</v>
      </c>
      <c r="G47" t="s">
        <v>12</v>
      </c>
      <c r="H47" t="s">
        <v>106</v>
      </c>
      <c r="I47" s="1" t="s">
        <v>300</v>
      </c>
      <c r="J47" s="4"/>
      <c r="K47" s="9"/>
      <c r="L47" s="9"/>
      <c r="M47" s="1" t="s">
        <v>300</v>
      </c>
      <c r="N47" s="24" t="s">
        <v>300</v>
      </c>
      <c r="O47" s="24" t="s">
        <v>300</v>
      </c>
      <c r="P47" s="57" t="s">
        <v>668</v>
      </c>
      <c r="Q47" s="57" t="s">
        <v>688</v>
      </c>
      <c r="R47" s="14" t="s">
        <v>106</v>
      </c>
    </row>
    <row r="48" spans="1:18">
      <c r="A48" t="s">
        <v>109</v>
      </c>
      <c r="B48">
        <v>2635</v>
      </c>
      <c r="C48" t="s">
        <v>110</v>
      </c>
      <c r="D48" t="s">
        <v>10</v>
      </c>
      <c r="E48" t="s">
        <v>11</v>
      </c>
      <c r="F48">
        <v>0.1</v>
      </c>
      <c r="G48" t="s">
        <v>12</v>
      </c>
      <c r="H48" t="s">
        <v>106</v>
      </c>
      <c r="I48" s="1" t="s">
        <v>300</v>
      </c>
      <c r="J48" s="4"/>
      <c r="K48" s="9"/>
      <c r="L48" s="9"/>
      <c r="M48" s="1" t="s">
        <v>300</v>
      </c>
      <c r="N48" s="24" t="s">
        <v>300</v>
      </c>
      <c r="O48" s="24" t="s">
        <v>300</v>
      </c>
      <c r="P48" s="57" t="s">
        <v>668</v>
      </c>
      <c r="Q48" s="57" t="s">
        <v>659</v>
      </c>
      <c r="R48" s="14" t="s">
        <v>106</v>
      </c>
    </row>
    <row r="49" spans="1:18">
      <c r="A49" t="s">
        <v>111</v>
      </c>
      <c r="B49">
        <v>677</v>
      </c>
      <c r="C49" t="s">
        <v>112</v>
      </c>
      <c r="D49" t="s">
        <v>10</v>
      </c>
      <c r="E49" t="s">
        <v>11</v>
      </c>
      <c r="F49">
        <v>0</v>
      </c>
      <c r="G49" t="s">
        <v>12</v>
      </c>
      <c r="H49" t="s">
        <v>48</v>
      </c>
      <c r="J49" s="5" t="s">
        <v>288</v>
      </c>
      <c r="K49" s="9" t="s">
        <v>306</v>
      </c>
      <c r="L49" s="9"/>
      <c r="M49" s="1"/>
      <c r="N49" s="69" t="s">
        <v>300</v>
      </c>
      <c r="O49" s="69" t="s">
        <v>300</v>
      </c>
      <c r="P49" s="57" t="s">
        <v>383</v>
      </c>
      <c r="Q49" s="57" t="s">
        <v>383</v>
      </c>
      <c r="R49" s="14" t="s">
        <v>383</v>
      </c>
    </row>
    <row r="50" spans="1:18">
      <c r="A50" t="s">
        <v>113</v>
      </c>
      <c r="B50">
        <v>2640</v>
      </c>
      <c r="C50" t="s">
        <v>114</v>
      </c>
      <c r="D50" t="s">
        <v>10</v>
      </c>
      <c r="E50" t="s">
        <v>11</v>
      </c>
      <c r="F50">
        <v>0</v>
      </c>
      <c r="G50" t="s">
        <v>12</v>
      </c>
      <c r="H50" t="s">
        <v>48</v>
      </c>
      <c r="I50" s="1" t="s">
        <v>288</v>
      </c>
      <c r="J50" s="2" t="s">
        <v>288</v>
      </c>
      <c r="K50" s="6" t="s">
        <v>306</v>
      </c>
      <c r="L50" s="6" t="s">
        <v>306</v>
      </c>
      <c r="M50" s="1" t="s">
        <v>288</v>
      </c>
      <c r="N50" s="69" t="s">
        <v>300</v>
      </c>
      <c r="O50" s="69" t="s">
        <v>300</v>
      </c>
      <c r="P50" s="57" t="s">
        <v>383</v>
      </c>
      <c r="Q50" s="57" t="s">
        <v>383</v>
      </c>
      <c r="R50" s="14" t="s">
        <v>383</v>
      </c>
    </row>
    <row r="51" spans="1:18">
      <c r="A51" t="s">
        <v>115</v>
      </c>
      <c r="B51">
        <v>2641</v>
      </c>
      <c r="C51" t="s">
        <v>116</v>
      </c>
      <c r="D51" t="s">
        <v>10</v>
      </c>
      <c r="E51" t="s">
        <v>11</v>
      </c>
      <c r="F51">
        <v>0</v>
      </c>
      <c r="G51" t="s">
        <v>12</v>
      </c>
      <c r="H51" t="s">
        <v>48</v>
      </c>
      <c r="I51" s="1" t="s">
        <v>288</v>
      </c>
      <c r="J51" s="2" t="s">
        <v>288</v>
      </c>
      <c r="K51" s="6" t="s">
        <v>306</v>
      </c>
      <c r="L51" s="6" t="s">
        <v>306</v>
      </c>
      <c r="M51" s="1" t="s">
        <v>288</v>
      </c>
      <c r="N51" s="69" t="s">
        <v>300</v>
      </c>
      <c r="O51" s="69" t="s">
        <v>300</v>
      </c>
      <c r="P51" s="57" t="s">
        <v>383</v>
      </c>
      <c r="Q51" s="57" t="s">
        <v>383</v>
      </c>
      <c r="R51" s="14" t="s">
        <v>383</v>
      </c>
    </row>
    <row r="52" spans="1:18">
      <c r="A52" t="s">
        <v>117</v>
      </c>
      <c r="B52">
        <v>2642</v>
      </c>
      <c r="C52" t="s">
        <v>118</v>
      </c>
      <c r="D52" t="s">
        <v>10</v>
      </c>
      <c r="E52" t="s">
        <v>11</v>
      </c>
      <c r="F52">
        <v>0.05</v>
      </c>
      <c r="G52" t="s">
        <v>12</v>
      </c>
      <c r="H52" t="s">
        <v>48</v>
      </c>
      <c r="I52" s="1" t="s">
        <v>288</v>
      </c>
      <c r="J52" s="2" t="s">
        <v>288</v>
      </c>
      <c r="K52" s="6" t="s">
        <v>306</v>
      </c>
      <c r="L52" s="6" t="s">
        <v>306</v>
      </c>
      <c r="M52" s="1" t="s">
        <v>288</v>
      </c>
      <c r="N52" s="69" t="s">
        <v>300</v>
      </c>
      <c r="O52" s="69" t="s">
        <v>300</v>
      </c>
      <c r="P52" s="57" t="s">
        <v>383</v>
      </c>
      <c r="Q52" s="57" t="s">
        <v>383</v>
      </c>
      <c r="R52" s="14" t="s">
        <v>383</v>
      </c>
    </row>
    <row r="53" spans="1:18">
      <c r="A53" t="s">
        <v>119</v>
      </c>
      <c r="B53">
        <v>2645</v>
      </c>
      <c r="C53" t="s">
        <v>120</v>
      </c>
      <c r="D53" t="s">
        <v>10</v>
      </c>
      <c r="E53" t="s">
        <v>11</v>
      </c>
      <c r="F53">
        <v>0</v>
      </c>
      <c r="G53" t="s">
        <v>12</v>
      </c>
      <c r="H53" t="s">
        <v>48</v>
      </c>
      <c r="I53" s="1" t="s">
        <v>288</v>
      </c>
      <c r="J53" s="2" t="s">
        <v>288</v>
      </c>
      <c r="K53" s="6" t="s">
        <v>306</v>
      </c>
      <c r="L53" s="6" t="s">
        <v>306</v>
      </c>
      <c r="M53" s="1" t="s">
        <v>288</v>
      </c>
      <c r="N53" s="69" t="s">
        <v>300</v>
      </c>
      <c r="O53" s="69" t="s">
        <v>300</v>
      </c>
      <c r="P53" s="57" t="s">
        <v>383</v>
      </c>
      <c r="Q53" s="57" t="s">
        <v>383</v>
      </c>
      <c r="R53" s="14" t="s">
        <v>383</v>
      </c>
    </row>
    <row r="54" spans="1:18">
      <c r="A54" t="s">
        <v>121</v>
      </c>
      <c r="B54">
        <v>2662</v>
      </c>
      <c r="C54" t="s">
        <v>122</v>
      </c>
      <c r="D54" t="s">
        <v>10</v>
      </c>
      <c r="E54" t="s">
        <v>11</v>
      </c>
      <c r="F54">
        <v>0</v>
      </c>
      <c r="G54" t="s">
        <v>12</v>
      </c>
      <c r="H54" t="s">
        <v>123</v>
      </c>
      <c r="M54" s="1"/>
      <c r="N54" s="24"/>
      <c r="O54" s="24"/>
      <c r="P54" s="24"/>
      <c r="Q54" s="36"/>
      <c r="R54" s="14" t="s">
        <v>123</v>
      </c>
    </row>
    <row r="55" spans="1:18">
      <c r="A55" t="s">
        <v>124</v>
      </c>
      <c r="B55">
        <v>2663</v>
      </c>
      <c r="C55" t="s">
        <v>125</v>
      </c>
      <c r="D55" t="s">
        <v>10</v>
      </c>
      <c r="E55" t="s">
        <v>11</v>
      </c>
      <c r="F55">
        <v>0</v>
      </c>
      <c r="G55" t="s">
        <v>12</v>
      </c>
      <c r="H55" t="s">
        <v>123</v>
      </c>
      <c r="M55" s="1"/>
      <c r="N55" s="24"/>
      <c r="O55" s="24"/>
      <c r="P55" s="24"/>
      <c r="Q55" s="36"/>
      <c r="R55" s="14" t="s">
        <v>123</v>
      </c>
    </row>
    <row r="56" spans="1:18">
      <c r="A56" t="s">
        <v>126</v>
      </c>
      <c r="B56">
        <v>2664</v>
      </c>
      <c r="C56" t="s">
        <v>127</v>
      </c>
      <c r="D56" t="s">
        <v>10</v>
      </c>
      <c r="E56" t="s">
        <v>11</v>
      </c>
      <c r="F56">
        <v>0</v>
      </c>
      <c r="G56" t="s">
        <v>12</v>
      </c>
      <c r="H56" t="s">
        <v>123</v>
      </c>
      <c r="M56" s="1"/>
      <c r="N56" s="24"/>
      <c r="O56" s="24"/>
      <c r="P56" s="24"/>
      <c r="Q56" s="36"/>
      <c r="R56" s="14" t="s">
        <v>123</v>
      </c>
    </row>
    <row r="57" spans="1:18">
      <c r="A57" t="s">
        <v>128</v>
      </c>
      <c r="B57">
        <v>2665</v>
      </c>
      <c r="C57" t="s">
        <v>129</v>
      </c>
      <c r="D57" t="s">
        <v>10</v>
      </c>
      <c r="E57" t="s">
        <v>11</v>
      </c>
      <c r="F57">
        <v>0</v>
      </c>
      <c r="G57" t="s">
        <v>12</v>
      </c>
      <c r="H57" t="s">
        <v>123</v>
      </c>
      <c r="M57" s="1"/>
      <c r="N57" s="24"/>
      <c r="O57" s="24"/>
      <c r="P57" s="24"/>
      <c r="Q57" s="36"/>
      <c r="R57" s="14" t="s">
        <v>123</v>
      </c>
    </row>
    <row r="58" spans="1:18">
      <c r="A58" t="s">
        <v>130</v>
      </c>
      <c r="B58">
        <v>2666</v>
      </c>
      <c r="C58" t="s">
        <v>131</v>
      </c>
      <c r="D58" t="s">
        <v>10</v>
      </c>
      <c r="E58" t="s">
        <v>11</v>
      </c>
      <c r="F58">
        <v>0</v>
      </c>
      <c r="G58" t="s">
        <v>12</v>
      </c>
      <c r="H58" t="s">
        <v>123</v>
      </c>
      <c r="M58" s="1"/>
      <c r="N58" s="24"/>
      <c r="O58" s="24"/>
      <c r="P58" s="24"/>
      <c r="Q58" s="36"/>
      <c r="R58" s="14" t="s">
        <v>123</v>
      </c>
    </row>
    <row r="59" spans="1:18">
      <c r="A59" t="s">
        <v>132</v>
      </c>
      <c r="B59">
        <v>2667</v>
      </c>
      <c r="C59" t="s">
        <v>133</v>
      </c>
      <c r="D59" t="s">
        <v>10</v>
      </c>
      <c r="E59" t="s">
        <v>11</v>
      </c>
      <c r="F59">
        <v>0</v>
      </c>
      <c r="G59" t="s">
        <v>12</v>
      </c>
      <c r="H59" t="s">
        <v>123</v>
      </c>
      <c r="M59" s="1"/>
      <c r="N59" s="24"/>
      <c r="O59" s="24"/>
      <c r="P59" s="24"/>
      <c r="Q59" s="36"/>
      <c r="R59" s="14" t="s">
        <v>123</v>
      </c>
    </row>
    <row r="60" spans="1:18">
      <c r="A60" t="s">
        <v>134</v>
      </c>
      <c r="B60">
        <v>2671</v>
      </c>
      <c r="C60" t="s">
        <v>135</v>
      </c>
      <c r="D60" t="s">
        <v>10</v>
      </c>
      <c r="E60" t="s">
        <v>11</v>
      </c>
      <c r="F60">
        <v>0</v>
      </c>
      <c r="G60" t="s">
        <v>12</v>
      </c>
      <c r="H60" t="s">
        <v>136</v>
      </c>
      <c r="M60" s="1"/>
      <c r="N60" s="24"/>
      <c r="O60" s="24"/>
      <c r="P60" s="24"/>
      <c r="Q60" s="36"/>
      <c r="R60" s="14" t="s">
        <v>136</v>
      </c>
    </row>
    <row r="61" spans="1:18">
      <c r="A61" t="s">
        <v>137</v>
      </c>
      <c r="B61">
        <v>2672</v>
      </c>
      <c r="C61" t="s">
        <v>138</v>
      </c>
      <c r="D61" t="s">
        <v>10</v>
      </c>
      <c r="E61" t="s">
        <v>11</v>
      </c>
      <c r="F61">
        <v>0</v>
      </c>
      <c r="G61" t="s">
        <v>12</v>
      </c>
      <c r="H61" t="s">
        <v>136</v>
      </c>
      <c r="M61" s="1"/>
      <c r="N61" s="24"/>
      <c r="O61" s="24"/>
      <c r="P61" s="24"/>
      <c r="Q61" s="36"/>
      <c r="R61" s="14" t="s">
        <v>136</v>
      </c>
    </row>
    <row r="62" spans="1:18">
      <c r="A62" t="s">
        <v>139</v>
      </c>
      <c r="B62">
        <v>2000</v>
      </c>
      <c r="C62" t="s">
        <v>140</v>
      </c>
      <c r="D62" t="s">
        <v>10</v>
      </c>
      <c r="E62" t="s">
        <v>11</v>
      </c>
      <c r="F62">
        <v>0.85</v>
      </c>
      <c r="G62" t="s">
        <v>141</v>
      </c>
      <c r="H62" t="s">
        <v>140</v>
      </c>
      <c r="M62" s="1"/>
      <c r="N62" s="24"/>
      <c r="O62" s="24"/>
      <c r="P62" s="24"/>
      <c r="Q62" s="36"/>
      <c r="R62" s="14" t="s">
        <v>365</v>
      </c>
    </row>
    <row r="63" spans="1:18">
      <c r="A63" t="s">
        <v>142</v>
      </c>
      <c r="B63">
        <v>2001</v>
      </c>
      <c r="C63" t="s">
        <v>143</v>
      </c>
      <c r="D63" t="s">
        <v>10</v>
      </c>
      <c r="E63" t="s">
        <v>11</v>
      </c>
      <c r="F63">
        <v>0.8</v>
      </c>
      <c r="G63" t="s">
        <v>144</v>
      </c>
      <c r="H63" t="s">
        <v>143</v>
      </c>
      <c r="M63" s="1"/>
      <c r="N63" s="24"/>
      <c r="O63" s="24"/>
      <c r="P63" s="24"/>
      <c r="Q63" s="36"/>
      <c r="R63" s="14" t="s">
        <v>365</v>
      </c>
    </row>
    <row r="64" spans="1:18">
      <c r="A64" t="s">
        <v>145</v>
      </c>
      <c r="B64">
        <v>2559</v>
      </c>
      <c r="C64" t="s">
        <v>146</v>
      </c>
      <c r="D64" t="s">
        <v>10</v>
      </c>
      <c r="E64" t="s">
        <v>147</v>
      </c>
      <c r="F64">
        <v>0.1</v>
      </c>
      <c r="G64" t="s">
        <v>12</v>
      </c>
      <c r="H64" t="s">
        <v>123</v>
      </c>
      <c r="J64" s="2"/>
      <c r="M64" s="1"/>
      <c r="N64" s="24"/>
      <c r="O64" s="24"/>
      <c r="P64" s="24"/>
      <c r="Q64" s="36"/>
      <c r="R64" s="14" t="s">
        <v>123</v>
      </c>
    </row>
    <row r="65" spans="1:18">
      <c r="A65" t="s">
        <v>148</v>
      </c>
      <c r="B65">
        <v>2562</v>
      </c>
      <c r="C65" t="s">
        <v>149</v>
      </c>
      <c r="D65" t="s">
        <v>10</v>
      </c>
      <c r="E65" t="s">
        <v>147</v>
      </c>
      <c r="F65">
        <v>0.1</v>
      </c>
      <c r="G65" t="s">
        <v>12</v>
      </c>
      <c r="H65" t="s">
        <v>57</v>
      </c>
      <c r="I65" s="4"/>
      <c r="J65" s="2" t="s">
        <v>288</v>
      </c>
      <c r="K65" s="6" t="s">
        <v>306</v>
      </c>
      <c r="L65" s="6" t="s">
        <v>306</v>
      </c>
      <c r="M65" s="34"/>
      <c r="N65" s="34" t="s">
        <v>299</v>
      </c>
      <c r="O65" s="34" t="s">
        <v>699</v>
      </c>
      <c r="P65" s="17" t="s">
        <v>608</v>
      </c>
      <c r="Q65" s="33" t="s">
        <v>608</v>
      </c>
      <c r="R65" s="14" t="s">
        <v>381</v>
      </c>
    </row>
    <row r="66" spans="1:18">
      <c r="A66" t="s">
        <v>150</v>
      </c>
      <c r="B66">
        <v>2541</v>
      </c>
      <c r="C66" t="s">
        <v>151</v>
      </c>
      <c r="D66" t="s">
        <v>10</v>
      </c>
      <c r="E66" t="s">
        <v>147</v>
      </c>
      <c r="F66">
        <v>0.01</v>
      </c>
      <c r="G66" t="s">
        <v>152</v>
      </c>
      <c r="H66" t="s">
        <v>153</v>
      </c>
      <c r="I66" s="1" t="s">
        <v>298</v>
      </c>
      <c r="J66" s="2" t="s">
        <v>296</v>
      </c>
      <c r="K66" s="10" t="s">
        <v>313</v>
      </c>
      <c r="L66" s="10" t="s">
        <v>313</v>
      </c>
      <c r="M66" s="1" t="s">
        <v>298</v>
      </c>
      <c r="N66" s="24" t="s">
        <v>298</v>
      </c>
      <c r="O66" s="24" t="s">
        <v>298</v>
      </c>
      <c r="P66" s="24" t="s">
        <v>298</v>
      </c>
      <c r="Q66" s="36" t="s">
        <v>298</v>
      </c>
      <c r="R66" s="14" t="s">
        <v>153</v>
      </c>
    </row>
    <row r="67" spans="1:18">
      <c r="A67" t="s">
        <v>154</v>
      </c>
      <c r="B67">
        <v>2542</v>
      </c>
      <c r="C67" t="s">
        <v>155</v>
      </c>
      <c r="D67" t="s">
        <v>10</v>
      </c>
      <c r="E67" t="s">
        <v>147</v>
      </c>
      <c r="F67">
        <v>0</v>
      </c>
      <c r="G67" t="s">
        <v>152</v>
      </c>
      <c r="H67" t="s">
        <v>153</v>
      </c>
      <c r="I67" s="1" t="s">
        <v>298</v>
      </c>
      <c r="J67" s="2" t="s">
        <v>296</v>
      </c>
      <c r="K67" s="10" t="s">
        <v>313</v>
      </c>
      <c r="L67" s="10" t="s">
        <v>313</v>
      </c>
      <c r="M67" s="1" t="s">
        <v>298</v>
      </c>
      <c r="N67" s="24" t="s">
        <v>298</v>
      </c>
      <c r="O67" s="24" t="s">
        <v>298</v>
      </c>
      <c r="P67" s="24" t="s">
        <v>298</v>
      </c>
      <c r="Q67" s="36" t="s">
        <v>298</v>
      </c>
      <c r="R67" s="14" t="s">
        <v>153</v>
      </c>
    </row>
    <row r="68" spans="1:18">
      <c r="A68" t="s">
        <v>156</v>
      </c>
      <c r="B68">
        <v>2543</v>
      </c>
      <c r="C68" t="s">
        <v>157</v>
      </c>
      <c r="D68" t="s">
        <v>10</v>
      </c>
      <c r="E68" t="s">
        <v>147</v>
      </c>
      <c r="F68">
        <v>0.1</v>
      </c>
      <c r="G68" t="s">
        <v>152</v>
      </c>
      <c r="H68" t="s">
        <v>153</v>
      </c>
      <c r="I68" s="1" t="s">
        <v>298</v>
      </c>
      <c r="J68" s="2" t="s">
        <v>296</v>
      </c>
      <c r="K68" s="10" t="s">
        <v>313</v>
      </c>
      <c r="L68" s="10" t="s">
        <v>313</v>
      </c>
      <c r="M68" s="1" t="s">
        <v>298</v>
      </c>
      <c r="N68" s="24" t="s">
        <v>298</v>
      </c>
      <c r="O68" s="24" t="s">
        <v>298</v>
      </c>
      <c r="P68" s="24" t="s">
        <v>298</v>
      </c>
      <c r="Q68" s="36" t="s">
        <v>298</v>
      </c>
      <c r="R68" s="14" t="s">
        <v>153</v>
      </c>
    </row>
    <row r="69" spans="1:18">
      <c r="A69" t="s">
        <v>158</v>
      </c>
      <c r="B69">
        <v>2571</v>
      </c>
      <c r="C69" t="s">
        <v>159</v>
      </c>
      <c r="D69" t="s">
        <v>10</v>
      </c>
      <c r="E69" t="s">
        <v>147</v>
      </c>
      <c r="F69">
        <v>0</v>
      </c>
      <c r="G69" t="s">
        <v>152</v>
      </c>
      <c r="H69" t="s">
        <v>160</v>
      </c>
      <c r="I69" s="1" t="s">
        <v>301</v>
      </c>
      <c r="J69" s="2" t="s">
        <v>160</v>
      </c>
      <c r="K69" s="10" t="s">
        <v>316</v>
      </c>
      <c r="L69" s="10" t="s">
        <v>316</v>
      </c>
      <c r="M69" s="35" t="s">
        <v>316</v>
      </c>
      <c r="N69" s="35" t="s">
        <v>380</v>
      </c>
      <c r="O69" s="35" t="s">
        <v>380</v>
      </c>
      <c r="P69" s="17" t="s">
        <v>608</v>
      </c>
      <c r="Q69" s="33" t="s">
        <v>608</v>
      </c>
      <c r="R69" s="14" t="s">
        <v>160</v>
      </c>
    </row>
    <row r="70" spans="1:18">
      <c r="A70" t="s">
        <v>161</v>
      </c>
      <c r="B70">
        <v>2572</v>
      </c>
      <c r="C70" t="s">
        <v>162</v>
      </c>
      <c r="D70" t="s">
        <v>10</v>
      </c>
      <c r="E70" t="s">
        <v>147</v>
      </c>
      <c r="F70">
        <v>0</v>
      </c>
      <c r="G70" t="s">
        <v>152</v>
      </c>
      <c r="H70" t="s">
        <v>160</v>
      </c>
      <c r="I70" s="1" t="s">
        <v>301</v>
      </c>
      <c r="J70" s="2" t="s">
        <v>160</v>
      </c>
      <c r="K70" s="10" t="s">
        <v>316</v>
      </c>
      <c r="L70" s="10" t="s">
        <v>316</v>
      </c>
      <c r="M70" s="35" t="s">
        <v>316</v>
      </c>
      <c r="N70" s="35" t="s">
        <v>380</v>
      </c>
      <c r="O70" s="35" t="s">
        <v>380</v>
      </c>
      <c r="P70" s="17" t="s">
        <v>608</v>
      </c>
      <c r="Q70" s="33" t="s">
        <v>608</v>
      </c>
      <c r="R70" s="14" t="s">
        <v>160</v>
      </c>
    </row>
    <row r="71" spans="1:18">
      <c r="A71" t="s">
        <v>163</v>
      </c>
      <c r="B71">
        <v>2573</v>
      </c>
      <c r="C71" t="s">
        <v>164</v>
      </c>
      <c r="D71" t="s">
        <v>10</v>
      </c>
      <c r="E71" t="s">
        <v>147</v>
      </c>
      <c r="F71">
        <v>0</v>
      </c>
      <c r="G71" t="s">
        <v>152</v>
      </c>
      <c r="H71" t="s">
        <v>160</v>
      </c>
      <c r="I71" s="1" t="s">
        <v>301</v>
      </c>
      <c r="J71" s="2" t="s">
        <v>160</v>
      </c>
      <c r="K71" s="10" t="s">
        <v>316</v>
      </c>
      <c r="L71" s="10" t="s">
        <v>316</v>
      </c>
      <c r="M71" s="35" t="s">
        <v>316</v>
      </c>
      <c r="N71" s="35" t="s">
        <v>380</v>
      </c>
      <c r="O71" s="35" t="s">
        <v>380</v>
      </c>
      <c r="P71" s="17" t="s">
        <v>608</v>
      </c>
      <c r="Q71" s="33" t="s">
        <v>608</v>
      </c>
      <c r="R71" s="14" t="s">
        <v>160</v>
      </c>
    </row>
    <row r="72" spans="1:18">
      <c r="A72" t="s">
        <v>165</v>
      </c>
      <c r="B72">
        <v>2574</v>
      </c>
      <c r="C72" t="s">
        <v>166</v>
      </c>
      <c r="D72" t="s">
        <v>10</v>
      </c>
      <c r="E72" t="s">
        <v>147</v>
      </c>
      <c r="F72">
        <v>0</v>
      </c>
      <c r="G72" t="s">
        <v>152</v>
      </c>
      <c r="H72" t="s">
        <v>160</v>
      </c>
      <c r="I72" s="1" t="s">
        <v>301</v>
      </c>
      <c r="J72" s="2" t="s">
        <v>160</v>
      </c>
      <c r="K72" s="10" t="s">
        <v>316</v>
      </c>
      <c r="L72" s="10" t="s">
        <v>316</v>
      </c>
      <c r="M72" s="35" t="s">
        <v>316</v>
      </c>
      <c r="N72" s="35" t="s">
        <v>380</v>
      </c>
      <c r="O72" s="35" t="s">
        <v>380</v>
      </c>
      <c r="P72" s="17" t="s">
        <v>608</v>
      </c>
      <c r="Q72" s="33" t="s">
        <v>608</v>
      </c>
      <c r="R72" s="14" t="s">
        <v>160</v>
      </c>
    </row>
    <row r="73" spans="1:18">
      <c r="A73" t="s">
        <v>167</v>
      </c>
      <c r="B73">
        <v>2575</v>
      </c>
      <c r="C73" t="s">
        <v>168</v>
      </c>
      <c r="D73" t="s">
        <v>10</v>
      </c>
      <c r="E73" t="s">
        <v>147</v>
      </c>
      <c r="F73">
        <v>0</v>
      </c>
      <c r="G73" t="s">
        <v>152</v>
      </c>
      <c r="H73" t="s">
        <v>160</v>
      </c>
      <c r="I73" s="1" t="s">
        <v>301</v>
      </c>
      <c r="J73" s="2" t="s">
        <v>160</v>
      </c>
      <c r="K73" s="10" t="s">
        <v>316</v>
      </c>
      <c r="L73" s="10" t="s">
        <v>316</v>
      </c>
      <c r="M73" s="35" t="s">
        <v>316</v>
      </c>
      <c r="N73" s="35" t="s">
        <v>380</v>
      </c>
      <c r="O73" s="35" t="s">
        <v>380</v>
      </c>
      <c r="P73" s="17" t="s">
        <v>608</v>
      </c>
      <c r="Q73" s="33" t="s">
        <v>608</v>
      </c>
      <c r="R73" s="14" t="s">
        <v>160</v>
      </c>
    </row>
    <row r="74" spans="1:18">
      <c r="A74" t="s">
        <v>169</v>
      </c>
      <c r="B74">
        <v>2576</v>
      </c>
      <c r="C74" t="s">
        <v>170</v>
      </c>
      <c r="D74" t="s">
        <v>10</v>
      </c>
      <c r="E74" t="s">
        <v>147</v>
      </c>
      <c r="F74">
        <v>0</v>
      </c>
      <c r="G74" t="s">
        <v>152</v>
      </c>
      <c r="H74" t="s">
        <v>160</v>
      </c>
      <c r="I74" s="1" t="s">
        <v>301</v>
      </c>
      <c r="J74" s="2" t="s">
        <v>160</v>
      </c>
      <c r="K74" s="10" t="s">
        <v>316</v>
      </c>
      <c r="L74" s="10" t="s">
        <v>316</v>
      </c>
      <c r="M74" s="35" t="s">
        <v>316</v>
      </c>
      <c r="N74" s="35" t="s">
        <v>380</v>
      </c>
      <c r="O74" s="35" t="s">
        <v>380</v>
      </c>
      <c r="P74" s="17" t="s">
        <v>608</v>
      </c>
      <c r="Q74" s="33" t="s">
        <v>608</v>
      </c>
      <c r="R74" s="14" t="s">
        <v>160</v>
      </c>
    </row>
    <row r="75" spans="1:18">
      <c r="A75" t="s">
        <v>171</v>
      </c>
      <c r="B75">
        <v>2577</v>
      </c>
      <c r="C75" t="s">
        <v>172</v>
      </c>
      <c r="D75" t="s">
        <v>10</v>
      </c>
      <c r="E75" t="s">
        <v>147</v>
      </c>
      <c r="F75">
        <v>0</v>
      </c>
      <c r="G75" t="s">
        <v>152</v>
      </c>
      <c r="H75" t="s">
        <v>160</v>
      </c>
      <c r="I75" s="1" t="s">
        <v>301</v>
      </c>
      <c r="J75" s="2" t="s">
        <v>160</v>
      </c>
      <c r="K75" s="10" t="s">
        <v>314</v>
      </c>
      <c r="L75" s="10" t="s">
        <v>314</v>
      </c>
      <c r="M75" s="35" t="s">
        <v>314</v>
      </c>
      <c r="N75" s="35" t="s">
        <v>380</v>
      </c>
      <c r="O75" s="35" t="s">
        <v>380</v>
      </c>
      <c r="P75" s="17" t="s">
        <v>608</v>
      </c>
      <c r="Q75" s="33" t="s">
        <v>608</v>
      </c>
      <c r="R75" s="14" t="s">
        <v>160</v>
      </c>
    </row>
    <row r="76" spans="1:18">
      <c r="A76" t="s">
        <v>173</v>
      </c>
      <c r="B76">
        <v>2578</v>
      </c>
      <c r="C76" t="s">
        <v>174</v>
      </c>
      <c r="D76" t="s">
        <v>10</v>
      </c>
      <c r="E76" t="s">
        <v>147</v>
      </c>
      <c r="F76">
        <v>0</v>
      </c>
      <c r="G76" t="s">
        <v>152</v>
      </c>
      <c r="H76" t="s">
        <v>160</v>
      </c>
      <c r="I76" s="1" t="s">
        <v>301</v>
      </c>
      <c r="J76" s="2" t="s">
        <v>160</v>
      </c>
      <c r="K76" s="10" t="s">
        <v>316</v>
      </c>
      <c r="L76" s="10" t="s">
        <v>316</v>
      </c>
      <c r="M76" s="35" t="s">
        <v>316</v>
      </c>
      <c r="N76" s="35" t="s">
        <v>380</v>
      </c>
      <c r="O76" s="35" t="s">
        <v>380</v>
      </c>
      <c r="P76" s="17" t="s">
        <v>608</v>
      </c>
      <c r="Q76" s="33" t="s">
        <v>608</v>
      </c>
      <c r="R76" s="14" t="s">
        <v>160</v>
      </c>
    </row>
    <row r="77" spans="1:18">
      <c r="A77" t="s">
        <v>175</v>
      </c>
      <c r="B77">
        <v>2579</v>
      </c>
      <c r="C77" t="s">
        <v>176</v>
      </c>
      <c r="D77" t="s">
        <v>10</v>
      </c>
      <c r="E77" t="s">
        <v>147</v>
      </c>
      <c r="F77">
        <v>0</v>
      </c>
      <c r="G77" t="s">
        <v>152</v>
      </c>
      <c r="H77" t="s">
        <v>160</v>
      </c>
      <c r="I77" s="1" t="s">
        <v>301</v>
      </c>
      <c r="J77" s="2" t="s">
        <v>160</v>
      </c>
      <c r="K77" s="10" t="s">
        <v>316</v>
      </c>
      <c r="L77" s="10" t="s">
        <v>316</v>
      </c>
      <c r="M77" s="35" t="s">
        <v>316</v>
      </c>
      <c r="N77" s="35" t="s">
        <v>380</v>
      </c>
      <c r="O77" s="35" t="s">
        <v>380</v>
      </c>
      <c r="P77" s="17" t="s">
        <v>608</v>
      </c>
      <c r="Q77" s="33" t="s">
        <v>608</v>
      </c>
      <c r="R77" s="14" t="s">
        <v>160</v>
      </c>
    </row>
    <row r="78" spans="1:18">
      <c r="A78" t="s">
        <v>177</v>
      </c>
      <c r="B78">
        <v>2580</v>
      </c>
      <c r="C78" t="s">
        <v>178</v>
      </c>
      <c r="D78" t="s">
        <v>10</v>
      </c>
      <c r="E78" t="s">
        <v>147</v>
      </c>
      <c r="F78">
        <v>0</v>
      </c>
      <c r="G78" t="s">
        <v>152</v>
      </c>
      <c r="H78" t="s">
        <v>160</v>
      </c>
      <c r="I78" s="1" t="s">
        <v>301</v>
      </c>
      <c r="J78" s="2" t="s">
        <v>160</v>
      </c>
      <c r="K78" s="10" t="s">
        <v>316</v>
      </c>
      <c r="L78" s="10" t="s">
        <v>316</v>
      </c>
      <c r="M78" s="35" t="s">
        <v>316</v>
      </c>
      <c r="N78" s="35" t="s">
        <v>380</v>
      </c>
      <c r="O78" s="35" t="s">
        <v>380</v>
      </c>
      <c r="P78" s="17" t="s">
        <v>608</v>
      </c>
      <c r="Q78" s="33" t="s">
        <v>608</v>
      </c>
      <c r="R78" s="14" t="s">
        <v>160</v>
      </c>
    </row>
    <row r="79" spans="1:18">
      <c r="A79" t="s">
        <v>179</v>
      </c>
      <c r="B79">
        <v>2581</v>
      </c>
      <c r="C79" t="s">
        <v>180</v>
      </c>
      <c r="D79" t="s">
        <v>10</v>
      </c>
      <c r="E79" t="s">
        <v>147</v>
      </c>
      <c r="F79">
        <v>0</v>
      </c>
      <c r="G79" t="s">
        <v>152</v>
      </c>
      <c r="H79" t="s">
        <v>160</v>
      </c>
      <c r="I79" s="1" t="s">
        <v>301</v>
      </c>
      <c r="J79" s="2" t="s">
        <v>160</v>
      </c>
      <c r="K79" s="10" t="s">
        <v>316</v>
      </c>
      <c r="L79" s="10" t="s">
        <v>316</v>
      </c>
      <c r="M79" s="35" t="s">
        <v>316</v>
      </c>
      <c r="N79" s="35" t="s">
        <v>380</v>
      </c>
      <c r="O79" s="35" t="s">
        <v>380</v>
      </c>
      <c r="P79" s="17" t="s">
        <v>608</v>
      </c>
      <c r="Q79" s="33" t="s">
        <v>608</v>
      </c>
      <c r="R79" s="14" t="s">
        <v>160</v>
      </c>
    </row>
    <row r="80" spans="1:18">
      <c r="A80" t="s">
        <v>181</v>
      </c>
      <c r="B80">
        <v>2582</v>
      </c>
      <c r="C80" t="s">
        <v>182</v>
      </c>
      <c r="D80" t="s">
        <v>10</v>
      </c>
      <c r="E80" t="s">
        <v>147</v>
      </c>
      <c r="F80">
        <v>0</v>
      </c>
      <c r="G80" t="s">
        <v>152</v>
      </c>
      <c r="H80" t="s">
        <v>160</v>
      </c>
      <c r="I80" s="1" t="s">
        <v>301</v>
      </c>
      <c r="J80" s="2" t="s">
        <v>160</v>
      </c>
      <c r="K80" s="10" t="s">
        <v>316</v>
      </c>
      <c r="L80" s="10" t="s">
        <v>316</v>
      </c>
      <c r="M80" s="35" t="s">
        <v>316</v>
      </c>
      <c r="N80" s="35" t="s">
        <v>380</v>
      </c>
      <c r="O80" s="35" t="s">
        <v>380</v>
      </c>
      <c r="P80" s="17" t="s">
        <v>608</v>
      </c>
      <c r="Q80" s="33" t="s">
        <v>608</v>
      </c>
      <c r="R80" s="14" t="s">
        <v>160</v>
      </c>
    </row>
    <row r="81" spans="1:18">
      <c r="A81" t="s">
        <v>183</v>
      </c>
      <c r="B81">
        <v>2586</v>
      </c>
      <c r="C81" t="s">
        <v>184</v>
      </c>
      <c r="D81" t="s">
        <v>10</v>
      </c>
      <c r="E81" t="s">
        <v>147</v>
      </c>
      <c r="F81">
        <v>0</v>
      </c>
      <c r="G81" t="s">
        <v>152</v>
      </c>
      <c r="H81" t="s">
        <v>160</v>
      </c>
      <c r="I81" s="1" t="s">
        <v>301</v>
      </c>
      <c r="J81" s="2" t="s">
        <v>160</v>
      </c>
      <c r="K81" s="10" t="s">
        <v>316</v>
      </c>
      <c r="L81" s="10" t="s">
        <v>316</v>
      </c>
      <c r="M81" s="35" t="s">
        <v>316</v>
      </c>
      <c r="N81" s="35" t="s">
        <v>380</v>
      </c>
      <c r="O81" s="35" t="s">
        <v>380</v>
      </c>
      <c r="P81" s="17" t="s">
        <v>608</v>
      </c>
      <c r="Q81" s="33" t="s">
        <v>608</v>
      </c>
      <c r="R81" s="14" t="s">
        <v>160</v>
      </c>
    </row>
    <row r="82" spans="1:18">
      <c r="A82" t="s">
        <v>185</v>
      </c>
      <c r="B82">
        <v>2590</v>
      </c>
      <c r="C82" t="s">
        <v>186</v>
      </c>
      <c r="D82" t="s">
        <v>10</v>
      </c>
      <c r="E82" t="s">
        <v>147</v>
      </c>
      <c r="F82">
        <v>0.1</v>
      </c>
      <c r="G82" t="s">
        <v>152</v>
      </c>
      <c r="H82" t="s">
        <v>187</v>
      </c>
      <c r="M82" s="1"/>
      <c r="N82" s="24"/>
      <c r="O82" s="24"/>
      <c r="P82" s="24"/>
      <c r="Q82" s="36"/>
      <c r="R82" s="14" t="s">
        <v>187</v>
      </c>
    </row>
    <row r="83" spans="1:18">
      <c r="A83" t="s">
        <v>188</v>
      </c>
      <c r="B83">
        <v>2591</v>
      </c>
      <c r="C83" t="s">
        <v>189</v>
      </c>
      <c r="D83" t="s">
        <v>10</v>
      </c>
      <c r="E83" t="s">
        <v>147</v>
      </c>
      <c r="F83">
        <v>0.1</v>
      </c>
      <c r="G83" t="s">
        <v>152</v>
      </c>
      <c r="H83" t="s">
        <v>187</v>
      </c>
      <c r="M83" s="1"/>
      <c r="N83" s="24"/>
      <c r="O83" s="24"/>
      <c r="P83" s="24"/>
      <c r="Q83" s="36"/>
      <c r="R83" s="14" t="s">
        <v>187</v>
      </c>
    </row>
    <row r="84" spans="1:18">
      <c r="A84" t="s">
        <v>190</v>
      </c>
      <c r="B84">
        <v>2592</v>
      </c>
      <c r="C84" t="s">
        <v>191</v>
      </c>
      <c r="D84" t="s">
        <v>10</v>
      </c>
      <c r="E84" t="s">
        <v>147</v>
      </c>
      <c r="F84">
        <v>0.1</v>
      </c>
      <c r="G84" t="s">
        <v>152</v>
      </c>
      <c r="H84" t="s">
        <v>187</v>
      </c>
      <c r="M84" s="1"/>
      <c r="N84" s="24"/>
      <c r="O84" s="24"/>
      <c r="P84" s="24"/>
      <c r="Q84" s="36"/>
      <c r="R84" s="14" t="s">
        <v>187</v>
      </c>
    </row>
    <row r="85" spans="1:18">
      <c r="A85" t="s">
        <v>192</v>
      </c>
      <c r="B85">
        <v>2593</v>
      </c>
      <c r="C85" t="s">
        <v>193</v>
      </c>
      <c r="D85" t="s">
        <v>10</v>
      </c>
      <c r="E85" t="s">
        <v>147</v>
      </c>
      <c r="F85">
        <v>0.1</v>
      </c>
      <c r="G85" t="s">
        <v>152</v>
      </c>
      <c r="H85" t="s">
        <v>187</v>
      </c>
      <c r="M85" s="1"/>
      <c r="N85" s="24"/>
      <c r="O85" s="24"/>
      <c r="P85" s="24"/>
      <c r="Q85" s="36"/>
      <c r="R85" s="14" t="s">
        <v>187</v>
      </c>
    </row>
    <row r="86" spans="1:18">
      <c r="A86" t="s">
        <v>194</v>
      </c>
      <c r="B86">
        <v>2594</v>
      </c>
      <c r="C86" t="s">
        <v>195</v>
      </c>
      <c r="D86" t="s">
        <v>10</v>
      </c>
      <c r="E86" t="s">
        <v>147</v>
      </c>
      <c r="F86">
        <v>0.1</v>
      </c>
      <c r="G86" t="s">
        <v>152</v>
      </c>
      <c r="H86" t="s">
        <v>187</v>
      </c>
      <c r="M86" s="1"/>
      <c r="N86" s="24"/>
      <c r="O86" s="24"/>
      <c r="P86" s="24"/>
      <c r="Q86" s="36"/>
      <c r="R86" s="14" t="s">
        <v>187</v>
      </c>
    </row>
    <row r="87" spans="1:18">
      <c r="A87" t="s">
        <v>196</v>
      </c>
      <c r="B87">
        <v>2595</v>
      </c>
      <c r="C87" t="s">
        <v>197</v>
      </c>
      <c r="D87" t="s">
        <v>10</v>
      </c>
      <c r="E87" t="s">
        <v>147</v>
      </c>
      <c r="F87">
        <v>0.1</v>
      </c>
      <c r="G87" t="s">
        <v>152</v>
      </c>
      <c r="H87" t="s">
        <v>187</v>
      </c>
      <c r="M87" s="1"/>
      <c r="N87" s="24"/>
      <c r="O87" s="24"/>
      <c r="P87" s="24"/>
      <c r="Q87" s="36"/>
      <c r="R87" s="14" t="s">
        <v>187</v>
      </c>
    </row>
    <row r="88" spans="1:18">
      <c r="A88" t="s">
        <v>198</v>
      </c>
      <c r="B88">
        <v>2596</v>
      </c>
      <c r="C88" t="s">
        <v>199</v>
      </c>
      <c r="D88" t="s">
        <v>10</v>
      </c>
      <c r="E88" t="s">
        <v>147</v>
      </c>
      <c r="F88">
        <v>0.12</v>
      </c>
      <c r="G88" t="s">
        <v>152</v>
      </c>
      <c r="H88" t="s">
        <v>187</v>
      </c>
      <c r="M88" s="1"/>
      <c r="N88" s="24"/>
      <c r="O88" s="24"/>
      <c r="P88" s="24"/>
      <c r="Q88" s="36"/>
      <c r="R88" s="14" t="s">
        <v>187</v>
      </c>
    </row>
    <row r="89" spans="1:18">
      <c r="A89" t="s">
        <v>200</v>
      </c>
      <c r="B89">
        <v>2597</v>
      </c>
      <c r="C89" t="s">
        <v>201</v>
      </c>
      <c r="D89" t="s">
        <v>10</v>
      </c>
      <c r="E89" t="s">
        <v>147</v>
      </c>
      <c r="F89">
        <v>0.1</v>
      </c>
      <c r="G89" t="s">
        <v>152</v>
      </c>
      <c r="H89" t="s">
        <v>187</v>
      </c>
      <c r="M89" s="1"/>
      <c r="N89" s="24"/>
      <c r="O89" s="24"/>
      <c r="P89" s="24"/>
      <c r="Q89" s="36"/>
      <c r="R89" s="14" t="s">
        <v>187</v>
      </c>
    </row>
    <row r="90" spans="1:18">
      <c r="A90" t="s">
        <v>202</v>
      </c>
      <c r="B90">
        <v>2598</v>
      </c>
      <c r="C90" t="s">
        <v>203</v>
      </c>
      <c r="D90" t="s">
        <v>10</v>
      </c>
      <c r="E90" t="s">
        <v>147</v>
      </c>
      <c r="F90">
        <v>0.1</v>
      </c>
      <c r="G90" t="s">
        <v>152</v>
      </c>
      <c r="H90" t="s">
        <v>187</v>
      </c>
      <c r="M90" s="1"/>
      <c r="N90" s="24"/>
      <c r="O90" s="24"/>
      <c r="P90" s="24"/>
      <c r="Q90" s="36"/>
      <c r="R90" s="14" t="s">
        <v>187</v>
      </c>
    </row>
    <row r="91" spans="1:18">
      <c r="A91" t="s">
        <v>204</v>
      </c>
      <c r="B91">
        <v>2655</v>
      </c>
      <c r="C91" t="s">
        <v>205</v>
      </c>
      <c r="D91" t="s">
        <v>10</v>
      </c>
      <c r="E91" t="s">
        <v>147</v>
      </c>
      <c r="F91">
        <v>0.85</v>
      </c>
      <c r="G91" t="s">
        <v>152</v>
      </c>
      <c r="H91" t="s">
        <v>206</v>
      </c>
      <c r="I91" s="1" t="s">
        <v>300</v>
      </c>
      <c r="J91" s="2" t="s">
        <v>296</v>
      </c>
      <c r="K91" s="7" t="s">
        <v>206</v>
      </c>
      <c r="L91" s="7" t="s">
        <v>206</v>
      </c>
      <c r="M91" s="1" t="s">
        <v>300</v>
      </c>
      <c r="N91" s="24" t="s">
        <v>300</v>
      </c>
      <c r="O91" s="24" t="s">
        <v>300</v>
      </c>
      <c r="P91" s="64" t="s">
        <v>206</v>
      </c>
      <c r="Q91" s="64" t="s">
        <v>205</v>
      </c>
      <c r="R91" s="14" t="s">
        <v>206</v>
      </c>
    </row>
    <row r="92" spans="1:18">
      <c r="A92" t="s">
        <v>207</v>
      </c>
      <c r="B92">
        <v>2656</v>
      </c>
      <c r="C92" t="s">
        <v>208</v>
      </c>
      <c r="D92" t="s">
        <v>10</v>
      </c>
      <c r="E92" t="s">
        <v>147</v>
      </c>
      <c r="F92">
        <v>0.95</v>
      </c>
      <c r="G92" t="s">
        <v>152</v>
      </c>
      <c r="H92" t="s">
        <v>206</v>
      </c>
      <c r="I92" s="1" t="s">
        <v>300</v>
      </c>
      <c r="J92" s="2" t="s">
        <v>296</v>
      </c>
      <c r="K92" s="7" t="s">
        <v>206</v>
      </c>
      <c r="L92" s="7" t="s">
        <v>206</v>
      </c>
      <c r="M92" s="1" t="s">
        <v>300</v>
      </c>
      <c r="N92" s="24" t="s">
        <v>300</v>
      </c>
      <c r="O92" s="24" t="s">
        <v>300</v>
      </c>
      <c r="P92" s="64" t="s">
        <v>206</v>
      </c>
      <c r="Q92" s="64" t="s">
        <v>672</v>
      </c>
      <c r="R92" s="14" t="s">
        <v>206</v>
      </c>
    </row>
    <row r="93" spans="1:18">
      <c r="A93" t="s">
        <v>209</v>
      </c>
      <c r="B93">
        <v>2657</v>
      </c>
      <c r="C93" t="s">
        <v>210</v>
      </c>
      <c r="D93" t="s">
        <v>10</v>
      </c>
      <c r="E93" t="s">
        <v>147</v>
      </c>
      <c r="F93">
        <v>0.9</v>
      </c>
      <c r="G93" t="s">
        <v>152</v>
      </c>
      <c r="H93" t="s">
        <v>206</v>
      </c>
      <c r="I93" s="1" t="s">
        <v>300</v>
      </c>
      <c r="J93" s="2" t="s">
        <v>296</v>
      </c>
      <c r="K93" s="7" t="s">
        <v>206</v>
      </c>
      <c r="L93" s="7" t="s">
        <v>206</v>
      </c>
      <c r="M93" s="1" t="s">
        <v>300</v>
      </c>
      <c r="N93" s="24" t="s">
        <v>300</v>
      </c>
      <c r="O93" s="24" t="s">
        <v>300</v>
      </c>
      <c r="P93" s="64" t="s">
        <v>206</v>
      </c>
      <c r="Q93" s="64" t="s">
        <v>672</v>
      </c>
      <c r="R93" s="14" t="s">
        <v>206</v>
      </c>
    </row>
    <row r="94" spans="1:18">
      <c r="A94" t="s">
        <v>211</v>
      </c>
      <c r="B94">
        <v>2658</v>
      </c>
      <c r="C94" t="s">
        <v>212</v>
      </c>
      <c r="D94" t="s">
        <v>10</v>
      </c>
      <c r="E94" t="s">
        <v>147</v>
      </c>
      <c r="F94">
        <v>0.8</v>
      </c>
      <c r="G94" t="s">
        <v>152</v>
      </c>
      <c r="H94" t="s">
        <v>206</v>
      </c>
      <c r="I94" s="1" t="s">
        <v>300</v>
      </c>
      <c r="J94" s="2" t="s">
        <v>296</v>
      </c>
      <c r="K94" s="7" t="s">
        <v>206</v>
      </c>
      <c r="L94" s="7" t="s">
        <v>206</v>
      </c>
      <c r="M94" s="1" t="s">
        <v>300</v>
      </c>
      <c r="N94" s="24" t="s">
        <v>300</v>
      </c>
      <c r="O94" s="24" t="s">
        <v>300</v>
      </c>
      <c r="P94" s="64" t="s">
        <v>206</v>
      </c>
      <c r="Q94" s="64" t="s">
        <v>670</v>
      </c>
      <c r="R94" s="14" t="s">
        <v>206</v>
      </c>
    </row>
    <row r="95" spans="1:18">
      <c r="A95" t="s">
        <v>213</v>
      </c>
      <c r="B95">
        <v>2659</v>
      </c>
      <c r="C95" t="s">
        <v>214</v>
      </c>
      <c r="D95" t="s">
        <v>10</v>
      </c>
      <c r="E95" t="s">
        <v>147</v>
      </c>
      <c r="F95">
        <v>0.2</v>
      </c>
      <c r="G95" t="s">
        <v>152</v>
      </c>
      <c r="H95" t="s">
        <v>215</v>
      </c>
      <c r="M95" s="1"/>
      <c r="N95" s="24"/>
      <c r="O95" s="24"/>
      <c r="P95" s="24"/>
      <c r="Q95" s="36"/>
      <c r="R95" s="14" t="s">
        <v>215</v>
      </c>
    </row>
    <row r="96" spans="1:18">
      <c r="A96" t="s">
        <v>216</v>
      </c>
      <c r="B96">
        <v>2661</v>
      </c>
      <c r="C96" t="s">
        <v>217</v>
      </c>
      <c r="D96" t="s">
        <v>10</v>
      </c>
      <c r="E96" t="s">
        <v>147</v>
      </c>
      <c r="F96">
        <v>0.1</v>
      </c>
      <c r="G96" t="s">
        <v>12</v>
      </c>
      <c r="H96" t="s">
        <v>123</v>
      </c>
      <c r="M96" s="1"/>
      <c r="N96" s="24"/>
      <c r="O96" s="24"/>
      <c r="P96" s="24"/>
      <c r="Q96" s="36"/>
      <c r="R96" s="14" t="s">
        <v>123</v>
      </c>
    </row>
    <row r="97" spans="1:18">
      <c r="A97" t="s">
        <v>218</v>
      </c>
      <c r="B97">
        <v>866</v>
      </c>
      <c r="C97" t="s">
        <v>219</v>
      </c>
      <c r="D97" t="s">
        <v>220</v>
      </c>
      <c r="E97" t="s">
        <v>221</v>
      </c>
      <c r="F97">
        <v>0</v>
      </c>
      <c r="H97" t="s">
        <v>222</v>
      </c>
      <c r="M97" s="1"/>
      <c r="N97" s="24"/>
      <c r="O97" s="24"/>
      <c r="P97" s="24"/>
      <c r="Q97" s="36"/>
      <c r="R97" s="14" t="s">
        <v>222</v>
      </c>
    </row>
    <row r="98" spans="1:18">
      <c r="A98" t="s">
        <v>223</v>
      </c>
      <c r="B98">
        <v>946</v>
      </c>
      <c r="C98" t="s">
        <v>224</v>
      </c>
      <c r="D98" t="s">
        <v>220</v>
      </c>
      <c r="E98" t="s">
        <v>221</v>
      </c>
      <c r="F98">
        <v>0</v>
      </c>
      <c r="H98" t="s">
        <v>222</v>
      </c>
      <c r="M98" s="1"/>
      <c r="N98" s="24"/>
      <c r="O98" s="24"/>
      <c r="P98" s="24"/>
      <c r="Q98" s="36"/>
      <c r="R98" s="14" t="s">
        <v>222</v>
      </c>
    </row>
    <row r="99" spans="1:18">
      <c r="A99" t="s">
        <v>225</v>
      </c>
      <c r="B99">
        <v>976</v>
      </c>
      <c r="C99" t="s">
        <v>226</v>
      </c>
      <c r="D99" t="s">
        <v>220</v>
      </c>
      <c r="E99" t="s">
        <v>221</v>
      </c>
      <c r="F99">
        <v>0</v>
      </c>
      <c r="H99" t="s">
        <v>222</v>
      </c>
      <c r="M99" s="1"/>
      <c r="N99" s="24"/>
      <c r="O99" s="24"/>
      <c r="P99" s="24"/>
      <c r="Q99" s="36"/>
      <c r="R99" s="14" t="s">
        <v>222</v>
      </c>
    </row>
    <row r="100" spans="1:18">
      <c r="A100" t="s">
        <v>227</v>
      </c>
      <c r="B100">
        <v>1016</v>
      </c>
      <c r="C100" t="s">
        <v>228</v>
      </c>
      <c r="D100" t="s">
        <v>220</v>
      </c>
      <c r="E100" t="s">
        <v>221</v>
      </c>
      <c r="F100">
        <v>0</v>
      </c>
      <c r="H100" t="s">
        <v>222</v>
      </c>
      <c r="M100" s="1"/>
      <c r="N100" s="24"/>
      <c r="O100" s="24"/>
      <c r="P100" s="24"/>
      <c r="Q100" s="36"/>
      <c r="R100" s="14" t="s">
        <v>222</v>
      </c>
    </row>
    <row r="101" spans="1:18">
      <c r="A101" t="s">
        <v>229</v>
      </c>
      <c r="B101">
        <v>1034</v>
      </c>
      <c r="C101" t="s">
        <v>230</v>
      </c>
      <c r="D101" t="s">
        <v>220</v>
      </c>
      <c r="E101" t="s">
        <v>221</v>
      </c>
      <c r="F101">
        <v>0</v>
      </c>
      <c r="H101" t="s">
        <v>222</v>
      </c>
      <c r="M101" s="1"/>
      <c r="N101" s="24"/>
      <c r="O101" s="24"/>
      <c r="P101" s="24"/>
      <c r="Q101" s="36"/>
      <c r="R101" s="14" t="s">
        <v>222</v>
      </c>
    </row>
    <row r="102" spans="1:18">
      <c r="A102" t="s">
        <v>231</v>
      </c>
      <c r="B102">
        <v>2029</v>
      </c>
      <c r="C102" t="s">
        <v>232</v>
      </c>
      <c r="D102" t="s">
        <v>220</v>
      </c>
      <c r="E102" t="s">
        <v>221</v>
      </c>
      <c r="F102">
        <v>0</v>
      </c>
      <c r="H102" t="s">
        <v>222</v>
      </c>
      <c r="M102" s="1"/>
      <c r="N102" s="24"/>
      <c r="O102" s="24"/>
      <c r="P102" s="24"/>
      <c r="Q102" s="36"/>
      <c r="R102" s="14" t="s">
        <v>222</v>
      </c>
    </row>
    <row r="103" spans="1:18">
      <c r="A103" t="s">
        <v>233</v>
      </c>
      <c r="B103">
        <v>1096</v>
      </c>
      <c r="C103" t="s">
        <v>234</v>
      </c>
      <c r="D103" t="s">
        <v>220</v>
      </c>
      <c r="E103" t="s">
        <v>221</v>
      </c>
      <c r="F103">
        <v>0</v>
      </c>
      <c r="H103" t="s">
        <v>222</v>
      </c>
      <c r="M103" s="1"/>
      <c r="N103" s="24"/>
      <c r="O103" s="24"/>
      <c r="P103" s="24"/>
      <c r="Q103" s="36"/>
      <c r="R103" s="14" t="s">
        <v>222</v>
      </c>
    </row>
    <row r="104" spans="1:18">
      <c r="A104" t="s">
        <v>235</v>
      </c>
      <c r="B104">
        <v>1107</v>
      </c>
      <c r="C104" t="s">
        <v>236</v>
      </c>
      <c r="D104" t="s">
        <v>220</v>
      </c>
      <c r="E104" t="s">
        <v>221</v>
      </c>
      <c r="F104">
        <v>0</v>
      </c>
      <c r="H104" t="s">
        <v>222</v>
      </c>
      <c r="M104" s="1"/>
      <c r="N104" s="24"/>
      <c r="O104" s="24"/>
      <c r="P104" s="24"/>
      <c r="Q104" s="36"/>
      <c r="R104" s="14" t="s">
        <v>222</v>
      </c>
    </row>
    <row r="105" spans="1:18">
      <c r="A105" t="s">
        <v>237</v>
      </c>
      <c r="B105">
        <v>1110</v>
      </c>
      <c r="C105" t="s">
        <v>238</v>
      </c>
      <c r="D105" t="s">
        <v>220</v>
      </c>
      <c r="E105" t="s">
        <v>221</v>
      </c>
      <c r="F105">
        <v>0</v>
      </c>
      <c r="H105" t="s">
        <v>222</v>
      </c>
      <c r="M105" s="1"/>
      <c r="N105" s="24"/>
      <c r="O105" s="24"/>
      <c r="P105" s="24"/>
      <c r="Q105" s="36"/>
      <c r="R105" s="14" t="s">
        <v>222</v>
      </c>
    </row>
    <row r="106" spans="1:18">
      <c r="A106" t="s">
        <v>239</v>
      </c>
      <c r="B106">
        <v>1126</v>
      </c>
      <c r="C106" t="s">
        <v>240</v>
      </c>
      <c r="D106" t="s">
        <v>220</v>
      </c>
      <c r="E106" t="s">
        <v>221</v>
      </c>
      <c r="F106">
        <v>0</v>
      </c>
      <c r="H106" t="s">
        <v>222</v>
      </c>
      <c r="M106" s="1"/>
      <c r="N106" s="24"/>
      <c r="O106" s="24"/>
      <c r="P106" s="24"/>
      <c r="Q106" s="36"/>
      <c r="R106" s="14" t="s">
        <v>222</v>
      </c>
    </row>
    <row r="107" spans="1:18">
      <c r="A107" t="s">
        <v>241</v>
      </c>
      <c r="B107">
        <v>1157</v>
      </c>
      <c r="C107" t="s">
        <v>242</v>
      </c>
      <c r="D107" t="s">
        <v>220</v>
      </c>
      <c r="E107" t="s">
        <v>221</v>
      </c>
      <c r="F107">
        <v>0</v>
      </c>
      <c r="H107" t="s">
        <v>222</v>
      </c>
      <c r="M107" s="1"/>
      <c r="N107" s="24"/>
      <c r="O107" s="24"/>
      <c r="P107" s="24"/>
      <c r="Q107" s="36"/>
      <c r="R107" s="14" t="s">
        <v>222</v>
      </c>
    </row>
    <row r="108" spans="1:18">
      <c r="A108" t="s">
        <v>243</v>
      </c>
      <c r="B108">
        <v>1140</v>
      </c>
      <c r="C108" t="s">
        <v>244</v>
      </c>
      <c r="D108" t="s">
        <v>220</v>
      </c>
      <c r="E108" t="s">
        <v>221</v>
      </c>
      <c r="F108">
        <v>0</v>
      </c>
      <c r="H108" t="s">
        <v>222</v>
      </c>
      <c r="M108" s="1"/>
      <c r="N108" s="24"/>
      <c r="O108" s="24"/>
      <c r="P108" s="24"/>
      <c r="Q108" s="36"/>
      <c r="R108" s="14" t="s">
        <v>222</v>
      </c>
    </row>
    <row r="109" spans="1:18">
      <c r="A109" t="s">
        <v>245</v>
      </c>
      <c r="B109">
        <v>1150</v>
      </c>
      <c r="C109" t="s">
        <v>246</v>
      </c>
      <c r="D109" t="s">
        <v>220</v>
      </c>
      <c r="E109" t="s">
        <v>221</v>
      </c>
      <c r="F109">
        <v>0</v>
      </c>
      <c r="H109" t="s">
        <v>222</v>
      </c>
      <c r="M109" s="1"/>
      <c r="N109" s="24"/>
      <c r="O109" s="24"/>
      <c r="P109" s="24"/>
      <c r="Q109" s="36"/>
      <c r="R109" s="14" t="s">
        <v>222</v>
      </c>
    </row>
    <row r="110" spans="1:18">
      <c r="A110" t="s">
        <v>247</v>
      </c>
      <c r="B110">
        <v>2848</v>
      </c>
      <c r="C110" t="s">
        <v>248</v>
      </c>
      <c r="D110" t="s">
        <v>10</v>
      </c>
      <c r="E110" t="s">
        <v>249</v>
      </c>
      <c r="F110">
        <v>0.875</v>
      </c>
      <c r="G110" t="s">
        <v>250</v>
      </c>
      <c r="H110" t="s">
        <v>251</v>
      </c>
      <c r="I110" s="1" t="s">
        <v>302</v>
      </c>
      <c r="J110" s="2" t="s">
        <v>297</v>
      </c>
      <c r="K110" s="7" t="s">
        <v>302</v>
      </c>
      <c r="L110" s="7" t="s">
        <v>302</v>
      </c>
      <c r="M110" s="1" t="s">
        <v>302</v>
      </c>
      <c r="N110" s="24" t="s">
        <v>302</v>
      </c>
      <c r="O110" s="24" t="s">
        <v>302</v>
      </c>
      <c r="P110" s="36" t="s">
        <v>603</v>
      </c>
      <c r="Q110" s="36" t="s">
        <v>603</v>
      </c>
      <c r="R110" s="14" t="s">
        <v>251</v>
      </c>
    </row>
    <row r="111" spans="1:18">
      <c r="A111" t="s">
        <v>252</v>
      </c>
      <c r="B111">
        <v>2740</v>
      </c>
      <c r="C111" t="s">
        <v>253</v>
      </c>
      <c r="D111" t="s">
        <v>10</v>
      </c>
      <c r="E111" t="s">
        <v>249</v>
      </c>
      <c r="F111">
        <v>0.15</v>
      </c>
      <c r="G111" t="s">
        <v>250</v>
      </c>
      <c r="H111" t="s">
        <v>251</v>
      </c>
      <c r="I111" s="1" t="s">
        <v>302</v>
      </c>
      <c r="J111" s="2" t="s">
        <v>297</v>
      </c>
      <c r="K111" s="7" t="s">
        <v>302</v>
      </c>
      <c r="L111" s="7" t="s">
        <v>302</v>
      </c>
      <c r="M111" s="1" t="s">
        <v>302</v>
      </c>
      <c r="N111" s="24" t="s">
        <v>302</v>
      </c>
      <c r="O111" s="24" t="s">
        <v>302</v>
      </c>
      <c r="P111" s="36" t="s">
        <v>609</v>
      </c>
      <c r="Q111" s="36" t="s">
        <v>609</v>
      </c>
      <c r="R111" s="14" t="s">
        <v>251</v>
      </c>
    </row>
    <row r="112" spans="1:18">
      <c r="A112" t="s">
        <v>254</v>
      </c>
      <c r="B112">
        <v>2744</v>
      </c>
      <c r="C112" t="s">
        <v>255</v>
      </c>
      <c r="D112" t="s">
        <v>10</v>
      </c>
      <c r="E112" t="s">
        <v>249</v>
      </c>
      <c r="F112">
        <v>0.74399999999999999</v>
      </c>
      <c r="G112" t="s">
        <v>250</v>
      </c>
      <c r="H112" t="s">
        <v>255</v>
      </c>
      <c r="I112" s="1" t="s">
        <v>303</v>
      </c>
      <c r="J112" s="2" t="s">
        <v>255</v>
      </c>
      <c r="K112" s="10" t="s">
        <v>255</v>
      </c>
      <c r="L112" s="10" t="s">
        <v>255</v>
      </c>
      <c r="M112" s="1" t="s">
        <v>303</v>
      </c>
      <c r="N112" s="24" t="s">
        <v>303</v>
      </c>
      <c r="O112" s="24" t="s">
        <v>303</v>
      </c>
      <c r="P112" s="14" t="s">
        <v>255</v>
      </c>
      <c r="Q112" s="33" t="s">
        <v>255</v>
      </c>
      <c r="R112" s="14" t="s">
        <v>255</v>
      </c>
    </row>
    <row r="113" spans="1:18">
      <c r="A113" t="s">
        <v>256</v>
      </c>
      <c r="B113">
        <v>2746</v>
      </c>
      <c r="C113" t="s">
        <v>257</v>
      </c>
      <c r="D113" t="s">
        <v>10</v>
      </c>
      <c r="E113" t="s">
        <v>249</v>
      </c>
      <c r="F113">
        <v>0</v>
      </c>
      <c r="G113" t="s">
        <v>250</v>
      </c>
      <c r="H113" t="s">
        <v>258</v>
      </c>
      <c r="J113" s="2"/>
      <c r="M113" s="1"/>
      <c r="N113" s="24"/>
      <c r="O113" s="24"/>
      <c r="P113" s="24"/>
      <c r="Q113" s="36"/>
      <c r="R113" s="14" t="s">
        <v>258</v>
      </c>
    </row>
    <row r="114" spans="1:18">
      <c r="A114" t="s">
        <v>259</v>
      </c>
      <c r="B114">
        <v>2731</v>
      </c>
      <c r="C114" t="s">
        <v>260</v>
      </c>
      <c r="D114" t="s">
        <v>10</v>
      </c>
      <c r="E114" t="s">
        <v>249</v>
      </c>
      <c r="F114">
        <v>0.65</v>
      </c>
      <c r="G114" t="s">
        <v>250</v>
      </c>
      <c r="H114" t="s">
        <v>261</v>
      </c>
      <c r="I114" s="1" t="s">
        <v>261</v>
      </c>
      <c r="J114" s="2" t="s">
        <v>261</v>
      </c>
      <c r="K114" s="10" t="s">
        <v>317</v>
      </c>
      <c r="L114" s="10" t="s">
        <v>317</v>
      </c>
      <c r="M114" s="1" t="s">
        <v>261</v>
      </c>
      <c r="N114" s="24" t="s">
        <v>261</v>
      </c>
      <c r="O114" s="24" t="s">
        <v>261</v>
      </c>
      <c r="P114" s="34" t="s">
        <v>607</v>
      </c>
      <c r="Q114" s="36" t="s">
        <v>607</v>
      </c>
      <c r="R114" s="14" t="s">
        <v>261</v>
      </c>
    </row>
    <row r="115" spans="1:18">
      <c r="A115" t="s">
        <v>262</v>
      </c>
      <c r="B115">
        <v>2732</v>
      </c>
      <c r="C115" t="s">
        <v>263</v>
      </c>
      <c r="D115" t="s">
        <v>10</v>
      </c>
      <c r="E115" t="s">
        <v>249</v>
      </c>
      <c r="F115">
        <v>0.6</v>
      </c>
      <c r="G115" t="s">
        <v>250</v>
      </c>
      <c r="H115" t="s">
        <v>261</v>
      </c>
      <c r="I115" s="1" t="s">
        <v>261</v>
      </c>
      <c r="J115" s="2" t="s">
        <v>261</v>
      </c>
      <c r="K115" s="10" t="s">
        <v>317</v>
      </c>
      <c r="L115" s="10" t="s">
        <v>317</v>
      </c>
      <c r="M115" s="1" t="s">
        <v>261</v>
      </c>
      <c r="N115" s="24" t="s">
        <v>261</v>
      </c>
      <c r="O115" s="24" t="s">
        <v>261</v>
      </c>
      <c r="P115" s="34" t="s">
        <v>607</v>
      </c>
      <c r="Q115" s="36" t="s">
        <v>607</v>
      </c>
      <c r="R115" s="14" t="s">
        <v>261</v>
      </c>
    </row>
    <row r="116" spans="1:18">
      <c r="A116" t="s">
        <v>264</v>
      </c>
      <c r="B116">
        <v>2733</v>
      </c>
      <c r="C116" t="s">
        <v>265</v>
      </c>
      <c r="D116" t="s">
        <v>10</v>
      </c>
      <c r="E116" t="s">
        <v>249</v>
      </c>
      <c r="F116">
        <v>0.6</v>
      </c>
      <c r="G116" t="s">
        <v>250</v>
      </c>
      <c r="H116" t="s">
        <v>261</v>
      </c>
      <c r="I116" s="1" t="s">
        <v>261</v>
      </c>
      <c r="J116" s="2" t="s">
        <v>261</v>
      </c>
      <c r="K116" s="10" t="s">
        <v>318</v>
      </c>
      <c r="L116" s="10" t="s">
        <v>318</v>
      </c>
      <c r="M116" s="1" t="s">
        <v>261</v>
      </c>
      <c r="N116" s="24" t="s">
        <v>261</v>
      </c>
      <c r="O116" s="24" t="s">
        <v>261</v>
      </c>
      <c r="P116" s="34" t="s">
        <v>607</v>
      </c>
      <c r="Q116" s="36" t="s">
        <v>607</v>
      </c>
      <c r="R116" s="14" t="s">
        <v>261</v>
      </c>
    </row>
    <row r="117" spans="1:18">
      <c r="A117" t="s">
        <v>266</v>
      </c>
      <c r="B117">
        <v>2734</v>
      </c>
      <c r="C117" t="s">
        <v>267</v>
      </c>
      <c r="D117" t="s">
        <v>10</v>
      </c>
      <c r="E117" t="s">
        <v>249</v>
      </c>
      <c r="F117">
        <v>0.6</v>
      </c>
      <c r="G117" t="s">
        <v>250</v>
      </c>
      <c r="H117" t="s">
        <v>261</v>
      </c>
      <c r="I117" s="1" t="s">
        <v>303</v>
      </c>
      <c r="J117" s="2" t="s">
        <v>261</v>
      </c>
      <c r="K117" s="10" t="s">
        <v>319</v>
      </c>
      <c r="L117" s="10" t="s">
        <v>319</v>
      </c>
      <c r="M117" s="1" t="s">
        <v>303</v>
      </c>
      <c r="N117" s="24" t="s">
        <v>303</v>
      </c>
      <c r="O117" s="24" t="s">
        <v>303</v>
      </c>
      <c r="P117" s="34" t="s">
        <v>606</v>
      </c>
      <c r="Q117" s="36" t="s">
        <v>606</v>
      </c>
      <c r="R117" s="14" t="s">
        <v>261</v>
      </c>
    </row>
    <row r="118" spans="1:18">
      <c r="A118" t="s">
        <v>268</v>
      </c>
      <c r="B118">
        <v>2735</v>
      </c>
      <c r="C118" t="s">
        <v>269</v>
      </c>
      <c r="D118" t="s">
        <v>10</v>
      </c>
      <c r="E118" t="s">
        <v>249</v>
      </c>
      <c r="F118">
        <v>0.65</v>
      </c>
      <c r="G118" t="s">
        <v>250</v>
      </c>
      <c r="H118" t="s">
        <v>261</v>
      </c>
      <c r="I118" s="1" t="s">
        <v>300</v>
      </c>
      <c r="J118" s="2" t="s">
        <v>261</v>
      </c>
      <c r="L118" s="6"/>
      <c r="M118" s="1" t="s">
        <v>300</v>
      </c>
      <c r="N118" s="34" t="s">
        <v>261</v>
      </c>
      <c r="O118" s="34" t="s">
        <v>261</v>
      </c>
      <c r="P118" s="34" t="s">
        <v>607</v>
      </c>
      <c r="Q118" s="36" t="s">
        <v>607</v>
      </c>
      <c r="R118" s="14" t="s">
        <v>261</v>
      </c>
    </row>
    <row r="119" spans="1:18">
      <c r="A119" t="s">
        <v>270</v>
      </c>
      <c r="B119">
        <v>2736</v>
      </c>
      <c r="C119" t="s">
        <v>271</v>
      </c>
      <c r="D119" t="s">
        <v>10</v>
      </c>
      <c r="E119" t="s">
        <v>249</v>
      </c>
      <c r="F119">
        <v>0.65</v>
      </c>
      <c r="G119" t="s">
        <v>250</v>
      </c>
      <c r="H119" t="s">
        <v>261</v>
      </c>
      <c r="I119" s="1" t="s">
        <v>300</v>
      </c>
      <c r="J119" s="2" t="s">
        <v>261</v>
      </c>
      <c r="L119" s="6"/>
      <c r="M119" s="1" t="s">
        <v>300</v>
      </c>
      <c r="N119" s="34" t="s">
        <v>261</v>
      </c>
      <c r="O119" s="34" t="s">
        <v>261</v>
      </c>
      <c r="P119" s="34" t="s">
        <v>607</v>
      </c>
      <c r="Q119" s="36" t="s">
        <v>607</v>
      </c>
      <c r="R119" s="14" t="s">
        <v>261</v>
      </c>
    </row>
    <row r="120" spans="1:18">
      <c r="A120" t="s">
        <v>272</v>
      </c>
      <c r="B120">
        <v>2737</v>
      </c>
      <c r="C120" t="s">
        <v>273</v>
      </c>
      <c r="D120" t="s">
        <v>10</v>
      </c>
      <c r="E120" t="s">
        <v>249</v>
      </c>
      <c r="F120">
        <v>0.01</v>
      </c>
      <c r="G120" t="s">
        <v>250</v>
      </c>
      <c r="H120" t="s">
        <v>274</v>
      </c>
      <c r="I120" s="1" t="s">
        <v>301</v>
      </c>
      <c r="J120" s="2" t="s">
        <v>261</v>
      </c>
      <c r="K120" s="10" t="s">
        <v>315</v>
      </c>
      <c r="L120" s="10" t="s">
        <v>315</v>
      </c>
      <c r="M120" s="35" t="s">
        <v>315</v>
      </c>
      <c r="N120" s="35" t="s">
        <v>315</v>
      </c>
      <c r="O120" s="35" t="s">
        <v>315</v>
      </c>
      <c r="P120" s="34" t="s">
        <v>609</v>
      </c>
      <c r="Q120" s="36" t="s">
        <v>609</v>
      </c>
      <c r="R120" s="14" t="s">
        <v>274</v>
      </c>
    </row>
    <row r="121" spans="1:18">
      <c r="A121" t="s">
        <v>275</v>
      </c>
      <c r="B121">
        <v>2748</v>
      </c>
      <c r="C121" t="s">
        <v>276</v>
      </c>
      <c r="D121" t="s">
        <v>10</v>
      </c>
      <c r="E121" t="s">
        <v>249</v>
      </c>
      <c r="F121">
        <v>0</v>
      </c>
      <c r="G121" t="s">
        <v>250</v>
      </c>
      <c r="H121" t="s">
        <v>258</v>
      </c>
      <c r="L121" s="6"/>
      <c r="M121" s="1"/>
      <c r="N121" s="24"/>
      <c r="O121" s="24"/>
      <c r="P121" s="24"/>
      <c r="Q121" s="36"/>
      <c r="R121" s="14" t="s">
        <v>258</v>
      </c>
    </row>
    <row r="122" spans="1:18">
      <c r="A122" t="s">
        <v>277</v>
      </c>
      <c r="B122">
        <v>2745</v>
      </c>
      <c r="C122" t="s">
        <v>278</v>
      </c>
      <c r="D122" t="s">
        <v>10</v>
      </c>
      <c r="E122" t="s">
        <v>249</v>
      </c>
      <c r="F122">
        <v>0.17</v>
      </c>
      <c r="G122" t="s">
        <v>250</v>
      </c>
      <c r="H122" t="s">
        <v>278</v>
      </c>
      <c r="I122" s="1" t="s">
        <v>298</v>
      </c>
      <c r="J122" s="2" t="s">
        <v>296</v>
      </c>
      <c r="K122" s="2" t="s">
        <v>296</v>
      </c>
      <c r="L122" s="7" t="s">
        <v>313</v>
      </c>
      <c r="M122" s="1" t="s">
        <v>298</v>
      </c>
      <c r="N122" s="24" t="s">
        <v>298</v>
      </c>
      <c r="O122" s="24" t="s">
        <v>298</v>
      </c>
      <c r="P122" s="24" t="s">
        <v>298</v>
      </c>
      <c r="Q122" s="36" t="s">
        <v>298</v>
      </c>
      <c r="R122" s="14" t="s">
        <v>153</v>
      </c>
    </row>
    <row r="123" spans="1:18">
      <c r="A123" t="s">
        <v>279</v>
      </c>
      <c r="B123">
        <v>2747</v>
      </c>
      <c r="C123" t="s">
        <v>280</v>
      </c>
      <c r="D123" t="s">
        <v>10</v>
      </c>
      <c r="E123" t="s">
        <v>249</v>
      </c>
      <c r="F123">
        <v>0</v>
      </c>
      <c r="G123" t="s">
        <v>250</v>
      </c>
      <c r="H123" t="s">
        <v>258</v>
      </c>
      <c r="L123" s="6"/>
      <c r="M123" s="1"/>
      <c r="N123" s="24"/>
      <c r="O123" s="24"/>
      <c r="P123" s="24"/>
      <c r="Q123" s="36"/>
      <c r="R123" s="14" t="s">
        <v>258</v>
      </c>
    </row>
    <row r="124" spans="1:18">
      <c r="A124" t="s">
        <v>281</v>
      </c>
      <c r="B124">
        <v>2960</v>
      </c>
      <c r="C124" t="s">
        <v>282</v>
      </c>
      <c r="D124" t="s">
        <v>10</v>
      </c>
      <c r="E124" t="s">
        <v>283</v>
      </c>
      <c r="F124">
        <v>0.7</v>
      </c>
      <c r="G124" t="s">
        <v>250</v>
      </c>
      <c r="H124" t="s">
        <v>283</v>
      </c>
      <c r="I124" s="1" t="s">
        <v>303</v>
      </c>
      <c r="J124" s="2" t="s">
        <v>283</v>
      </c>
      <c r="K124" s="10" t="s">
        <v>283</v>
      </c>
      <c r="L124" s="10" t="s">
        <v>283</v>
      </c>
      <c r="M124" s="1" t="s">
        <v>303</v>
      </c>
      <c r="N124" s="24" t="s">
        <v>303</v>
      </c>
      <c r="O124" s="24" t="s">
        <v>303</v>
      </c>
      <c r="P124" s="36" t="s">
        <v>283</v>
      </c>
      <c r="Q124" s="36" t="s">
        <v>283</v>
      </c>
      <c r="R124" s="14" t="s">
        <v>283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opLeftCell="A107" workbookViewId="0">
      <selection activeCell="G126" sqref="G126"/>
    </sheetView>
  </sheetViews>
  <sheetFormatPr baseColWidth="10" defaultColWidth="9.140625" defaultRowHeight="15"/>
  <cols>
    <col min="3" max="3" width="27.42578125" bestFit="1" customWidth="1"/>
    <col min="4" max="4" width="25.7109375" bestFit="1" customWidth="1"/>
  </cols>
  <sheetData>
    <row r="1" spans="1:7">
      <c r="A1" s="14" t="s">
        <v>0</v>
      </c>
      <c r="B1" s="14" t="s">
        <v>1</v>
      </c>
      <c r="C1" s="14" t="s">
        <v>2</v>
      </c>
      <c r="D1" s="7" t="s">
        <v>601</v>
      </c>
      <c r="E1" s="7" t="s">
        <v>653</v>
      </c>
      <c r="F1" s="14" t="s">
        <v>649</v>
      </c>
      <c r="G1" t="s">
        <v>689</v>
      </c>
    </row>
    <row r="2" spans="1:7">
      <c r="A2" s="14" t="s">
        <v>8</v>
      </c>
      <c r="B2" s="14">
        <v>2805</v>
      </c>
      <c r="C2" s="14" t="s">
        <v>376</v>
      </c>
      <c r="D2" s="14" t="s">
        <v>604</v>
      </c>
      <c r="E2">
        <v>0</v>
      </c>
    </row>
    <row r="3" spans="1:7">
      <c r="A3" s="14" t="s">
        <v>14</v>
      </c>
      <c r="B3" s="14">
        <v>2511</v>
      </c>
      <c r="C3" s="14" t="s">
        <v>15</v>
      </c>
      <c r="D3" s="14" t="str">
        <f>VLOOKUP(B3,concordance!$B$2:$R$124,14,FALSE)</f>
        <v>Whole grains</v>
      </c>
      <c r="E3" s="14">
        <v>0</v>
      </c>
    </row>
    <row r="4" spans="1:7">
      <c r="A4" s="14" t="s">
        <v>16</v>
      </c>
      <c r="B4" s="14">
        <v>2513</v>
      </c>
      <c r="C4" s="14" t="s">
        <v>17</v>
      </c>
      <c r="D4" s="14" t="str">
        <f>VLOOKUP(B4,concordance!$B$2:$R$124,14,FALSE)</f>
        <v>Whole grains</v>
      </c>
      <c r="E4" s="14">
        <v>0</v>
      </c>
    </row>
    <row r="5" spans="1:7">
      <c r="A5" s="14" t="s">
        <v>18</v>
      </c>
      <c r="B5" s="14">
        <v>2514</v>
      </c>
      <c r="C5" s="14" t="s">
        <v>19</v>
      </c>
      <c r="D5" s="14" t="str">
        <f>VLOOKUP(B5,concordance!$B$2:$R$124,14,FALSE)</f>
        <v>Whole grains</v>
      </c>
      <c r="E5" s="14">
        <v>0</v>
      </c>
    </row>
    <row r="6" spans="1:7">
      <c r="A6" s="14" t="s">
        <v>20</v>
      </c>
      <c r="B6" s="14">
        <v>2515</v>
      </c>
      <c r="C6" s="14" t="s">
        <v>21</v>
      </c>
      <c r="D6" s="14" t="str">
        <f>VLOOKUP(B6,concordance!$B$2:$R$124,14,FALSE)</f>
        <v>Whole grains</v>
      </c>
      <c r="E6" s="14">
        <v>0</v>
      </c>
    </row>
    <row r="7" spans="1:7">
      <c r="A7" s="14" t="s">
        <v>22</v>
      </c>
      <c r="B7" s="14">
        <v>2516</v>
      </c>
      <c r="C7" s="14" t="s">
        <v>23</v>
      </c>
      <c r="D7" s="14" t="str">
        <f>VLOOKUP(B7,concordance!$B$2:$R$124,14,FALSE)</f>
        <v>Whole grains</v>
      </c>
      <c r="E7" s="14">
        <v>0</v>
      </c>
    </row>
    <row r="8" spans="1:7">
      <c r="A8" s="14" t="s">
        <v>24</v>
      </c>
      <c r="B8" s="14">
        <v>2517</v>
      </c>
      <c r="C8" s="14" t="s">
        <v>25</v>
      </c>
      <c r="D8" s="14" t="str">
        <f>VLOOKUP(B8,concordance!$B$2:$R$124,14,FALSE)</f>
        <v>Whole grains</v>
      </c>
      <c r="E8" s="14">
        <v>0</v>
      </c>
    </row>
    <row r="9" spans="1:7">
      <c r="A9" s="14" t="s">
        <v>26</v>
      </c>
      <c r="B9" s="14">
        <v>2518</v>
      </c>
      <c r="C9" s="14" t="s">
        <v>27</v>
      </c>
      <c r="D9" s="14" t="str">
        <f>VLOOKUP(B9,concordance!$B$2:$R$124,14,FALSE)</f>
        <v>Whole grains</v>
      </c>
      <c r="E9" s="14">
        <v>0</v>
      </c>
    </row>
    <row r="10" spans="1:7">
      <c r="A10" s="14" t="s">
        <v>28</v>
      </c>
      <c r="B10" s="14">
        <v>2520</v>
      </c>
      <c r="C10" s="14" t="s">
        <v>29</v>
      </c>
      <c r="D10" s="14" t="str">
        <f>VLOOKUP(B10,concordance!$B$2:$R$124,14,FALSE)</f>
        <v>Whole grains</v>
      </c>
      <c r="E10" s="14">
        <v>0</v>
      </c>
    </row>
    <row r="11" spans="1:7">
      <c r="A11" s="14" t="s">
        <v>30</v>
      </c>
      <c r="B11" s="14">
        <v>2531</v>
      </c>
      <c r="C11" s="14" t="s">
        <v>31</v>
      </c>
      <c r="D11" s="14" t="str">
        <f>VLOOKUP(B11,concordance!$B$2:$R$124,14,FALSE)</f>
        <v>Tubers or starchy vegetables</v>
      </c>
      <c r="E11" s="14">
        <v>0</v>
      </c>
    </row>
    <row r="12" spans="1:7">
      <c r="A12" s="14" t="s">
        <v>33</v>
      </c>
      <c r="B12" s="14">
        <v>2532</v>
      </c>
      <c r="C12" s="14" t="s">
        <v>34</v>
      </c>
      <c r="D12" s="14" t="str">
        <f>VLOOKUP(B12,concordance!$B$2:$R$124,14,FALSE)</f>
        <v>Tubers or starchy vegetables</v>
      </c>
      <c r="E12" s="14">
        <v>0</v>
      </c>
    </row>
    <row r="13" spans="1:7">
      <c r="A13" s="14" t="s">
        <v>35</v>
      </c>
      <c r="B13" s="14">
        <v>2533</v>
      </c>
      <c r="C13" s="14" t="s">
        <v>36</v>
      </c>
      <c r="D13" s="14" t="str">
        <f>VLOOKUP(B13,concordance!$B$2:$R$124,14,FALSE)</f>
        <v>Tubers or starchy vegetables</v>
      </c>
      <c r="E13" s="14">
        <v>0</v>
      </c>
    </row>
    <row r="14" spans="1:7">
      <c r="A14" s="14" t="s">
        <v>37</v>
      </c>
      <c r="B14" s="14">
        <v>2534</v>
      </c>
      <c r="C14" s="14" t="s">
        <v>38</v>
      </c>
      <c r="D14" s="14" t="str">
        <f>VLOOKUP(B14,concordance!$B$2:$R$124,14,FALSE)</f>
        <v>Tubers or starchy vegetables</v>
      </c>
      <c r="E14" s="14">
        <v>0</v>
      </c>
    </row>
    <row r="15" spans="1:7">
      <c r="A15" s="14" t="s">
        <v>39</v>
      </c>
      <c r="B15" s="14">
        <v>2535</v>
      </c>
      <c r="C15" s="14" t="s">
        <v>40</v>
      </c>
      <c r="D15" s="14" t="str">
        <f>VLOOKUP(B15,concordance!$B$2:$R$124,14,FALSE)</f>
        <v>Tubers or starchy vegetables</v>
      </c>
      <c r="E15" s="14">
        <v>0</v>
      </c>
    </row>
    <row r="16" spans="1:7">
      <c r="A16" s="14" t="s">
        <v>41</v>
      </c>
      <c r="B16" s="14">
        <v>2536</v>
      </c>
      <c r="C16" s="14" t="s">
        <v>42</v>
      </c>
      <c r="D16" s="14" t="str">
        <f>VLOOKUP(B16,concordance!$B$2:$R$124,14,FALSE)</f>
        <v>All sugars</v>
      </c>
      <c r="E16" s="14">
        <f>1-0.11*0.93</f>
        <v>0.89769999999999994</v>
      </c>
      <c r="F16" s="14"/>
    </row>
    <row r="17" spans="1:7">
      <c r="A17" s="14" t="s">
        <v>44</v>
      </c>
      <c r="B17" s="14">
        <v>2537</v>
      </c>
      <c r="C17" s="14" t="s">
        <v>45</v>
      </c>
      <c r="D17" s="14" t="str">
        <f>VLOOKUP(B17,concordance!$B$2:$R$124,14,FALSE)</f>
        <v>All sugars</v>
      </c>
      <c r="E17" s="14">
        <f>1-0.14*0.93</f>
        <v>0.86980000000000002</v>
      </c>
      <c r="F17" s="14"/>
    </row>
    <row r="18" spans="1:7">
      <c r="A18" s="14" t="s">
        <v>46</v>
      </c>
      <c r="B18" s="14">
        <v>2546</v>
      </c>
      <c r="C18" s="14" t="s">
        <v>47</v>
      </c>
      <c r="D18" s="14" t="str">
        <f>VLOOKUP(B18,concordance!$B$2:$R$124,14,FALSE)</f>
        <v>Legumes</v>
      </c>
      <c r="E18" s="14">
        <v>0</v>
      </c>
      <c r="F18" s="14"/>
    </row>
    <row r="19" spans="1:7">
      <c r="A19" s="14" t="s">
        <v>49</v>
      </c>
      <c r="B19" s="14">
        <v>2547</v>
      </c>
      <c r="C19" s="14" t="s">
        <v>50</v>
      </c>
      <c r="D19" s="14" t="str">
        <f>VLOOKUP(B19,concordance!$B$2:$R$124,14,FALSE)</f>
        <v>Legumes</v>
      </c>
      <c r="E19" s="14">
        <v>0</v>
      </c>
      <c r="F19" s="14"/>
    </row>
    <row r="20" spans="1:7">
      <c r="A20" s="14" t="s">
        <v>51</v>
      </c>
      <c r="B20" s="14">
        <v>2549</v>
      </c>
      <c r="C20" s="14" t="s">
        <v>52</v>
      </c>
      <c r="D20" s="14" t="str">
        <f>VLOOKUP(B20,concordance!$B$2:$R$124,14,FALSE)</f>
        <v>Legumes</v>
      </c>
      <c r="E20" s="14">
        <v>0</v>
      </c>
      <c r="F20" s="14"/>
    </row>
    <row r="21" spans="1:7">
      <c r="A21" s="14" t="s">
        <v>53</v>
      </c>
      <c r="B21" s="14">
        <v>2551</v>
      </c>
      <c r="C21" s="14" t="s">
        <v>54</v>
      </c>
      <c r="D21" s="14" t="str">
        <f>VLOOKUP(B21,concordance!$B$2:$R$124,14,FALSE)</f>
        <v>Tree nuts &amp; seeds</v>
      </c>
      <c r="E21" s="14">
        <v>0.5</v>
      </c>
      <c r="F21" s="14" t="s">
        <v>650</v>
      </c>
      <c r="G21" t="s">
        <v>690</v>
      </c>
    </row>
    <row r="22" spans="1:7">
      <c r="A22" s="14" t="s">
        <v>55</v>
      </c>
      <c r="B22" s="14">
        <v>2555</v>
      </c>
      <c r="C22" s="14" t="s">
        <v>56</v>
      </c>
      <c r="D22" s="14" t="str">
        <f>VLOOKUP(B22,concordance!$B$2:$R$124,14,FALSE)</f>
        <v>Soy</v>
      </c>
      <c r="E22" s="14">
        <v>0</v>
      </c>
      <c r="F22" s="14"/>
    </row>
    <row r="23" spans="1:7">
      <c r="A23" s="14" t="s">
        <v>58</v>
      </c>
      <c r="B23" s="14">
        <v>2556</v>
      </c>
      <c r="C23" s="14" t="s">
        <v>377</v>
      </c>
      <c r="D23" s="14" t="s">
        <v>608</v>
      </c>
      <c r="E23" s="14">
        <v>0</v>
      </c>
      <c r="F23" s="14"/>
    </row>
    <row r="24" spans="1:7">
      <c r="A24" s="14" t="s">
        <v>60</v>
      </c>
      <c r="B24" s="14">
        <v>2557</v>
      </c>
      <c r="C24" s="14" t="s">
        <v>61</v>
      </c>
      <c r="D24" s="14" t="str">
        <f>VLOOKUP(B24,concordance!$B$2:$R$124,14,FALSE)</f>
        <v>Tree nuts &amp; seeds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14" t="str">
        <f>VLOOKUP(B25,concordance!$B$2:$R$124,14,FALSE)</f>
        <v>Tree nuts &amp; seeds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14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14" t="str">
        <f>VLOOKUP(B27,concordance!$B$2:$R$124,14,FALSE)</f>
        <v>Tree nuts &amp; seeds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14" t="str">
        <f>VLOOKUP(B28,concordance!$B$2:$R$124,14,FALSE)</f>
        <v>Tree nuts &amp; seeds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14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14" t="str">
        <f>VLOOKUP(B30,concordance!$B$2:$R$124,14,FALSE)</f>
        <v>Vegetables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14" t="str">
        <f>VLOOKUP(B31,concordance!$B$2:$R$124,14,FALSE)</f>
        <v>Tree nuts &amp; seeds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14" t="str">
        <f>VLOOKUP(B32,concordance!$B$2:$R$124,14,FALSE)</f>
        <v>Vegetables</v>
      </c>
      <c r="E32" s="14">
        <v>0.27</v>
      </c>
      <c r="F32" s="14" t="s">
        <v>652</v>
      </c>
      <c r="G32" s="14" t="s">
        <v>666</v>
      </c>
    </row>
    <row r="33" spans="1:7">
      <c r="A33" s="14" t="s">
        <v>78</v>
      </c>
      <c r="B33" s="14">
        <v>2602</v>
      </c>
      <c r="C33" s="14" t="s">
        <v>79</v>
      </c>
      <c r="D33" s="14" t="str">
        <f>VLOOKUP(B33,concordance!$B$2:$R$124,14,FALSE)</f>
        <v>Vegetables</v>
      </c>
      <c r="E33" s="14">
        <v>0.27</v>
      </c>
      <c r="F33" s="14" t="s">
        <v>652</v>
      </c>
      <c r="G33" s="14" t="s">
        <v>666</v>
      </c>
    </row>
    <row r="34" spans="1:7">
      <c r="A34" s="14" t="s">
        <v>80</v>
      </c>
      <c r="B34" s="14">
        <v>2605</v>
      </c>
      <c r="C34" s="14" t="s">
        <v>81</v>
      </c>
      <c r="D34" s="14" t="str">
        <f>VLOOKUP(B34,concordance!$B$2:$R$124,14,FALSE)</f>
        <v>Vegetables</v>
      </c>
      <c r="E34" s="14">
        <v>0.27</v>
      </c>
      <c r="F34" s="14" t="s">
        <v>652</v>
      </c>
      <c r="G34" s="14" t="s">
        <v>666</v>
      </c>
    </row>
    <row r="35" spans="1:7">
      <c r="A35" s="14" t="s">
        <v>82</v>
      </c>
      <c r="B35" s="14">
        <v>2611</v>
      </c>
      <c r="C35" s="14" t="s">
        <v>83</v>
      </c>
      <c r="D35" s="14" t="str">
        <f>VLOOKUP(B35,concordance!$B$2:$R$124,14,FALSE)</f>
        <v>Fruits</v>
      </c>
      <c r="E35" s="14">
        <v>0.27</v>
      </c>
      <c r="F35" s="14" t="s">
        <v>652</v>
      </c>
      <c r="G35" s="14"/>
    </row>
    <row r="36" spans="1:7">
      <c r="A36" s="14" t="s">
        <v>84</v>
      </c>
      <c r="B36" s="14">
        <v>2612</v>
      </c>
      <c r="C36" s="14" t="s">
        <v>85</v>
      </c>
      <c r="D36" s="14" t="str">
        <f>VLOOKUP(B36,concordance!$B$2:$R$124,14,FALSE)</f>
        <v>Fruits</v>
      </c>
      <c r="E36" s="14">
        <v>0.27</v>
      </c>
      <c r="F36" s="14" t="s">
        <v>652</v>
      </c>
      <c r="G36" s="14"/>
    </row>
    <row r="37" spans="1:7">
      <c r="A37" s="14" t="s">
        <v>86</v>
      </c>
      <c r="B37" s="14">
        <v>2613</v>
      </c>
      <c r="C37" s="14" t="s">
        <v>87</v>
      </c>
      <c r="D37" s="14" t="str">
        <f>VLOOKUP(B37,concordance!$B$2:$R$124,14,FALSE)</f>
        <v>Fruits</v>
      </c>
      <c r="E37" s="14">
        <v>0.27</v>
      </c>
      <c r="F37" s="14" t="s">
        <v>652</v>
      </c>
      <c r="G37" s="14"/>
    </row>
    <row r="38" spans="1:7">
      <c r="A38" s="14" t="s">
        <v>88</v>
      </c>
      <c r="B38" s="14">
        <v>2614</v>
      </c>
      <c r="C38" s="14" t="s">
        <v>89</v>
      </c>
      <c r="D38" s="14" t="str">
        <f>VLOOKUP(B38,concordance!$B$2:$R$124,14,FALSE)</f>
        <v>Fruits</v>
      </c>
      <c r="E38" s="14">
        <v>0.27</v>
      </c>
      <c r="F38" s="14" t="s">
        <v>652</v>
      </c>
      <c r="G38" s="14"/>
    </row>
    <row r="39" spans="1:7">
      <c r="A39" s="14" t="s">
        <v>90</v>
      </c>
      <c r="B39" s="14">
        <v>2615</v>
      </c>
      <c r="C39" s="14" t="s">
        <v>91</v>
      </c>
      <c r="D39" s="14" t="str">
        <f>VLOOKUP(B39,concordance!$B$2:$R$124,14,FALSE)</f>
        <v>Fruits</v>
      </c>
      <c r="E39" s="14">
        <v>0.27</v>
      </c>
      <c r="F39" s="14" t="s">
        <v>652</v>
      </c>
      <c r="G39" s="14"/>
    </row>
    <row r="40" spans="1:7">
      <c r="A40" s="14" t="s">
        <v>92</v>
      </c>
      <c r="B40" s="14">
        <v>2616</v>
      </c>
      <c r="C40" s="14" t="s">
        <v>93</v>
      </c>
      <c r="D40" s="14" t="str">
        <f>VLOOKUP(B40,concordance!$B$2:$R$124,14,FALSE)</f>
        <v>Fruits</v>
      </c>
      <c r="E40" s="14">
        <v>0.27</v>
      </c>
      <c r="F40" s="14" t="s">
        <v>652</v>
      </c>
      <c r="G40" s="14"/>
    </row>
    <row r="41" spans="1:7">
      <c r="A41" s="14" t="s">
        <v>94</v>
      </c>
      <c r="B41" s="14">
        <v>2617</v>
      </c>
      <c r="C41" s="14" t="s">
        <v>95</v>
      </c>
      <c r="D41" s="14" t="str">
        <f>VLOOKUP(B41,concordance!$B$2:$R$124,14,FALSE)</f>
        <v>Fruits</v>
      </c>
      <c r="E41" s="14">
        <v>0.27</v>
      </c>
      <c r="F41" s="14" t="s">
        <v>652</v>
      </c>
      <c r="G41" s="14"/>
    </row>
    <row r="42" spans="1:7">
      <c r="A42" s="14" t="s">
        <v>96</v>
      </c>
      <c r="B42" s="14">
        <v>2618</v>
      </c>
      <c r="C42" s="14" t="s">
        <v>97</v>
      </c>
      <c r="D42" s="14" t="str">
        <f>VLOOKUP(B42,concordance!$B$2:$R$124,14,FALSE)</f>
        <v>Fruits</v>
      </c>
      <c r="E42" s="14">
        <v>0.27</v>
      </c>
      <c r="F42" s="14" t="s">
        <v>652</v>
      </c>
      <c r="G42" s="14"/>
    </row>
    <row r="43" spans="1:7">
      <c r="A43" s="14" t="s">
        <v>98</v>
      </c>
      <c r="B43" s="14">
        <v>2619</v>
      </c>
      <c r="C43" s="14" t="s">
        <v>99</v>
      </c>
      <c r="D43" s="14" t="str">
        <f>VLOOKUP(B43,concordance!$B$2:$R$124,14,FALSE)</f>
        <v>Fruits</v>
      </c>
      <c r="E43" s="14">
        <v>0.27</v>
      </c>
      <c r="F43" s="14" t="s">
        <v>652</v>
      </c>
      <c r="G43" s="14"/>
    </row>
    <row r="44" spans="1:7">
      <c r="A44" s="14" t="s">
        <v>100</v>
      </c>
      <c r="B44" s="14">
        <v>2620</v>
      </c>
      <c r="C44" s="14" t="s">
        <v>101</v>
      </c>
      <c r="D44" s="14" t="str">
        <f>VLOOKUP(B44,concordance!$B$2:$R$124,14,FALSE)</f>
        <v>Fruits</v>
      </c>
      <c r="E44" s="14">
        <v>0.27</v>
      </c>
      <c r="F44" s="14" t="s">
        <v>652</v>
      </c>
      <c r="G44" s="14"/>
    </row>
    <row r="45" spans="1:7">
      <c r="A45" s="14" t="s">
        <v>102</v>
      </c>
      <c r="B45" s="14">
        <v>2625</v>
      </c>
      <c r="C45" s="14" t="s">
        <v>103</v>
      </c>
      <c r="D45" s="14" t="str">
        <f>VLOOKUP(B45,concordance!$B$2:$R$124,14,FALSE)</f>
        <v>Fruits</v>
      </c>
      <c r="E45" s="14">
        <v>0.27</v>
      </c>
      <c r="F45" s="14" t="s">
        <v>652</v>
      </c>
      <c r="G45" s="14"/>
    </row>
    <row r="46" spans="1:7">
      <c r="A46" s="14" t="s">
        <v>104</v>
      </c>
      <c r="B46" s="14">
        <v>2630</v>
      </c>
      <c r="C46" s="14" t="s">
        <v>105</v>
      </c>
      <c r="D46" s="14" t="str">
        <f>VLOOKUP(B46,concordance!$B$2:$R$124,14,FALSE)</f>
        <v>Others</v>
      </c>
      <c r="E46" s="14">
        <v>0.3</v>
      </c>
      <c r="F46" s="14" t="s">
        <v>651</v>
      </c>
    </row>
    <row r="47" spans="1:7">
      <c r="A47" s="14" t="s">
        <v>107</v>
      </c>
      <c r="B47" s="14">
        <v>2633</v>
      </c>
      <c r="C47" s="14" t="s">
        <v>108</v>
      </c>
      <c r="D47" s="14" t="str">
        <f>VLOOKUP(B47,concordance!$B$2:$R$124,14,FALSE)</f>
        <v>Others</v>
      </c>
      <c r="E47" s="14">
        <v>0.2</v>
      </c>
      <c r="F47" s="14" t="s">
        <v>650</v>
      </c>
    </row>
    <row r="48" spans="1:7">
      <c r="A48" s="14" t="s">
        <v>109</v>
      </c>
      <c r="B48" s="14">
        <v>2635</v>
      </c>
      <c r="C48" s="14" t="s">
        <v>110</v>
      </c>
      <c r="D48" s="14" t="str">
        <f>VLOOKUP(B48,concordance!$B$2:$R$124,14,FALSE)</f>
        <v>Others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14" t="str">
        <f>VLOOKUP(B49,concordance!$B$2:$R$124,14,FALSE)</f>
        <v>Others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14" t="str">
        <f>VLOOKUP(B50,concordance!$B$2:$R$124,14,FALSE)</f>
        <v>Others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14" t="str">
        <f>VLOOKUP(B51,concordance!$B$2:$R$124,14,FALSE)</f>
        <v>Others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14" t="str">
        <f>VLOOKUP(B52,concordance!$B$2:$R$124,14,FALSE)</f>
        <v>Others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14" t="str">
        <f>VLOOKUP(B53,concordance!$B$2:$R$124,14,FALSE)</f>
        <v>Others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14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14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14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14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14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14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14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14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14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14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14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14" t="str">
        <f>VLOOKUP(B65,concordance!$B$2:$R$124,14,FALSE)</f>
        <v>Tree nuts &amp; seeds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14" t="str">
        <f>VLOOKUP(B66,concordance!$B$2:$R$124,14,FALSE)</f>
        <v>All sugars</v>
      </c>
      <c r="E66" s="14">
        <v>0</v>
      </c>
    </row>
    <row r="67" spans="1:5">
      <c r="A67" s="14" t="s">
        <v>154</v>
      </c>
      <c r="B67" s="14">
        <v>2544</v>
      </c>
      <c r="C67" s="14" t="s">
        <v>378</v>
      </c>
      <c r="D67" s="14" t="s">
        <v>298</v>
      </c>
      <c r="E67" s="14">
        <v>0</v>
      </c>
    </row>
    <row r="68" spans="1:5">
      <c r="A68" s="14" t="s">
        <v>156</v>
      </c>
      <c r="B68" s="14">
        <v>2818</v>
      </c>
      <c r="C68" s="14" t="s">
        <v>387</v>
      </c>
      <c r="D68" s="14" t="s">
        <v>298</v>
      </c>
      <c r="E68" s="14">
        <v>0</v>
      </c>
    </row>
    <row r="69" spans="1:5">
      <c r="A69" s="14" t="s">
        <v>158</v>
      </c>
      <c r="B69" s="14">
        <v>2543</v>
      </c>
      <c r="C69" s="14" t="s">
        <v>157</v>
      </c>
      <c r="D69" s="14" t="str">
        <f>VLOOKUP(B69,concordance!$B$2:$R$124,14,FALSE)</f>
        <v>All sugars</v>
      </c>
      <c r="E69" s="14">
        <v>0</v>
      </c>
    </row>
    <row r="70" spans="1:5">
      <c r="A70" s="14" t="s">
        <v>161</v>
      </c>
      <c r="B70" s="14">
        <v>2571</v>
      </c>
      <c r="C70" s="14" t="s">
        <v>159</v>
      </c>
      <c r="D70" s="14" t="str">
        <f>VLOOKUP(B70,concordance!$B$2:$R$124,14,FALSE)</f>
        <v>Unsaturated oils &amp; palm oil</v>
      </c>
      <c r="E70" s="14">
        <v>0</v>
      </c>
    </row>
    <row r="71" spans="1:5">
      <c r="A71" s="14" t="s">
        <v>163</v>
      </c>
      <c r="B71" s="14">
        <v>2572</v>
      </c>
      <c r="C71" s="14" t="s">
        <v>162</v>
      </c>
      <c r="D71" s="14" t="str">
        <f>VLOOKUP(B71,concordance!$B$2:$R$124,14,FALSE)</f>
        <v>Unsaturated oils &amp; palm oil</v>
      </c>
      <c r="E71" s="14">
        <v>0</v>
      </c>
    </row>
    <row r="72" spans="1:5">
      <c r="A72" s="14" t="s">
        <v>165</v>
      </c>
      <c r="B72" s="14">
        <v>2573</v>
      </c>
      <c r="C72" s="14" t="s">
        <v>164</v>
      </c>
      <c r="D72" s="14" t="str">
        <f>VLOOKUP(B72,concordance!$B$2:$R$124,14,FALSE)</f>
        <v>Unsaturated oils &amp; palm oil</v>
      </c>
      <c r="E72" s="14">
        <v>0</v>
      </c>
    </row>
    <row r="73" spans="1:5">
      <c r="A73" s="14" t="s">
        <v>167</v>
      </c>
      <c r="B73" s="14">
        <v>2574</v>
      </c>
      <c r="C73" s="14" t="s">
        <v>166</v>
      </c>
      <c r="D73" s="14" t="str">
        <f>VLOOKUP(B73,concordance!$B$2:$R$124,14,FALSE)</f>
        <v>Unsaturated oils &amp; palm oil</v>
      </c>
      <c r="E73" s="14">
        <v>0</v>
      </c>
    </row>
    <row r="74" spans="1:5">
      <c r="A74" s="14" t="s">
        <v>169</v>
      </c>
      <c r="B74" s="14">
        <v>2575</v>
      </c>
      <c r="C74" s="14" t="s">
        <v>168</v>
      </c>
      <c r="D74" s="14" t="str">
        <f>VLOOKUP(B74,concordance!$B$2:$R$124,14,FALSE)</f>
        <v>Unsaturated oils &amp; palm oil</v>
      </c>
      <c r="E74" s="14">
        <v>0</v>
      </c>
    </row>
    <row r="75" spans="1:5">
      <c r="A75" s="14" t="s">
        <v>171</v>
      </c>
      <c r="B75" s="14">
        <v>2576</v>
      </c>
      <c r="C75" s="14" t="s">
        <v>170</v>
      </c>
      <c r="D75" s="14" t="str">
        <f>VLOOKUP(B75,concordance!$B$2:$R$124,14,FALSE)</f>
        <v>Unsaturated oils &amp; palm oil</v>
      </c>
      <c r="E75" s="14">
        <v>0</v>
      </c>
    </row>
    <row r="76" spans="1:5">
      <c r="A76" s="14" t="s">
        <v>173</v>
      </c>
      <c r="B76" s="14">
        <v>2577</v>
      </c>
      <c r="C76" s="14" t="s">
        <v>172</v>
      </c>
      <c r="D76" s="14" t="str">
        <f>VLOOKUP(B76,concordance!$B$2:$R$124,14,FALSE)</f>
        <v>Unsaturated oils &amp; palm oil</v>
      </c>
      <c r="E76" s="14">
        <v>0</v>
      </c>
    </row>
    <row r="77" spans="1:5">
      <c r="A77" s="14" t="s">
        <v>175</v>
      </c>
      <c r="B77" s="14">
        <v>2578</v>
      </c>
      <c r="C77" s="14" t="s">
        <v>174</v>
      </c>
      <c r="D77" s="14" t="str">
        <f>VLOOKUP(B77,concordance!$B$2:$R$124,14,FALSE)</f>
        <v>Unsaturated oils &amp; palm oil</v>
      </c>
      <c r="E77" s="14">
        <v>0</v>
      </c>
    </row>
    <row r="78" spans="1:5">
      <c r="A78" s="14" t="s">
        <v>177</v>
      </c>
      <c r="B78" s="14">
        <v>2579</v>
      </c>
      <c r="C78" s="14" t="s">
        <v>176</v>
      </c>
      <c r="D78" s="14" t="str">
        <f>VLOOKUP(B78,concordance!$B$2:$R$124,14,FALSE)</f>
        <v>Unsaturated oils &amp; palm oil</v>
      </c>
      <c r="E78" s="14">
        <v>0</v>
      </c>
    </row>
    <row r="79" spans="1:5">
      <c r="A79" s="14" t="s">
        <v>179</v>
      </c>
      <c r="B79" s="14">
        <v>2580</v>
      </c>
      <c r="C79" s="14" t="s">
        <v>178</v>
      </c>
      <c r="D79" s="14" t="str">
        <f>VLOOKUP(B79,concordance!$B$2:$R$124,14,FALSE)</f>
        <v>Unsaturated oils &amp; palm oil</v>
      </c>
      <c r="E79" s="14">
        <v>0</v>
      </c>
    </row>
    <row r="80" spans="1:5">
      <c r="A80" s="14" t="s">
        <v>181</v>
      </c>
      <c r="B80" s="14">
        <v>2581</v>
      </c>
      <c r="C80" s="14" t="s">
        <v>180</v>
      </c>
      <c r="D80" s="14" t="str">
        <f>VLOOKUP(B80,concordance!$B$2:$R$124,14,FALSE)</f>
        <v>Unsaturated oils &amp; palm oil</v>
      </c>
      <c r="E80" s="14">
        <v>0</v>
      </c>
    </row>
    <row r="81" spans="1:5">
      <c r="A81" s="14" t="s">
        <v>183</v>
      </c>
      <c r="B81" s="14">
        <v>2582</v>
      </c>
      <c r="C81" s="14" t="s">
        <v>182</v>
      </c>
      <c r="D81" s="14" t="str">
        <f>VLOOKUP(B81,concordance!$B$2:$R$124,14,FALSE)</f>
        <v>Unsaturated oils &amp; palm oil</v>
      </c>
      <c r="E81" s="14">
        <v>0</v>
      </c>
    </row>
    <row r="82" spans="1:5">
      <c r="A82" s="14" t="s">
        <v>185</v>
      </c>
      <c r="B82" s="14">
        <v>2586</v>
      </c>
      <c r="C82" s="14" t="s">
        <v>184</v>
      </c>
      <c r="D82" s="14" t="str">
        <f>VLOOKUP(B82,concordance!$B$2:$R$124,14,FALSE)</f>
        <v>Unsaturated oils &amp; palm oil</v>
      </c>
      <c r="E82" s="14">
        <v>0</v>
      </c>
    </row>
    <row r="83" spans="1:5">
      <c r="A83" s="14" t="s">
        <v>188</v>
      </c>
      <c r="B83" s="14">
        <v>2590</v>
      </c>
      <c r="C83" s="14" t="s">
        <v>186</v>
      </c>
      <c r="D83" s="14"/>
      <c r="E83" s="14">
        <v>0</v>
      </c>
    </row>
    <row r="84" spans="1:5">
      <c r="A84" s="14" t="s">
        <v>190</v>
      </c>
      <c r="B84" s="14">
        <v>2591</v>
      </c>
      <c r="C84" s="14" t="s">
        <v>189</v>
      </c>
      <c r="D84" s="14"/>
      <c r="E84" s="14">
        <v>0</v>
      </c>
    </row>
    <row r="85" spans="1:5">
      <c r="A85" s="14" t="s">
        <v>192</v>
      </c>
      <c r="B85" s="14">
        <v>2592</v>
      </c>
      <c r="C85" s="14" t="s">
        <v>191</v>
      </c>
      <c r="D85" s="14"/>
      <c r="E85" s="14">
        <v>0</v>
      </c>
    </row>
    <row r="86" spans="1:5">
      <c r="A86" s="14" t="s">
        <v>194</v>
      </c>
      <c r="B86" s="14">
        <v>2593</v>
      </c>
      <c r="C86" s="14" t="s">
        <v>193</v>
      </c>
      <c r="D86" s="14"/>
      <c r="E86" s="14">
        <v>0</v>
      </c>
    </row>
    <row r="87" spans="1:5">
      <c r="A87" s="14" t="s">
        <v>196</v>
      </c>
      <c r="B87" s="14">
        <v>2594</v>
      </c>
      <c r="C87" s="14" t="s">
        <v>195</v>
      </c>
      <c r="D87" s="14"/>
      <c r="E87" s="14">
        <v>0</v>
      </c>
    </row>
    <row r="88" spans="1:5">
      <c r="A88" s="14" t="s">
        <v>198</v>
      </c>
      <c r="B88" s="14">
        <v>2595</v>
      </c>
      <c r="C88" s="14" t="s">
        <v>197</v>
      </c>
      <c r="D88" s="14"/>
      <c r="E88" s="14">
        <v>0</v>
      </c>
    </row>
    <row r="89" spans="1:5">
      <c r="A89" s="14" t="s">
        <v>200</v>
      </c>
      <c r="B89" s="14">
        <v>2596</v>
      </c>
      <c r="C89" s="14" t="s">
        <v>199</v>
      </c>
      <c r="D89" s="14"/>
      <c r="E89" s="14">
        <v>0</v>
      </c>
    </row>
    <row r="90" spans="1:5">
      <c r="A90" s="14" t="s">
        <v>202</v>
      </c>
      <c r="B90" s="14">
        <v>2597</v>
      </c>
      <c r="C90" s="14" t="s">
        <v>201</v>
      </c>
      <c r="D90" s="14"/>
      <c r="E90" s="14">
        <v>0</v>
      </c>
    </row>
    <row r="91" spans="1:5">
      <c r="A91" s="14" t="s">
        <v>204</v>
      </c>
      <c r="B91" s="14">
        <v>2598</v>
      </c>
      <c r="C91" s="14" t="s">
        <v>203</v>
      </c>
      <c r="D91" s="14"/>
      <c r="E91" s="14">
        <v>0</v>
      </c>
    </row>
    <row r="92" spans="1:5">
      <c r="A92" s="14" t="s">
        <v>207</v>
      </c>
      <c r="B92" s="14">
        <v>2655</v>
      </c>
      <c r="C92" s="14" t="s">
        <v>205</v>
      </c>
      <c r="D92" s="14" t="str">
        <f>VLOOKUP(B92,concordance!$B$2:$R$124,14,FALSE)</f>
        <v>Others</v>
      </c>
      <c r="E92" s="14">
        <v>0</v>
      </c>
    </row>
    <row r="93" spans="1:5">
      <c r="A93" s="14" t="s">
        <v>209</v>
      </c>
      <c r="B93" s="14">
        <v>2656</v>
      </c>
      <c r="C93" s="14" t="s">
        <v>208</v>
      </c>
      <c r="D93" s="14" t="str">
        <f>VLOOKUP(B93,concordance!$B$2:$R$124,14,FALSE)</f>
        <v>Others</v>
      </c>
      <c r="E93" s="14">
        <v>0</v>
      </c>
    </row>
    <row r="94" spans="1:5">
      <c r="A94" s="14" t="s">
        <v>211</v>
      </c>
      <c r="B94" s="14">
        <v>2657</v>
      </c>
      <c r="C94" s="14" t="s">
        <v>210</v>
      </c>
      <c r="D94" s="14" t="str">
        <f>VLOOKUP(B94,concordance!$B$2:$R$124,14,FALSE)</f>
        <v>Others</v>
      </c>
      <c r="E94" s="14">
        <v>0</v>
      </c>
    </row>
    <row r="95" spans="1:5">
      <c r="A95" s="14" t="s">
        <v>213</v>
      </c>
      <c r="B95" s="14">
        <v>2658</v>
      </c>
      <c r="C95" s="14" t="s">
        <v>212</v>
      </c>
      <c r="D95" s="14" t="str">
        <f>VLOOKUP(B95,concordance!$B$2:$R$124,14,FALSE)</f>
        <v>Others</v>
      </c>
      <c r="E95" s="14">
        <v>0</v>
      </c>
    </row>
    <row r="96" spans="1:5">
      <c r="A96" s="14" t="s">
        <v>216</v>
      </c>
      <c r="B96" s="14">
        <v>2659</v>
      </c>
      <c r="C96" s="14" t="s">
        <v>214</v>
      </c>
      <c r="D96" s="14"/>
      <c r="E96" s="14">
        <v>0</v>
      </c>
    </row>
    <row r="97" spans="1:5">
      <c r="A97" s="14" t="s">
        <v>218</v>
      </c>
      <c r="B97" s="14">
        <v>2661</v>
      </c>
      <c r="C97" s="14" t="s">
        <v>217</v>
      </c>
      <c r="D97" s="14"/>
      <c r="E97" s="14">
        <v>0</v>
      </c>
    </row>
    <row r="98" spans="1:5">
      <c r="A98" s="14" t="s">
        <v>223</v>
      </c>
      <c r="B98" s="14">
        <v>866</v>
      </c>
      <c r="C98" s="14" t="s">
        <v>219</v>
      </c>
      <c r="D98" s="14"/>
      <c r="E98" s="14">
        <v>0</v>
      </c>
    </row>
    <row r="99" spans="1:5">
      <c r="A99" s="14" t="s">
        <v>225</v>
      </c>
      <c r="B99" s="14">
        <v>946</v>
      </c>
      <c r="C99" s="14" t="s">
        <v>224</v>
      </c>
      <c r="D99" s="14"/>
      <c r="E99" s="14">
        <v>0</v>
      </c>
    </row>
    <row r="100" spans="1:5">
      <c r="A100" s="14" t="s">
        <v>227</v>
      </c>
      <c r="B100" s="14">
        <v>976</v>
      </c>
      <c r="C100" s="14" t="s">
        <v>226</v>
      </c>
      <c r="D100" s="14"/>
      <c r="E100" s="14">
        <v>0</v>
      </c>
    </row>
    <row r="101" spans="1:5">
      <c r="A101" s="14" t="s">
        <v>229</v>
      </c>
      <c r="B101" s="14">
        <v>1016</v>
      </c>
      <c r="C101" s="14" t="s">
        <v>228</v>
      </c>
      <c r="D101" s="14"/>
      <c r="E101" s="14">
        <v>0</v>
      </c>
    </row>
    <row r="102" spans="1:5">
      <c r="A102" s="14" t="s">
        <v>231</v>
      </c>
      <c r="B102" s="14">
        <v>1034</v>
      </c>
      <c r="C102" s="14" t="s">
        <v>230</v>
      </c>
      <c r="D102" s="14"/>
      <c r="E102" s="14">
        <v>0</v>
      </c>
    </row>
    <row r="103" spans="1:5">
      <c r="A103" s="14" t="s">
        <v>233</v>
      </c>
      <c r="B103" s="14">
        <v>2029</v>
      </c>
      <c r="C103" s="14" t="s">
        <v>232</v>
      </c>
      <c r="D103" s="14"/>
      <c r="E103" s="14">
        <v>0</v>
      </c>
    </row>
    <row r="104" spans="1:5">
      <c r="A104" s="14" t="s">
        <v>235</v>
      </c>
      <c r="B104" s="14">
        <v>1096</v>
      </c>
      <c r="C104" s="14" t="s">
        <v>234</v>
      </c>
      <c r="D104" s="14"/>
      <c r="E104" s="14">
        <v>0</v>
      </c>
    </row>
    <row r="105" spans="1:5">
      <c r="A105" s="14" t="s">
        <v>237</v>
      </c>
      <c r="B105" s="14">
        <v>1107</v>
      </c>
      <c r="C105" s="14" t="s">
        <v>236</v>
      </c>
      <c r="D105" s="14"/>
      <c r="E105" s="14">
        <v>0</v>
      </c>
    </row>
    <row r="106" spans="1:5">
      <c r="A106" s="14" t="s">
        <v>239</v>
      </c>
      <c r="B106" s="14">
        <v>1110</v>
      </c>
      <c r="C106" s="14" t="s">
        <v>238</v>
      </c>
      <c r="D106" s="14"/>
      <c r="E106" s="14">
        <v>0</v>
      </c>
    </row>
    <row r="107" spans="1:5">
      <c r="A107" s="14" t="s">
        <v>241</v>
      </c>
      <c r="B107" s="14">
        <v>1126</v>
      </c>
      <c r="C107" s="14" t="s">
        <v>240</v>
      </c>
      <c r="D107" s="14"/>
      <c r="E107" s="14">
        <v>0</v>
      </c>
    </row>
    <row r="108" spans="1:5">
      <c r="A108" s="14" t="s">
        <v>243</v>
      </c>
      <c r="B108" s="14">
        <v>1157</v>
      </c>
      <c r="C108" s="14" t="s">
        <v>242</v>
      </c>
      <c r="D108" s="14"/>
      <c r="E108" s="14">
        <v>0</v>
      </c>
    </row>
    <row r="109" spans="1:5">
      <c r="A109" s="14" t="s">
        <v>245</v>
      </c>
      <c r="B109" s="14">
        <v>1140</v>
      </c>
      <c r="C109" s="14" t="s">
        <v>244</v>
      </c>
      <c r="D109" s="14"/>
      <c r="E109" s="14">
        <v>0</v>
      </c>
    </row>
    <row r="110" spans="1:5">
      <c r="A110" s="14" t="s">
        <v>247</v>
      </c>
      <c r="B110" s="14">
        <v>1150</v>
      </c>
      <c r="C110" s="14" t="s">
        <v>246</v>
      </c>
      <c r="D110" s="14"/>
      <c r="E110" s="14">
        <v>0</v>
      </c>
    </row>
    <row r="111" spans="1:5">
      <c r="A111" s="14" t="s">
        <v>252</v>
      </c>
      <c r="B111" s="14">
        <v>2848</v>
      </c>
      <c r="C111" s="14" t="s">
        <v>248</v>
      </c>
      <c r="D111" s="14" t="str">
        <f>VLOOKUP(B111,concordance!$B$2:$R$124,14,FALSE)</f>
        <v>Whole milk or derivative equivalents</v>
      </c>
      <c r="E111" s="14">
        <v>0</v>
      </c>
    </row>
    <row r="112" spans="1:5">
      <c r="A112" s="14" t="s">
        <v>254</v>
      </c>
      <c r="B112" s="14">
        <v>2740</v>
      </c>
      <c r="C112" s="14" t="s">
        <v>253</v>
      </c>
      <c r="D112" s="14" t="str">
        <f>VLOOKUP(B112,concordance!$B$2:$R$124,14,FALSE)</f>
        <v>Whole milk or derivative equivalents</v>
      </c>
      <c r="E112" s="14">
        <v>0</v>
      </c>
    </row>
    <row r="113" spans="1:7">
      <c r="A113" s="14" t="s">
        <v>256</v>
      </c>
      <c r="B113" s="14">
        <v>2744</v>
      </c>
      <c r="C113" s="14" t="s">
        <v>255</v>
      </c>
      <c r="D113" s="14" t="str">
        <f>VLOOKUP(B113,concordance!$B$2:$R$124,14,FALSE)</f>
        <v>Eggs, Poultry &amp; Fish</v>
      </c>
      <c r="E113" s="14">
        <v>0</v>
      </c>
    </row>
    <row r="114" spans="1:7">
      <c r="A114" s="14" t="s">
        <v>259</v>
      </c>
      <c r="B114" s="14">
        <v>2746</v>
      </c>
      <c r="C114" s="14" t="s">
        <v>257</v>
      </c>
      <c r="D114" s="14"/>
      <c r="E114" s="14">
        <v>0</v>
      </c>
    </row>
    <row r="115" spans="1:7">
      <c r="A115" s="14" t="s">
        <v>262</v>
      </c>
      <c r="B115" s="14">
        <v>2731</v>
      </c>
      <c r="C115" s="14" t="s">
        <v>260</v>
      </c>
      <c r="D115" s="36" t="s">
        <v>607</v>
      </c>
      <c r="E115" s="14">
        <v>0.34</v>
      </c>
      <c r="F115" s="14" t="s">
        <v>652</v>
      </c>
    </row>
    <row r="116" spans="1:7">
      <c r="A116" s="14" t="s">
        <v>264</v>
      </c>
      <c r="B116" s="14">
        <v>2732</v>
      </c>
      <c r="C116" s="14" t="s">
        <v>263</v>
      </c>
      <c r="D116" s="36" t="s">
        <v>607</v>
      </c>
      <c r="E116" s="14">
        <v>0.32500000000000001</v>
      </c>
      <c r="F116" s="14" t="s">
        <v>652</v>
      </c>
    </row>
    <row r="117" spans="1:7">
      <c r="A117" s="14" t="s">
        <v>266</v>
      </c>
      <c r="B117" s="14">
        <v>2733</v>
      </c>
      <c r="C117" s="14" t="s">
        <v>265</v>
      </c>
      <c r="D117" s="36" t="s">
        <v>607</v>
      </c>
      <c r="E117" s="14">
        <v>0.29499999999999998</v>
      </c>
      <c r="F117" s="14" t="s">
        <v>652</v>
      </c>
    </row>
    <row r="118" spans="1:7">
      <c r="A118" s="14" t="s">
        <v>268</v>
      </c>
      <c r="B118" s="14">
        <v>2734</v>
      </c>
      <c r="C118" s="14" t="s">
        <v>267</v>
      </c>
      <c r="D118" s="36" t="s">
        <v>606</v>
      </c>
      <c r="E118" s="14">
        <v>0.40500000000000003</v>
      </c>
      <c r="F118" s="14" t="s">
        <v>652</v>
      </c>
    </row>
    <row r="119" spans="1:7">
      <c r="A119" s="14" t="s">
        <v>270</v>
      </c>
      <c r="B119" s="14">
        <v>2735</v>
      </c>
      <c r="C119" s="14" t="s">
        <v>269</v>
      </c>
      <c r="D119" s="36" t="s">
        <v>607</v>
      </c>
      <c r="E119" s="14">
        <v>0.32500000000000001</v>
      </c>
      <c r="F119" s="14" t="s">
        <v>652</v>
      </c>
    </row>
    <row r="120" spans="1:7">
      <c r="A120" s="14" t="s">
        <v>272</v>
      </c>
      <c r="B120" s="14">
        <v>2736</v>
      </c>
      <c r="C120" s="14" t="s">
        <v>271</v>
      </c>
      <c r="D120" s="36" t="s">
        <v>607</v>
      </c>
      <c r="E120" s="14">
        <v>0.32500000000000001</v>
      </c>
      <c r="F120" s="14" t="s">
        <v>652</v>
      </c>
    </row>
    <row r="121" spans="1:7">
      <c r="A121" s="14" t="s">
        <v>275</v>
      </c>
      <c r="B121" s="14">
        <v>2737</v>
      </c>
      <c r="C121" s="14" t="s">
        <v>273</v>
      </c>
      <c r="D121" s="14" t="str">
        <f>VLOOKUP(B121,concordance!$B$2:$R$124,14,FALSE)</f>
        <v>Lard or tallow</v>
      </c>
      <c r="E121" s="14">
        <v>0</v>
      </c>
    </row>
    <row r="122" spans="1:7">
      <c r="A122" s="14" t="s">
        <v>277</v>
      </c>
      <c r="B122" s="14">
        <v>2748</v>
      </c>
      <c r="C122" s="14" t="s">
        <v>276</v>
      </c>
      <c r="D122" s="14"/>
      <c r="E122" s="14">
        <v>0</v>
      </c>
    </row>
    <row r="123" spans="1:7">
      <c r="A123" s="14" t="s">
        <v>279</v>
      </c>
      <c r="B123" s="14">
        <v>2749</v>
      </c>
      <c r="C123" s="14" t="s">
        <v>379</v>
      </c>
      <c r="D123" s="14" t="s">
        <v>607</v>
      </c>
      <c r="E123" s="14">
        <v>0.32500000000000001</v>
      </c>
      <c r="F123" s="14" t="s">
        <v>652</v>
      </c>
    </row>
    <row r="124" spans="1:7">
      <c r="A124" s="14" t="s">
        <v>281</v>
      </c>
      <c r="B124" s="14">
        <v>2745</v>
      </c>
      <c r="C124" s="14" t="s">
        <v>278</v>
      </c>
      <c r="D124" s="14" t="str">
        <f>VLOOKUP(B124,concordance!$B$2:$R$124,14,FALSE)</f>
        <v>All sugars</v>
      </c>
      <c r="E124" s="14">
        <v>0</v>
      </c>
    </row>
    <row r="125" spans="1:7">
      <c r="A125" s="14" t="s">
        <v>389</v>
      </c>
      <c r="B125" s="14">
        <v>2747</v>
      </c>
      <c r="C125" s="14" t="s">
        <v>280</v>
      </c>
      <c r="D125" s="14"/>
      <c r="E125" s="14">
        <v>0</v>
      </c>
    </row>
    <row r="126" spans="1:7">
      <c r="A126" s="14" t="s">
        <v>390</v>
      </c>
      <c r="B126" s="14">
        <v>2960</v>
      </c>
      <c r="C126" s="14" t="s">
        <v>282</v>
      </c>
      <c r="D126" s="14" t="str">
        <f>VLOOKUP(B126,concordance!$B$2:$R$124,14,FALSE)</f>
        <v>Eggs, Poultry &amp; Fish</v>
      </c>
      <c r="E126" s="14">
        <v>0.45</v>
      </c>
      <c r="F126" s="52" t="s">
        <v>691</v>
      </c>
      <c r="G126" t="s">
        <v>692</v>
      </c>
    </row>
  </sheetData>
  <hyperlinks>
    <hyperlink ref="F126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K36" sqref="K36"/>
    </sheetView>
  </sheetViews>
  <sheetFormatPr baseColWidth="10" defaultColWidth="9.28515625" defaultRowHeight="15"/>
  <cols>
    <col min="1" max="2" width="9.28515625" style="14"/>
    <col min="3" max="3" width="28.28515625" style="14" bestFit="1" customWidth="1"/>
    <col min="4" max="16384" width="9.28515625" style="14"/>
  </cols>
  <sheetData>
    <row r="1" spans="1:6">
      <c r="D1" s="72" t="s">
        <v>372</v>
      </c>
      <c r="E1" s="73"/>
      <c r="F1" s="74"/>
    </row>
    <row r="2" spans="1:6" ht="30">
      <c r="A2" s="14" t="s">
        <v>0</v>
      </c>
      <c r="B2" s="14" t="s">
        <v>1</v>
      </c>
      <c r="C2" s="14" t="s">
        <v>2</v>
      </c>
      <c r="D2" s="26" t="s">
        <v>373</v>
      </c>
      <c r="E2" s="27" t="s">
        <v>374</v>
      </c>
      <c r="F2" s="28" t="s">
        <v>375</v>
      </c>
    </row>
    <row r="3" spans="1:6">
      <c r="A3" s="14" t="s">
        <v>8</v>
      </c>
      <c r="B3" s="14">
        <v>2805</v>
      </c>
      <c r="C3" s="14" t="s">
        <v>376</v>
      </c>
      <c r="D3" s="29">
        <v>3.6</v>
      </c>
      <c r="E3" s="30">
        <v>6.7000000000000004E-2</v>
      </c>
      <c r="F3" s="31">
        <v>7.0000000000000001E-3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>
      <c r="A17" s="14" t="s">
        <v>41</v>
      </c>
      <c r="B17" s="14">
        <v>2536</v>
      </c>
      <c r="C17" s="14" t="s">
        <v>42</v>
      </c>
      <c r="D17" s="29">
        <v>0.3</v>
      </c>
      <c r="E17" s="30">
        <v>1.3000000000000001E-2</v>
      </c>
      <c r="F17" s="31">
        <v>0</v>
      </c>
    </row>
    <row r="18" spans="1:6">
      <c r="A18" s="14" t="s">
        <v>44</v>
      </c>
      <c r="B18" s="14">
        <v>2537</v>
      </c>
      <c r="C18" s="14" t="s">
        <v>45</v>
      </c>
      <c r="D18" s="29">
        <v>0.7</v>
      </c>
      <c r="E18" s="30">
        <v>2E-3</v>
      </c>
      <c r="F18" s="31"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2556</v>
      </c>
      <c r="C24" s="14" t="s">
        <v>377</v>
      </c>
      <c r="D24" s="29">
        <v>5.67</v>
      </c>
      <c r="E24" s="30">
        <v>0.25700000000000001</v>
      </c>
      <c r="F24" s="31">
        <v>0.49199999999999999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v>0.56000000000000005</v>
      </c>
      <c r="E47" s="30">
        <v>0.08</v>
      </c>
      <c r="F47" s="31"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v>4.1399999999999997</v>
      </c>
      <c r="E48" s="30">
        <v>0.84</v>
      </c>
      <c r="F48" s="31"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v>0.4</v>
      </c>
      <c r="E49" s="30">
        <v>0.1</v>
      </c>
      <c r="F49" s="31"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v>2.5299999999999998</v>
      </c>
      <c r="E65" s="30">
        <v>0.17300000000000001</v>
      </c>
      <c r="F65" s="31"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2544</v>
      </c>
      <c r="C68" s="14" t="s">
        <v>378</v>
      </c>
      <c r="D68" s="29">
        <v>2.3199999999999998</v>
      </c>
      <c r="E68" s="30">
        <v>0</v>
      </c>
      <c r="F68" s="31">
        <v>0</v>
      </c>
    </row>
    <row r="69" spans="1:6">
      <c r="A69" s="14" t="s">
        <v>156</v>
      </c>
      <c r="B69" s="14">
        <v>2818</v>
      </c>
      <c r="C69" s="14" t="s">
        <v>387</v>
      </c>
      <c r="D69" s="29">
        <v>3.87</v>
      </c>
      <c r="E69" s="30">
        <v>0</v>
      </c>
      <c r="F69" s="31">
        <v>0</v>
      </c>
    </row>
    <row r="70" spans="1:6">
      <c r="A70" s="14" t="s">
        <v>158</v>
      </c>
      <c r="B70" s="14">
        <v>2543</v>
      </c>
      <c r="C70" s="14" t="s">
        <v>157</v>
      </c>
      <c r="D70" s="29">
        <v>3.1</v>
      </c>
      <c r="E70" s="30">
        <v>0</v>
      </c>
      <c r="F70" s="31">
        <v>0</v>
      </c>
    </row>
    <row r="71" spans="1:6">
      <c r="A71" s="14" t="s">
        <v>161</v>
      </c>
      <c r="B71" s="14">
        <v>2571</v>
      </c>
      <c r="C71" s="14" t="s">
        <v>159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2572</v>
      </c>
      <c r="C72" s="14" t="s">
        <v>162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2573</v>
      </c>
      <c r="C73" s="14" t="s">
        <v>164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2574</v>
      </c>
      <c r="C74" s="14" t="s">
        <v>166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2575</v>
      </c>
      <c r="C75" s="14" t="s">
        <v>168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2576</v>
      </c>
      <c r="C76" s="14" t="s">
        <v>170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2577</v>
      </c>
      <c r="C77" s="14" t="s">
        <v>172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2578</v>
      </c>
      <c r="C78" s="14" t="s">
        <v>174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2579</v>
      </c>
      <c r="C79" s="14" t="s">
        <v>176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2580</v>
      </c>
      <c r="C80" s="14" t="s">
        <v>178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2581</v>
      </c>
      <c r="C81" s="14" t="s">
        <v>180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2582</v>
      </c>
      <c r="C82" s="14" t="s">
        <v>182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2586</v>
      </c>
      <c r="C83" s="14" t="s">
        <v>184</v>
      </c>
      <c r="D83" s="29">
        <v>8.84</v>
      </c>
      <c r="E83" s="30">
        <v>0</v>
      </c>
      <c r="F83" s="31">
        <v>1</v>
      </c>
    </row>
    <row r="84" spans="1:6">
      <c r="A84" s="14" t="s">
        <v>188</v>
      </c>
      <c r="B84" s="14">
        <v>2590</v>
      </c>
      <c r="C84" s="14" t="s">
        <v>186</v>
      </c>
      <c r="D84" s="29">
        <v>2.61</v>
      </c>
      <c r="E84" s="30">
        <v>0.46</v>
      </c>
      <c r="F84" s="31">
        <v>0.05</v>
      </c>
    </row>
    <row r="85" spans="1:6">
      <c r="A85" s="14" t="s">
        <v>190</v>
      </c>
      <c r="B85" s="14">
        <v>2591</v>
      </c>
      <c r="C85" s="14" t="s">
        <v>189</v>
      </c>
      <c r="D85" s="29">
        <v>3.63</v>
      </c>
      <c r="E85" s="30">
        <v>0.42</v>
      </c>
      <c r="F85" s="31">
        <v>7.5999999999999998E-2</v>
      </c>
    </row>
    <row r="86" spans="1:6">
      <c r="A86" s="14" t="s">
        <v>192</v>
      </c>
      <c r="B86" s="14">
        <v>2592</v>
      </c>
      <c r="C86" s="14" t="s">
        <v>191</v>
      </c>
      <c r="D86" s="29">
        <v>0</v>
      </c>
      <c r="E86" s="30">
        <v>0</v>
      </c>
      <c r="F86" s="31">
        <v>0</v>
      </c>
    </row>
    <row r="87" spans="1:6">
      <c r="A87" s="14" t="s">
        <v>194</v>
      </c>
      <c r="B87" s="14">
        <v>2593</v>
      </c>
      <c r="C87" s="14" t="s">
        <v>193</v>
      </c>
      <c r="D87" s="29">
        <v>0</v>
      </c>
      <c r="E87" s="30">
        <v>0</v>
      </c>
      <c r="F87" s="31">
        <v>0</v>
      </c>
    </row>
    <row r="88" spans="1:6">
      <c r="A88" s="14" t="s">
        <v>196</v>
      </c>
      <c r="B88" s="14">
        <v>2594</v>
      </c>
      <c r="C88" s="14" t="s">
        <v>195</v>
      </c>
      <c r="D88" s="29">
        <v>0</v>
      </c>
      <c r="E88" s="30">
        <v>0</v>
      </c>
      <c r="F88" s="31">
        <v>0</v>
      </c>
    </row>
    <row r="89" spans="1:6">
      <c r="A89" s="14" t="s">
        <v>198</v>
      </c>
      <c r="B89" s="14">
        <v>2595</v>
      </c>
      <c r="C89" s="14" t="s">
        <v>197</v>
      </c>
      <c r="D89" s="29">
        <v>0</v>
      </c>
      <c r="E89" s="30">
        <v>0</v>
      </c>
      <c r="F89" s="31">
        <v>0</v>
      </c>
    </row>
    <row r="90" spans="1:6">
      <c r="A90" s="14" t="s">
        <v>200</v>
      </c>
      <c r="B90" s="14">
        <v>2596</v>
      </c>
      <c r="C90" s="14" t="s">
        <v>199</v>
      </c>
      <c r="D90" s="29">
        <v>0</v>
      </c>
      <c r="E90" s="30">
        <v>0</v>
      </c>
      <c r="F90" s="31">
        <v>0</v>
      </c>
    </row>
    <row r="91" spans="1:6">
      <c r="A91" s="14" t="s">
        <v>202</v>
      </c>
      <c r="B91" s="14">
        <v>2597</v>
      </c>
      <c r="C91" s="14" t="s">
        <v>201</v>
      </c>
      <c r="D91" s="29">
        <v>3.76</v>
      </c>
      <c r="E91" s="30">
        <v>0.40700000000000003</v>
      </c>
      <c r="F91" s="31">
        <v>3.4000000000000002E-2</v>
      </c>
    </row>
    <row r="92" spans="1:6">
      <c r="A92" s="14" t="s">
        <v>204</v>
      </c>
      <c r="B92" s="14">
        <v>2598</v>
      </c>
      <c r="C92" s="14" t="s">
        <v>203</v>
      </c>
      <c r="D92" s="29">
        <v>0</v>
      </c>
      <c r="E92" s="30">
        <v>0</v>
      </c>
      <c r="F92" s="31">
        <v>0</v>
      </c>
    </row>
    <row r="93" spans="1:6">
      <c r="A93" s="14" t="s">
        <v>207</v>
      </c>
      <c r="B93" s="14">
        <v>2655</v>
      </c>
      <c r="C93" s="14" t="s">
        <v>205</v>
      </c>
      <c r="D93" s="29">
        <v>0.68</v>
      </c>
      <c r="E93" s="30">
        <v>0</v>
      </c>
      <c r="F93" s="31">
        <v>0</v>
      </c>
    </row>
    <row r="94" spans="1:6">
      <c r="A94" s="14" t="s">
        <v>209</v>
      </c>
      <c r="B94" s="14">
        <v>2656</v>
      </c>
      <c r="C94" s="14" t="s">
        <v>208</v>
      </c>
      <c r="D94" s="29">
        <v>0.6</v>
      </c>
      <c r="E94" s="30">
        <v>1.9E-2</v>
      </c>
      <c r="F94" s="31">
        <v>3.0000000000000001E-3</v>
      </c>
    </row>
    <row r="95" spans="1:6">
      <c r="A95" s="14" t="s">
        <v>211</v>
      </c>
      <c r="B95" s="14">
        <v>2657</v>
      </c>
      <c r="C95" s="14" t="s">
        <v>210</v>
      </c>
      <c r="D95" s="29">
        <v>0.47</v>
      </c>
      <c r="E95" s="30">
        <v>1E-3</v>
      </c>
      <c r="F95" s="31">
        <v>0</v>
      </c>
    </row>
    <row r="96" spans="1:6">
      <c r="A96" s="14" t="s">
        <v>213</v>
      </c>
      <c r="B96" s="14">
        <v>2658</v>
      </c>
      <c r="C96" s="14" t="s">
        <v>212</v>
      </c>
      <c r="D96" s="29">
        <v>2.95</v>
      </c>
      <c r="E96" s="30">
        <v>0</v>
      </c>
      <c r="F96" s="31">
        <v>0</v>
      </c>
    </row>
    <row r="97" spans="1:6">
      <c r="A97" s="14" t="s">
        <v>216</v>
      </c>
      <c r="B97" s="14">
        <v>2659</v>
      </c>
      <c r="C97" s="14" t="s">
        <v>214</v>
      </c>
      <c r="D97" s="29">
        <v>0</v>
      </c>
      <c r="E97" s="30">
        <v>0</v>
      </c>
      <c r="F97" s="31">
        <v>0</v>
      </c>
    </row>
    <row r="98" spans="1:6">
      <c r="A98" s="14" t="s">
        <v>218</v>
      </c>
      <c r="B98" s="14">
        <v>2661</v>
      </c>
      <c r="C98" s="14" t="s">
        <v>217</v>
      </c>
      <c r="D98" s="29">
        <v>0</v>
      </c>
      <c r="E98" s="30">
        <v>0</v>
      </c>
      <c r="F98" s="31">
        <v>0</v>
      </c>
    </row>
    <row r="99" spans="1:6">
      <c r="A99" s="14" t="s">
        <v>223</v>
      </c>
      <c r="B99" s="14">
        <v>866</v>
      </c>
      <c r="C99" s="14" t="s">
        <v>219</v>
      </c>
      <c r="D99" s="29">
        <v>0</v>
      </c>
      <c r="E99" s="30">
        <v>0</v>
      </c>
      <c r="F99" s="31">
        <v>0</v>
      </c>
    </row>
    <row r="100" spans="1:6">
      <c r="A100" s="14" t="s">
        <v>225</v>
      </c>
      <c r="B100" s="14">
        <v>946</v>
      </c>
      <c r="C100" s="14" t="s">
        <v>224</v>
      </c>
      <c r="D100" s="29">
        <v>0</v>
      </c>
      <c r="E100" s="30">
        <v>0</v>
      </c>
      <c r="F100" s="31">
        <v>0</v>
      </c>
    </row>
    <row r="101" spans="1:6">
      <c r="A101" s="14" t="s">
        <v>227</v>
      </c>
      <c r="B101" s="14">
        <v>976</v>
      </c>
      <c r="C101" s="14" t="s">
        <v>226</v>
      </c>
      <c r="D101" s="29">
        <v>0</v>
      </c>
      <c r="E101" s="30">
        <v>0</v>
      </c>
      <c r="F101" s="31">
        <v>0</v>
      </c>
    </row>
    <row r="102" spans="1:6">
      <c r="A102" s="14" t="s">
        <v>229</v>
      </c>
      <c r="B102" s="14">
        <v>1016</v>
      </c>
      <c r="C102" s="14" t="s">
        <v>228</v>
      </c>
      <c r="D102" s="29">
        <v>0</v>
      </c>
      <c r="E102" s="30">
        <v>0</v>
      </c>
      <c r="F102" s="31">
        <v>0</v>
      </c>
    </row>
    <row r="103" spans="1:6">
      <c r="A103" s="14" t="s">
        <v>231</v>
      </c>
      <c r="B103" s="14">
        <v>1034</v>
      </c>
      <c r="C103" s="14" t="s">
        <v>230</v>
      </c>
      <c r="D103" s="29">
        <v>0</v>
      </c>
      <c r="E103" s="30">
        <v>0</v>
      </c>
      <c r="F103" s="31">
        <v>0</v>
      </c>
    </row>
    <row r="104" spans="1:6">
      <c r="A104" s="14" t="s">
        <v>233</v>
      </c>
      <c r="B104" s="14">
        <v>2029</v>
      </c>
      <c r="C104" s="14" t="s">
        <v>232</v>
      </c>
      <c r="D104" s="29">
        <v>0</v>
      </c>
      <c r="E104" s="30">
        <v>0</v>
      </c>
      <c r="F104" s="31">
        <v>0</v>
      </c>
    </row>
    <row r="105" spans="1:6">
      <c r="A105" s="14" t="s">
        <v>235</v>
      </c>
      <c r="B105" s="14">
        <v>1096</v>
      </c>
      <c r="C105" s="14" t="s">
        <v>234</v>
      </c>
      <c r="D105" s="29">
        <v>0</v>
      </c>
      <c r="E105" s="30">
        <v>0</v>
      </c>
      <c r="F105" s="31">
        <v>0</v>
      </c>
    </row>
    <row r="106" spans="1:6">
      <c r="A106" s="14" t="s">
        <v>237</v>
      </c>
      <c r="B106" s="14">
        <v>1107</v>
      </c>
      <c r="C106" s="14" t="s">
        <v>236</v>
      </c>
      <c r="D106" s="29">
        <v>0</v>
      </c>
      <c r="E106" s="30">
        <v>0</v>
      </c>
      <c r="F106" s="31">
        <v>0</v>
      </c>
    </row>
    <row r="107" spans="1:6">
      <c r="A107" s="14" t="s">
        <v>239</v>
      </c>
      <c r="B107" s="14">
        <v>1110</v>
      </c>
      <c r="C107" s="14" t="s">
        <v>238</v>
      </c>
      <c r="D107" s="29">
        <v>0</v>
      </c>
      <c r="E107" s="30">
        <v>0</v>
      </c>
      <c r="F107" s="31">
        <v>0</v>
      </c>
    </row>
    <row r="108" spans="1:6">
      <c r="A108" s="14" t="s">
        <v>241</v>
      </c>
      <c r="B108" s="14">
        <v>1126</v>
      </c>
      <c r="C108" s="14" t="s">
        <v>240</v>
      </c>
      <c r="D108" s="29">
        <v>0</v>
      </c>
      <c r="E108" s="30">
        <v>0</v>
      </c>
      <c r="F108" s="31">
        <v>0</v>
      </c>
    </row>
    <row r="109" spans="1:6">
      <c r="A109" s="14" t="s">
        <v>243</v>
      </c>
      <c r="B109" s="14">
        <v>1157</v>
      </c>
      <c r="C109" s="14" t="s">
        <v>242</v>
      </c>
      <c r="D109" s="29">
        <v>0</v>
      </c>
      <c r="E109" s="30">
        <v>0</v>
      </c>
      <c r="F109" s="31">
        <v>0</v>
      </c>
    </row>
    <row r="110" spans="1:6">
      <c r="A110" s="14" t="s">
        <v>245</v>
      </c>
      <c r="B110" s="14">
        <v>1140</v>
      </c>
      <c r="C110" s="14" t="s">
        <v>244</v>
      </c>
      <c r="D110" s="29">
        <v>0</v>
      </c>
      <c r="E110" s="30">
        <v>0</v>
      </c>
      <c r="F110" s="31">
        <v>0</v>
      </c>
    </row>
    <row r="111" spans="1:6">
      <c r="A111" s="14" t="s">
        <v>247</v>
      </c>
      <c r="B111" s="14">
        <v>1150</v>
      </c>
      <c r="C111" s="14" t="s">
        <v>246</v>
      </c>
      <c r="D111" s="29">
        <v>0</v>
      </c>
      <c r="E111" s="30">
        <v>0</v>
      </c>
      <c r="F111" s="31">
        <v>0</v>
      </c>
    </row>
    <row r="112" spans="1:6">
      <c r="A112" s="14" t="s">
        <v>252</v>
      </c>
      <c r="B112" s="14">
        <v>2848</v>
      </c>
      <c r="C112" s="14" t="s">
        <v>248</v>
      </c>
      <c r="D112" s="29">
        <v>0.48</v>
      </c>
      <c r="E112" s="30">
        <v>3.3000000000000002E-2</v>
      </c>
      <c r="F112" s="31">
        <v>1.4999999999999999E-2</v>
      </c>
    </row>
    <row r="113" spans="1:6">
      <c r="A113" s="14" t="s">
        <v>254</v>
      </c>
      <c r="B113" s="14">
        <v>2740</v>
      </c>
      <c r="C113" s="14" t="s">
        <v>253</v>
      </c>
      <c r="D113" s="29">
        <v>7.17</v>
      </c>
      <c r="E113" s="30">
        <v>8.9999999999999993E-3</v>
      </c>
      <c r="F113" s="31">
        <v>0.81100000000000005</v>
      </c>
    </row>
    <row r="114" spans="1:6">
      <c r="A114" s="14" t="s">
        <v>256</v>
      </c>
      <c r="B114" s="14">
        <v>2744</v>
      </c>
      <c r="C114" s="14" t="s">
        <v>255</v>
      </c>
      <c r="D114" s="29">
        <v>1.39</v>
      </c>
      <c r="E114" s="30">
        <v>0.107</v>
      </c>
      <c r="F114" s="31">
        <v>9.8000000000000004E-2</v>
      </c>
    </row>
    <row r="115" spans="1:6">
      <c r="A115" s="14" t="s">
        <v>259</v>
      </c>
      <c r="B115" s="14">
        <v>2746</v>
      </c>
      <c r="C115" s="14" t="s">
        <v>257</v>
      </c>
      <c r="D115" s="29">
        <v>0</v>
      </c>
      <c r="E115" s="30">
        <v>0</v>
      </c>
      <c r="F115" s="31">
        <v>0</v>
      </c>
    </row>
    <row r="116" spans="1:6">
      <c r="A116" s="14" t="s">
        <v>262</v>
      </c>
      <c r="B116" s="14">
        <v>2731</v>
      </c>
      <c r="C116" s="14" t="s">
        <v>260</v>
      </c>
      <c r="D116" s="29">
        <v>1.5</v>
      </c>
      <c r="E116" s="30">
        <v>0.185</v>
      </c>
      <c r="F116" s="31">
        <v>7.9000000000000001E-2</v>
      </c>
    </row>
    <row r="117" spans="1:6">
      <c r="A117" s="14" t="s">
        <v>264</v>
      </c>
      <c r="B117" s="14">
        <v>2732</v>
      </c>
      <c r="C117" s="14" t="s">
        <v>263</v>
      </c>
      <c r="D117" s="29">
        <v>2.63</v>
      </c>
      <c r="E117" s="30">
        <v>0.13500000000000001</v>
      </c>
      <c r="F117" s="31">
        <v>0.22800000000000001</v>
      </c>
    </row>
    <row r="118" spans="1:6">
      <c r="A118" s="14" t="s">
        <v>266</v>
      </c>
      <c r="B118" s="14">
        <v>2733</v>
      </c>
      <c r="C118" s="14" t="s">
        <v>265</v>
      </c>
      <c r="D118" s="29">
        <v>3.26</v>
      </c>
      <c r="E118" s="30">
        <v>0.11</v>
      </c>
      <c r="F118" s="31">
        <v>0.31</v>
      </c>
    </row>
    <row r="119" spans="1:6">
      <c r="A119" s="14" t="s">
        <v>268</v>
      </c>
      <c r="B119" s="14">
        <v>2734</v>
      </c>
      <c r="C119" s="14" t="s">
        <v>267</v>
      </c>
      <c r="D119" s="29">
        <v>1.22</v>
      </c>
      <c r="E119" s="30">
        <v>0.123</v>
      </c>
      <c r="F119" s="31">
        <v>7.6999999999999999E-2</v>
      </c>
    </row>
    <row r="120" spans="1:6">
      <c r="A120" s="14" t="s">
        <v>270</v>
      </c>
      <c r="B120" s="14">
        <v>2735</v>
      </c>
      <c r="C120" s="14" t="s">
        <v>269</v>
      </c>
      <c r="D120" s="29">
        <v>1.26</v>
      </c>
      <c r="E120" s="30">
        <v>0.16400000000000001</v>
      </c>
      <c r="F120" s="31">
        <v>0.06</v>
      </c>
    </row>
    <row r="121" spans="1:6">
      <c r="A121" s="14" t="s">
        <v>272</v>
      </c>
      <c r="B121" s="14">
        <v>2736</v>
      </c>
      <c r="C121" s="14" t="s">
        <v>271</v>
      </c>
      <c r="D121" s="29">
        <v>1.05</v>
      </c>
      <c r="E121" s="30">
        <v>0.184</v>
      </c>
      <c r="F121" s="31">
        <v>2.5000000000000001E-2</v>
      </c>
    </row>
    <row r="122" spans="1:6">
      <c r="A122" s="14" t="s">
        <v>275</v>
      </c>
      <c r="B122" s="14">
        <v>2737</v>
      </c>
      <c r="C122" s="14" t="s">
        <v>273</v>
      </c>
      <c r="D122" s="29">
        <v>8.4700000000000006</v>
      </c>
      <c r="E122" s="30">
        <v>0.02</v>
      </c>
      <c r="F122" s="31">
        <v>0.93</v>
      </c>
    </row>
    <row r="123" spans="1:6">
      <c r="A123" s="14" t="s">
        <v>277</v>
      </c>
      <c r="B123" s="14">
        <v>2748</v>
      </c>
      <c r="C123" s="14" t="s">
        <v>276</v>
      </c>
      <c r="D123" s="29">
        <v>0</v>
      </c>
      <c r="E123" s="30">
        <v>0</v>
      </c>
      <c r="F123" s="31">
        <v>0</v>
      </c>
    </row>
    <row r="124" spans="1:6">
      <c r="A124" s="14" t="s">
        <v>279</v>
      </c>
      <c r="B124" s="14">
        <v>2749</v>
      </c>
      <c r="C124" s="14" t="s">
        <v>379</v>
      </c>
      <c r="D124" s="29">
        <v>2.42</v>
      </c>
      <c r="E124" s="30">
        <v>0.20599999999999999</v>
      </c>
      <c r="F124" s="31">
        <v>0.16900000000000001</v>
      </c>
    </row>
    <row r="125" spans="1:6">
      <c r="A125" s="14" t="s">
        <v>281</v>
      </c>
      <c r="B125" s="14">
        <v>2745</v>
      </c>
      <c r="C125" s="14" t="s">
        <v>278</v>
      </c>
      <c r="D125" s="29">
        <v>3.04</v>
      </c>
      <c r="E125" s="30">
        <v>3.0000000000000001E-3</v>
      </c>
      <c r="F125" s="31">
        <v>0</v>
      </c>
    </row>
    <row r="126" spans="1:6">
      <c r="A126" s="14" t="s">
        <v>389</v>
      </c>
      <c r="B126" s="14">
        <v>2747</v>
      </c>
      <c r="C126" s="14" t="s">
        <v>280</v>
      </c>
      <c r="D126" s="29">
        <v>0</v>
      </c>
      <c r="E126" s="30">
        <v>0</v>
      </c>
      <c r="F126" s="31">
        <v>0</v>
      </c>
    </row>
    <row r="127" spans="1:6">
      <c r="A127" s="14" t="s">
        <v>390</v>
      </c>
      <c r="B127" s="14">
        <v>2960</v>
      </c>
      <c r="C127" s="14" t="s">
        <v>282</v>
      </c>
      <c r="D127" s="29">
        <v>0.64</v>
      </c>
      <c r="E127" s="30">
        <v>0.10299999999999999</v>
      </c>
      <c r="F127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opLeftCell="B1" zoomScale="70" zoomScaleNormal="70" workbookViewId="0">
      <selection activeCell="C23" sqref="C23"/>
    </sheetView>
  </sheetViews>
  <sheetFormatPr baseColWidth="10" defaultColWidth="9.140625" defaultRowHeight="15"/>
  <cols>
    <col min="1" max="1" width="12" style="14" customWidth="1"/>
    <col min="2" max="2" width="12.140625" style="14" customWidth="1"/>
    <col min="3" max="3" width="23.5703125" style="14" customWidth="1"/>
    <col min="4" max="4" width="16.28515625" style="33" bestFit="1" customWidth="1"/>
    <col min="5" max="5" width="31.140625" style="33" bestFit="1" customWidth="1"/>
    <col min="6" max="6" width="29.85546875" style="36" customWidth="1"/>
    <col min="7" max="7" width="31.28515625" style="33" bestFit="1" customWidth="1"/>
    <col min="8" max="8" width="23.5703125" style="33" customWidth="1"/>
    <col min="9" max="9" width="16.28515625" style="33" bestFit="1" customWidth="1"/>
    <col min="10" max="11" width="33.42578125" style="33" customWidth="1"/>
    <col min="12" max="12" width="29.85546875" style="36" customWidth="1"/>
    <col min="13" max="13" width="31.28515625" style="33" bestFit="1" customWidth="1"/>
  </cols>
  <sheetData>
    <row r="1" spans="1:13">
      <c r="A1" s="14" t="s">
        <v>0</v>
      </c>
      <c r="B1" s="14" t="s">
        <v>1</v>
      </c>
      <c r="C1" s="14" t="s">
        <v>2</v>
      </c>
      <c r="D1" s="33" t="s">
        <v>4</v>
      </c>
      <c r="E1" s="33" t="s">
        <v>7</v>
      </c>
      <c r="F1" s="36" t="s">
        <v>293</v>
      </c>
      <c r="G1" s="7" t="s">
        <v>321</v>
      </c>
      <c r="H1" s="33" t="s">
        <v>391</v>
      </c>
      <c r="I1" s="33" t="s">
        <v>485</v>
      </c>
      <c r="J1" s="33" t="s">
        <v>673</v>
      </c>
      <c r="K1" s="33" t="s">
        <v>486</v>
      </c>
      <c r="L1" s="36" t="s">
        <v>487</v>
      </c>
      <c r="M1" s="7" t="s">
        <v>488</v>
      </c>
    </row>
    <row r="2" spans="1:13">
      <c r="A2" s="14" t="s">
        <v>8</v>
      </c>
      <c r="B2" s="14">
        <v>2807</v>
      </c>
      <c r="C2" s="14" t="s">
        <v>9</v>
      </c>
      <c r="D2" s="33" t="s">
        <v>11</v>
      </c>
      <c r="E2" s="33" t="s">
        <v>13</v>
      </c>
      <c r="F2" s="37" t="s">
        <v>290</v>
      </c>
      <c r="G2" s="36" t="s">
        <v>284</v>
      </c>
      <c r="H2" s="17" t="s">
        <v>494</v>
      </c>
      <c r="I2" s="33" t="s">
        <v>454</v>
      </c>
      <c r="J2" s="14" t="s">
        <v>459</v>
      </c>
      <c r="K2" s="14" t="s">
        <v>459</v>
      </c>
      <c r="L2" s="41" t="s">
        <v>474</v>
      </c>
      <c r="M2" s="14" t="s">
        <v>459</v>
      </c>
    </row>
    <row r="3" spans="1:13">
      <c r="A3" s="14" t="s">
        <v>14</v>
      </c>
      <c r="B3" s="14">
        <v>2511</v>
      </c>
      <c r="C3" s="14" t="s">
        <v>15</v>
      </c>
      <c r="D3" s="33" t="s">
        <v>11</v>
      </c>
      <c r="E3" s="33" t="s">
        <v>13</v>
      </c>
      <c r="F3" s="37" t="s">
        <v>290</v>
      </c>
      <c r="G3" s="36" t="s">
        <v>284</v>
      </c>
      <c r="H3" s="17" t="s">
        <v>495</v>
      </c>
      <c r="I3" s="33" t="s">
        <v>454</v>
      </c>
      <c r="J3" s="14" t="s">
        <v>459</v>
      </c>
      <c r="K3" s="14" t="s">
        <v>459</v>
      </c>
      <c r="L3" s="41" t="s">
        <v>474</v>
      </c>
      <c r="M3" s="14" t="s">
        <v>459</v>
      </c>
    </row>
    <row r="4" spans="1:13">
      <c r="A4" s="14" t="s">
        <v>16</v>
      </c>
      <c r="B4" s="14">
        <v>2513</v>
      </c>
      <c r="C4" s="14" t="s">
        <v>17</v>
      </c>
      <c r="D4" s="33" t="s">
        <v>11</v>
      </c>
      <c r="E4" s="33" t="s">
        <v>13</v>
      </c>
      <c r="F4" s="37" t="s">
        <v>290</v>
      </c>
      <c r="G4" s="36" t="s">
        <v>284</v>
      </c>
      <c r="H4" s="17" t="s">
        <v>496</v>
      </c>
      <c r="I4" s="33" t="s">
        <v>454</v>
      </c>
      <c r="J4" s="14" t="s">
        <v>459</v>
      </c>
      <c r="K4" s="14" t="s">
        <v>459</v>
      </c>
      <c r="L4" s="41" t="s">
        <v>474</v>
      </c>
      <c r="M4" s="14" t="s">
        <v>459</v>
      </c>
    </row>
    <row r="5" spans="1:13">
      <c r="A5" s="14" t="s">
        <v>18</v>
      </c>
      <c r="B5" s="14">
        <v>2514</v>
      </c>
      <c r="C5" s="14" t="s">
        <v>19</v>
      </c>
      <c r="D5" s="33" t="s">
        <v>11</v>
      </c>
      <c r="E5" s="33" t="s">
        <v>13</v>
      </c>
      <c r="F5" s="37" t="s">
        <v>290</v>
      </c>
      <c r="G5" s="36" t="s">
        <v>284</v>
      </c>
      <c r="H5" s="17" t="s">
        <v>497</v>
      </c>
      <c r="I5" s="33" t="s">
        <v>454</v>
      </c>
      <c r="J5" s="14" t="s">
        <v>459</v>
      </c>
      <c r="K5" s="14" t="s">
        <v>459</v>
      </c>
      <c r="L5" s="41" t="s">
        <v>474</v>
      </c>
      <c r="M5" s="14" t="s">
        <v>459</v>
      </c>
    </row>
    <row r="6" spans="1:13">
      <c r="A6" s="14" t="s">
        <v>20</v>
      </c>
      <c r="B6" s="14">
        <v>2515</v>
      </c>
      <c r="C6" s="14" t="s">
        <v>21</v>
      </c>
      <c r="D6" s="33" t="s">
        <v>11</v>
      </c>
      <c r="E6" s="33" t="s">
        <v>13</v>
      </c>
      <c r="F6" s="37" t="s">
        <v>290</v>
      </c>
      <c r="G6" s="36" t="s">
        <v>284</v>
      </c>
      <c r="H6" s="17" t="s">
        <v>498</v>
      </c>
      <c r="I6" s="33" t="s">
        <v>454</v>
      </c>
      <c r="J6" s="14" t="s">
        <v>459</v>
      </c>
      <c r="K6" s="14" t="s">
        <v>459</v>
      </c>
      <c r="L6" s="41" t="s">
        <v>474</v>
      </c>
      <c r="M6" s="14" t="s">
        <v>459</v>
      </c>
    </row>
    <row r="7" spans="1:13">
      <c r="A7" s="14" t="s">
        <v>22</v>
      </c>
      <c r="B7" s="14">
        <v>2516</v>
      </c>
      <c r="C7" s="14" t="s">
        <v>23</v>
      </c>
      <c r="D7" s="33" t="s">
        <v>11</v>
      </c>
      <c r="E7" s="33" t="s">
        <v>13</v>
      </c>
      <c r="F7" s="37" t="s">
        <v>290</v>
      </c>
      <c r="G7" s="36" t="s">
        <v>284</v>
      </c>
      <c r="H7" s="14" t="s">
        <v>392</v>
      </c>
      <c r="I7" s="33" t="s">
        <v>454</v>
      </c>
      <c r="J7" s="14" t="s">
        <v>459</v>
      </c>
      <c r="K7" s="14" t="s">
        <v>459</v>
      </c>
      <c r="L7" s="41" t="s">
        <v>474</v>
      </c>
      <c r="M7" s="14" t="s">
        <v>459</v>
      </c>
    </row>
    <row r="8" spans="1:13">
      <c r="A8" s="14" t="s">
        <v>24</v>
      </c>
      <c r="B8" s="14">
        <v>2517</v>
      </c>
      <c r="C8" s="14" t="s">
        <v>25</v>
      </c>
      <c r="D8" s="33" t="s">
        <v>11</v>
      </c>
      <c r="E8" s="33" t="s">
        <v>13</v>
      </c>
      <c r="F8" s="37" t="s">
        <v>290</v>
      </c>
      <c r="G8" s="36" t="s">
        <v>284</v>
      </c>
      <c r="H8" s="17" t="s">
        <v>499</v>
      </c>
      <c r="I8" s="33" t="s">
        <v>454</v>
      </c>
      <c r="J8" s="14" t="s">
        <v>459</v>
      </c>
      <c r="K8" s="14" t="s">
        <v>459</v>
      </c>
      <c r="L8" s="41" t="s">
        <v>474</v>
      </c>
      <c r="M8" s="14" t="s">
        <v>459</v>
      </c>
    </row>
    <row r="9" spans="1:13">
      <c r="A9" s="14" t="s">
        <v>26</v>
      </c>
      <c r="B9" s="14">
        <v>2518</v>
      </c>
      <c r="C9" s="14" t="s">
        <v>27</v>
      </c>
      <c r="D9" s="33" t="s">
        <v>11</v>
      </c>
      <c r="E9" s="33" t="s">
        <v>13</v>
      </c>
      <c r="F9" s="37" t="s">
        <v>290</v>
      </c>
      <c r="G9" s="36" t="s">
        <v>284</v>
      </c>
      <c r="H9" s="17" t="s">
        <v>500</v>
      </c>
      <c r="I9" s="33" t="s">
        <v>454</v>
      </c>
      <c r="J9" s="14" t="s">
        <v>459</v>
      </c>
      <c r="K9" s="14" t="s">
        <v>459</v>
      </c>
      <c r="L9" s="41" t="s">
        <v>474</v>
      </c>
      <c r="M9" s="14" t="s">
        <v>459</v>
      </c>
    </row>
    <row r="10" spans="1:13">
      <c r="A10" s="14" t="s">
        <v>28</v>
      </c>
      <c r="B10" s="14">
        <v>2520</v>
      </c>
      <c r="C10" s="14" t="s">
        <v>29</v>
      </c>
      <c r="D10" s="33" t="s">
        <v>11</v>
      </c>
      <c r="E10" s="33" t="s">
        <v>13</v>
      </c>
      <c r="F10" s="37" t="s">
        <v>290</v>
      </c>
      <c r="G10" s="36" t="s">
        <v>284</v>
      </c>
      <c r="H10" s="17" t="s">
        <v>501</v>
      </c>
      <c r="I10" s="33" t="s">
        <v>454</v>
      </c>
      <c r="J10" s="14" t="s">
        <v>459</v>
      </c>
      <c r="K10" s="14" t="s">
        <v>459</v>
      </c>
      <c r="L10" s="41" t="s">
        <v>474</v>
      </c>
      <c r="M10" s="14" t="s">
        <v>459</v>
      </c>
    </row>
    <row r="11" spans="1:13">
      <c r="A11" s="14" t="s">
        <v>30</v>
      </c>
      <c r="B11" s="14">
        <v>2531</v>
      </c>
      <c r="C11" s="14" t="s">
        <v>31</v>
      </c>
      <c r="D11" s="33" t="s">
        <v>11</v>
      </c>
      <c r="E11" s="33" t="s">
        <v>32</v>
      </c>
      <c r="F11" s="37" t="s">
        <v>291</v>
      </c>
      <c r="G11" s="36" t="s">
        <v>286</v>
      </c>
      <c r="H11" s="17" t="s">
        <v>502</v>
      </c>
      <c r="I11" s="33" t="s">
        <v>454</v>
      </c>
      <c r="J11" s="14" t="s">
        <v>460</v>
      </c>
      <c r="K11" s="14" t="s">
        <v>460</v>
      </c>
      <c r="L11" s="41" t="s">
        <v>479</v>
      </c>
      <c r="M11" s="17" t="s">
        <v>460</v>
      </c>
    </row>
    <row r="12" spans="1:13">
      <c r="A12" s="14" t="s">
        <v>33</v>
      </c>
      <c r="B12" s="14">
        <v>2532</v>
      </c>
      <c r="C12" s="14" t="s">
        <v>34</v>
      </c>
      <c r="D12" s="33" t="s">
        <v>11</v>
      </c>
      <c r="E12" s="33" t="s">
        <v>32</v>
      </c>
      <c r="F12" s="37" t="s">
        <v>291</v>
      </c>
      <c r="G12" s="36" t="s">
        <v>286</v>
      </c>
      <c r="H12" s="17" t="s">
        <v>503</v>
      </c>
      <c r="I12" s="33" t="s">
        <v>454</v>
      </c>
      <c r="J12" s="14" t="s">
        <v>460</v>
      </c>
      <c r="K12" s="14" t="s">
        <v>460</v>
      </c>
      <c r="L12" s="41" t="s">
        <v>479</v>
      </c>
      <c r="M12" s="17" t="s">
        <v>460</v>
      </c>
    </row>
    <row r="13" spans="1:13">
      <c r="A13" s="14" t="s">
        <v>35</v>
      </c>
      <c r="B13" s="14">
        <v>2533</v>
      </c>
      <c r="C13" s="14" t="s">
        <v>36</v>
      </c>
      <c r="D13" s="33" t="s">
        <v>11</v>
      </c>
      <c r="E13" s="33" t="s">
        <v>32</v>
      </c>
      <c r="F13" s="37" t="s">
        <v>291</v>
      </c>
      <c r="G13" s="36" t="s">
        <v>286</v>
      </c>
      <c r="H13" s="14" t="s">
        <v>393</v>
      </c>
      <c r="I13" s="33" t="s">
        <v>454</v>
      </c>
      <c r="J13" s="14" t="s">
        <v>460</v>
      </c>
      <c r="K13" s="14" t="s">
        <v>460</v>
      </c>
      <c r="L13" s="41" t="s">
        <v>479</v>
      </c>
      <c r="M13" s="17" t="s">
        <v>460</v>
      </c>
    </row>
    <row r="14" spans="1:13">
      <c r="A14" s="14" t="s">
        <v>37</v>
      </c>
      <c r="B14" s="14">
        <v>2534</v>
      </c>
      <c r="C14" s="14" t="s">
        <v>38</v>
      </c>
      <c r="D14" s="33" t="s">
        <v>11</v>
      </c>
      <c r="E14" s="33" t="s">
        <v>32</v>
      </c>
      <c r="F14" s="37" t="s">
        <v>291</v>
      </c>
      <c r="G14" s="36" t="s">
        <v>286</v>
      </c>
      <c r="H14" s="14" t="s">
        <v>394</v>
      </c>
      <c r="I14" s="33" t="s">
        <v>454</v>
      </c>
      <c r="J14" s="14" t="s">
        <v>460</v>
      </c>
      <c r="K14" s="14" t="s">
        <v>460</v>
      </c>
      <c r="L14" s="41" t="s">
        <v>479</v>
      </c>
      <c r="M14" s="17" t="s">
        <v>460</v>
      </c>
    </row>
    <row r="15" spans="1:13">
      <c r="A15" s="14" t="s">
        <v>39</v>
      </c>
      <c r="B15" s="14">
        <v>2535</v>
      </c>
      <c r="C15" s="14" t="s">
        <v>40</v>
      </c>
      <c r="D15" s="33" t="s">
        <v>11</v>
      </c>
      <c r="E15" s="33" t="s">
        <v>32</v>
      </c>
      <c r="F15" s="37" t="s">
        <v>291</v>
      </c>
      <c r="G15" s="36" t="s">
        <v>286</v>
      </c>
      <c r="H15" s="14" t="s">
        <v>395</v>
      </c>
      <c r="I15" s="33" t="s">
        <v>454</v>
      </c>
      <c r="J15" s="14" t="s">
        <v>460</v>
      </c>
      <c r="K15" s="14" t="s">
        <v>460</v>
      </c>
      <c r="L15" s="41" t="s">
        <v>479</v>
      </c>
      <c r="M15" s="17" t="s">
        <v>460</v>
      </c>
    </row>
    <row r="16" spans="1:13">
      <c r="A16" s="14" t="s">
        <v>41</v>
      </c>
      <c r="B16" s="14">
        <v>2536</v>
      </c>
      <c r="C16" s="14" t="s">
        <v>42</v>
      </c>
      <c r="D16" s="33" t="s">
        <v>11</v>
      </c>
      <c r="E16" s="33" t="s">
        <v>43</v>
      </c>
      <c r="G16" s="36" t="s">
        <v>298</v>
      </c>
      <c r="H16" s="14" t="s">
        <v>396</v>
      </c>
      <c r="I16" s="33" t="s">
        <v>454</v>
      </c>
      <c r="J16" s="45" t="s">
        <v>570</v>
      </c>
      <c r="K16" s="45" t="s">
        <v>570</v>
      </c>
      <c r="L16" s="14"/>
      <c r="M16" s="14" t="s">
        <v>484</v>
      </c>
    </row>
    <row r="17" spans="1:13">
      <c r="A17" s="14" t="s">
        <v>44</v>
      </c>
      <c r="B17" s="14">
        <v>2537</v>
      </c>
      <c r="C17" s="14" t="s">
        <v>45</v>
      </c>
      <c r="D17" s="33" t="s">
        <v>11</v>
      </c>
      <c r="E17" s="33" t="s">
        <v>43</v>
      </c>
      <c r="G17" s="36" t="s">
        <v>298</v>
      </c>
      <c r="H17" s="14" t="s">
        <v>397</v>
      </c>
      <c r="I17" s="33" t="s">
        <v>454</v>
      </c>
      <c r="J17" s="45" t="s">
        <v>570</v>
      </c>
      <c r="K17" s="45" t="s">
        <v>570</v>
      </c>
      <c r="L17" s="14"/>
      <c r="M17" s="14" t="s">
        <v>484</v>
      </c>
    </row>
    <row r="18" spans="1:13">
      <c r="A18" s="14" t="s">
        <v>46</v>
      </c>
      <c r="B18" s="14">
        <v>2546</v>
      </c>
      <c r="C18" s="14" t="s">
        <v>47</v>
      </c>
      <c r="D18" s="33" t="s">
        <v>11</v>
      </c>
      <c r="E18" s="33" t="s">
        <v>48</v>
      </c>
      <c r="F18" s="37" t="s">
        <v>294</v>
      </c>
      <c r="G18" s="36" t="s">
        <v>299</v>
      </c>
      <c r="H18" s="14" t="s">
        <v>398</v>
      </c>
      <c r="I18" s="33" t="s">
        <v>454</v>
      </c>
      <c r="J18" s="17" t="s">
        <v>549</v>
      </c>
      <c r="K18" s="57" t="s">
        <v>674</v>
      </c>
      <c r="L18" s="41" t="s">
        <v>480</v>
      </c>
      <c r="M18" s="17" t="s">
        <v>553</v>
      </c>
    </row>
    <row r="19" spans="1:13">
      <c r="A19" s="14" t="s">
        <v>49</v>
      </c>
      <c r="B19" s="14">
        <v>2547</v>
      </c>
      <c r="C19" s="14" t="s">
        <v>50</v>
      </c>
      <c r="D19" s="33" t="s">
        <v>11</v>
      </c>
      <c r="E19" s="33" t="s">
        <v>48</v>
      </c>
      <c r="F19" s="37" t="s">
        <v>294</v>
      </c>
      <c r="G19" s="36" t="s">
        <v>299</v>
      </c>
      <c r="H19" s="14" t="s">
        <v>399</v>
      </c>
      <c r="I19" s="33" t="s">
        <v>454</v>
      </c>
      <c r="J19" s="17" t="s">
        <v>549</v>
      </c>
      <c r="K19" s="57" t="s">
        <v>674</v>
      </c>
      <c r="L19" s="41" t="s">
        <v>480</v>
      </c>
      <c r="M19" s="17" t="s">
        <v>553</v>
      </c>
    </row>
    <row r="20" spans="1:13">
      <c r="A20" s="14" t="s">
        <v>51</v>
      </c>
      <c r="B20" s="14">
        <v>2549</v>
      </c>
      <c r="C20" s="14" t="s">
        <v>52</v>
      </c>
      <c r="D20" s="33" t="s">
        <v>11</v>
      </c>
      <c r="E20" s="33" t="s">
        <v>48</v>
      </c>
      <c r="F20" s="37" t="s">
        <v>294</v>
      </c>
      <c r="G20" s="36" t="s">
        <v>299</v>
      </c>
      <c r="H20" s="17" t="s">
        <v>504</v>
      </c>
      <c r="I20" s="33" t="s">
        <v>454</v>
      </c>
      <c r="J20" s="17" t="s">
        <v>549</v>
      </c>
      <c r="K20" s="57" t="s">
        <v>674</v>
      </c>
      <c r="L20" s="41" t="s">
        <v>480</v>
      </c>
      <c r="M20" s="17" t="s">
        <v>553</v>
      </c>
    </row>
    <row r="21" spans="1:13">
      <c r="A21" s="14" t="s">
        <v>53</v>
      </c>
      <c r="B21" s="14">
        <v>2551</v>
      </c>
      <c r="C21" s="14" t="s">
        <v>54</v>
      </c>
      <c r="D21" s="33" t="s">
        <v>11</v>
      </c>
      <c r="E21" s="33" t="s">
        <v>48</v>
      </c>
      <c r="F21" s="37" t="s">
        <v>294</v>
      </c>
      <c r="G21" s="36" t="s">
        <v>299</v>
      </c>
      <c r="H21" s="17" t="s">
        <v>505</v>
      </c>
      <c r="I21" s="33" t="s">
        <v>454</v>
      </c>
      <c r="J21" s="17" t="s">
        <v>549</v>
      </c>
      <c r="K21" s="57" t="s">
        <v>679</v>
      </c>
      <c r="L21" s="41" t="s">
        <v>480</v>
      </c>
      <c r="M21" s="17" t="s">
        <v>553</v>
      </c>
    </row>
    <row r="22" spans="1:13">
      <c r="A22" s="14" t="s">
        <v>55</v>
      </c>
      <c r="B22" s="14">
        <v>2555</v>
      </c>
      <c r="C22" s="14" t="s">
        <v>56</v>
      </c>
      <c r="D22" s="33" t="s">
        <v>11</v>
      </c>
      <c r="E22" s="33" t="s">
        <v>57</v>
      </c>
      <c r="F22" s="37" t="s">
        <v>294</v>
      </c>
      <c r="G22" s="36" t="s">
        <v>299</v>
      </c>
      <c r="H22" s="14" t="s">
        <v>400</v>
      </c>
      <c r="I22" s="33" t="s">
        <v>454</v>
      </c>
      <c r="J22" s="14" t="s">
        <v>462</v>
      </c>
      <c r="K22" s="57" t="s">
        <v>674</v>
      </c>
      <c r="L22" s="41" t="s">
        <v>480</v>
      </c>
      <c r="M22" s="17" t="s">
        <v>553</v>
      </c>
    </row>
    <row r="23" spans="1:13">
      <c r="A23" s="14" t="s">
        <v>58</v>
      </c>
      <c r="B23" s="14">
        <v>2552</v>
      </c>
      <c r="C23" s="14" t="s">
        <v>59</v>
      </c>
      <c r="D23" s="33" t="s">
        <v>11</v>
      </c>
      <c r="E23" s="33" t="s">
        <v>57</v>
      </c>
      <c r="F23" s="37" t="s">
        <v>294</v>
      </c>
      <c r="G23" s="36" t="s">
        <v>299</v>
      </c>
      <c r="H23" s="14" t="s">
        <v>401</v>
      </c>
      <c r="I23" s="33" t="s">
        <v>454</v>
      </c>
      <c r="J23" s="14" t="s">
        <v>462</v>
      </c>
      <c r="K23" s="57" t="s">
        <v>679</v>
      </c>
      <c r="L23" s="41" t="s">
        <v>480</v>
      </c>
      <c r="M23" s="17" t="s">
        <v>553</v>
      </c>
    </row>
    <row r="24" spans="1:13">
      <c r="A24" s="14" t="s">
        <v>60</v>
      </c>
      <c r="B24" s="14">
        <v>2557</v>
      </c>
      <c r="C24" s="14" t="s">
        <v>61</v>
      </c>
      <c r="D24" s="33" t="s">
        <v>11</v>
      </c>
      <c r="E24" s="33" t="s">
        <v>57</v>
      </c>
      <c r="F24" s="37" t="s">
        <v>294</v>
      </c>
      <c r="G24" s="36" t="s">
        <v>299</v>
      </c>
      <c r="H24" s="14" t="s">
        <v>402</v>
      </c>
      <c r="I24" s="33" t="s">
        <v>454</v>
      </c>
      <c r="J24" s="14" t="s">
        <v>462</v>
      </c>
      <c r="K24" s="57" t="s">
        <v>679</v>
      </c>
      <c r="L24" s="41" t="s">
        <v>480</v>
      </c>
      <c r="M24" s="17" t="s">
        <v>553</v>
      </c>
    </row>
    <row r="25" spans="1:13">
      <c r="A25" s="14" t="s">
        <v>62</v>
      </c>
      <c r="B25" s="14">
        <v>2558</v>
      </c>
      <c r="C25" s="14" t="s">
        <v>63</v>
      </c>
      <c r="D25" s="33" t="s">
        <v>11</v>
      </c>
      <c r="E25" s="33" t="s">
        <v>57</v>
      </c>
      <c r="F25" s="37" t="s">
        <v>294</v>
      </c>
      <c r="G25" s="36" t="s">
        <v>299</v>
      </c>
      <c r="H25" s="14" t="s">
        <v>403</v>
      </c>
      <c r="I25" s="33" t="s">
        <v>454</v>
      </c>
      <c r="J25" s="14" t="s">
        <v>462</v>
      </c>
      <c r="K25" s="57" t="s">
        <v>679</v>
      </c>
      <c r="L25" s="41" t="s">
        <v>480</v>
      </c>
      <c r="M25" s="17" t="s">
        <v>553</v>
      </c>
    </row>
    <row r="26" spans="1:13">
      <c r="A26" s="14" t="s">
        <v>64</v>
      </c>
      <c r="B26" s="14">
        <v>328</v>
      </c>
      <c r="C26" s="14" t="s">
        <v>65</v>
      </c>
      <c r="D26" s="33" t="s">
        <v>11</v>
      </c>
      <c r="E26" s="33" t="s">
        <v>57</v>
      </c>
      <c r="F26" s="37" t="s">
        <v>294</v>
      </c>
      <c r="G26" s="36"/>
      <c r="H26" s="14" t="s">
        <v>404</v>
      </c>
      <c r="I26" s="33" t="s">
        <v>454</v>
      </c>
      <c r="J26" s="14" t="s">
        <v>462</v>
      </c>
      <c r="K26" s="57" t="s">
        <v>679</v>
      </c>
      <c r="L26" s="41" t="s">
        <v>480</v>
      </c>
      <c r="M26" s="14"/>
    </row>
    <row r="27" spans="1:13">
      <c r="A27" s="14" t="s">
        <v>66</v>
      </c>
      <c r="B27" s="14">
        <v>2560</v>
      </c>
      <c r="C27" s="14" t="s">
        <v>67</v>
      </c>
      <c r="D27" s="33" t="s">
        <v>11</v>
      </c>
      <c r="E27" s="33" t="s">
        <v>57</v>
      </c>
      <c r="F27" s="37" t="s">
        <v>294</v>
      </c>
      <c r="G27" s="36" t="s">
        <v>299</v>
      </c>
      <c r="H27" s="17" t="s">
        <v>506</v>
      </c>
      <c r="I27" s="33" t="s">
        <v>454</v>
      </c>
      <c r="J27" s="14" t="s">
        <v>462</v>
      </c>
      <c r="K27" s="57" t="s">
        <v>679</v>
      </c>
      <c r="L27" s="41" t="s">
        <v>480</v>
      </c>
      <c r="M27" s="17" t="s">
        <v>553</v>
      </c>
    </row>
    <row r="28" spans="1:13">
      <c r="A28" s="14" t="s">
        <v>68</v>
      </c>
      <c r="B28" s="14">
        <v>2561</v>
      </c>
      <c r="C28" s="14" t="s">
        <v>69</v>
      </c>
      <c r="D28" s="33" t="s">
        <v>11</v>
      </c>
      <c r="E28" s="33" t="s">
        <v>57</v>
      </c>
      <c r="F28" s="37" t="s">
        <v>294</v>
      </c>
      <c r="G28" s="36" t="s">
        <v>299</v>
      </c>
      <c r="H28" s="14" t="s">
        <v>405</v>
      </c>
      <c r="I28" s="33" t="s">
        <v>454</v>
      </c>
      <c r="J28" s="14" t="s">
        <v>462</v>
      </c>
      <c r="K28" s="57" t="s">
        <v>679</v>
      </c>
      <c r="L28" s="41" t="s">
        <v>480</v>
      </c>
      <c r="M28" s="17" t="s">
        <v>553</v>
      </c>
    </row>
    <row r="29" spans="1:13">
      <c r="A29" s="14" t="s">
        <v>70</v>
      </c>
      <c r="B29" s="14">
        <v>254</v>
      </c>
      <c r="C29" s="14" t="s">
        <v>71</v>
      </c>
      <c r="D29" s="33" t="s">
        <v>11</v>
      </c>
      <c r="E29" s="33" t="s">
        <v>57</v>
      </c>
      <c r="F29" s="37" t="s">
        <v>288</v>
      </c>
      <c r="G29" s="36"/>
      <c r="H29" s="17" t="s">
        <v>507</v>
      </c>
      <c r="I29" s="33" t="s">
        <v>454</v>
      </c>
      <c r="J29" s="14" t="s">
        <v>462</v>
      </c>
      <c r="K29" s="57" t="s">
        <v>679</v>
      </c>
      <c r="L29" s="41" t="s">
        <v>475</v>
      </c>
      <c r="M29" s="14"/>
    </row>
    <row r="30" spans="1:13">
      <c r="A30" s="14" t="s">
        <v>72</v>
      </c>
      <c r="B30" s="14">
        <v>2563</v>
      </c>
      <c r="C30" s="14" t="s">
        <v>73</v>
      </c>
      <c r="D30" s="33" t="s">
        <v>11</v>
      </c>
      <c r="E30" s="33" t="s">
        <v>57</v>
      </c>
      <c r="F30" s="37" t="s">
        <v>288</v>
      </c>
      <c r="G30" s="36" t="s">
        <v>288</v>
      </c>
      <c r="H30" s="17" t="s">
        <v>508</v>
      </c>
      <c r="I30" s="33" t="s">
        <v>454</v>
      </c>
      <c r="J30" s="14" t="s">
        <v>462</v>
      </c>
      <c r="K30" s="57" t="s">
        <v>550</v>
      </c>
      <c r="L30" s="41" t="s">
        <v>475</v>
      </c>
      <c r="M30" s="14" t="s">
        <v>475</v>
      </c>
    </row>
    <row r="31" spans="1:13">
      <c r="A31" s="14" t="s">
        <v>74</v>
      </c>
      <c r="B31" s="14">
        <v>2570</v>
      </c>
      <c r="C31" s="14" t="s">
        <v>75</v>
      </c>
      <c r="D31" s="33" t="s">
        <v>11</v>
      </c>
      <c r="E31" s="33" t="s">
        <v>57</v>
      </c>
      <c r="F31" s="37" t="s">
        <v>288</v>
      </c>
      <c r="G31" s="36" t="s">
        <v>299</v>
      </c>
      <c r="H31" s="17" t="s">
        <v>509</v>
      </c>
      <c r="I31" s="33" t="s">
        <v>454</v>
      </c>
      <c r="J31" s="14" t="s">
        <v>462</v>
      </c>
      <c r="K31" s="57" t="s">
        <v>679</v>
      </c>
      <c r="L31" s="41" t="s">
        <v>475</v>
      </c>
      <c r="M31" s="17" t="s">
        <v>553</v>
      </c>
    </row>
    <row r="32" spans="1:13">
      <c r="A32" s="14" t="s">
        <v>76</v>
      </c>
      <c r="B32" s="14">
        <v>2601</v>
      </c>
      <c r="C32" s="14" t="s">
        <v>77</v>
      </c>
      <c r="D32" s="33" t="s">
        <v>11</v>
      </c>
      <c r="E32" s="33" t="s">
        <v>48</v>
      </c>
      <c r="F32" s="37" t="s">
        <v>288</v>
      </c>
      <c r="G32" s="36" t="s">
        <v>288</v>
      </c>
      <c r="H32" s="17" t="s">
        <v>406</v>
      </c>
      <c r="I32" s="33" t="s">
        <v>454</v>
      </c>
      <c r="J32" s="17" t="s">
        <v>550</v>
      </c>
      <c r="K32" s="17" t="s">
        <v>550</v>
      </c>
      <c r="L32" s="41" t="s">
        <v>475</v>
      </c>
      <c r="M32" s="14" t="s">
        <v>475</v>
      </c>
    </row>
    <row r="33" spans="1:13">
      <c r="A33" s="14" t="s">
        <v>78</v>
      </c>
      <c r="B33" s="14">
        <v>2602</v>
      </c>
      <c r="C33" s="14" t="s">
        <v>79</v>
      </c>
      <c r="D33" s="33" t="s">
        <v>11</v>
      </c>
      <c r="E33" s="33" t="s">
        <v>48</v>
      </c>
      <c r="F33" s="37" t="s">
        <v>288</v>
      </c>
      <c r="G33" s="36" t="s">
        <v>288</v>
      </c>
      <c r="H33" s="14" t="s">
        <v>407</v>
      </c>
      <c r="I33" s="33" t="s">
        <v>454</v>
      </c>
      <c r="J33" s="17" t="s">
        <v>550</v>
      </c>
      <c r="K33" s="17" t="s">
        <v>550</v>
      </c>
      <c r="L33" s="41" t="s">
        <v>475</v>
      </c>
      <c r="M33" s="14" t="s">
        <v>475</v>
      </c>
    </row>
    <row r="34" spans="1:13">
      <c r="A34" s="14" t="s">
        <v>80</v>
      </c>
      <c r="B34" s="14">
        <v>2605</v>
      </c>
      <c r="C34" s="14" t="s">
        <v>81</v>
      </c>
      <c r="D34" s="33" t="s">
        <v>11</v>
      </c>
      <c r="E34" s="33" t="s">
        <v>48</v>
      </c>
      <c r="F34" s="33" t="s">
        <v>288</v>
      </c>
      <c r="G34" s="36" t="s">
        <v>288</v>
      </c>
      <c r="H34" s="17" t="s">
        <v>510</v>
      </c>
      <c r="I34" s="33" t="s">
        <v>454</v>
      </c>
      <c r="J34" s="17" t="s">
        <v>550</v>
      </c>
      <c r="K34" s="17" t="s">
        <v>550</v>
      </c>
      <c r="L34" s="14" t="s">
        <v>475</v>
      </c>
      <c r="M34" s="14" t="s">
        <v>475</v>
      </c>
    </row>
    <row r="35" spans="1:13">
      <c r="A35" s="14" t="s">
        <v>82</v>
      </c>
      <c r="B35" s="14">
        <v>2611</v>
      </c>
      <c r="C35" s="14" t="s">
        <v>83</v>
      </c>
      <c r="D35" s="33" t="s">
        <v>11</v>
      </c>
      <c r="E35" s="33" t="s">
        <v>48</v>
      </c>
      <c r="F35" s="33" t="s">
        <v>295</v>
      </c>
      <c r="G35" s="36" t="s">
        <v>295</v>
      </c>
      <c r="H35" s="14" t="s">
        <v>408</v>
      </c>
      <c r="I35" s="33" t="s">
        <v>454</v>
      </c>
      <c r="J35" s="17" t="s">
        <v>550</v>
      </c>
      <c r="K35" s="17" t="s">
        <v>550</v>
      </c>
      <c r="L35" s="14" t="s">
        <v>476</v>
      </c>
      <c r="M35" s="17" t="s">
        <v>554</v>
      </c>
    </row>
    <row r="36" spans="1:13">
      <c r="A36" s="14" t="s">
        <v>84</v>
      </c>
      <c r="B36" s="14">
        <v>2612</v>
      </c>
      <c r="C36" s="14" t="s">
        <v>85</v>
      </c>
      <c r="D36" s="33" t="s">
        <v>11</v>
      </c>
      <c r="E36" s="33" t="s">
        <v>48</v>
      </c>
      <c r="F36" s="33" t="s">
        <v>295</v>
      </c>
      <c r="G36" s="36" t="s">
        <v>295</v>
      </c>
      <c r="H36" s="17" t="s">
        <v>511</v>
      </c>
      <c r="I36" s="33" t="s">
        <v>454</v>
      </c>
      <c r="J36" s="17" t="s">
        <v>550</v>
      </c>
      <c r="K36" s="17" t="s">
        <v>550</v>
      </c>
      <c r="L36" s="14" t="s">
        <v>476</v>
      </c>
      <c r="M36" s="17" t="s">
        <v>554</v>
      </c>
    </row>
    <row r="37" spans="1:13">
      <c r="A37" s="14" t="s">
        <v>86</v>
      </c>
      <c r="B37" s="14">
        <v>2613</v>
      </c>
      <c r="C37" s="14" t="s">
        <v>87</v>
      </c>
      <c r="D37" s="33" t="s">
        <v>11</v>
      </c>
      <c r="E37" s="33" t="s">
        <v>48</v>
      </c>
      <c r="F37" s="33" t="s">
        <v>295</v>
      </c>
      <c r="G37" s="36" t="s">
        <v>295</v>
      </c>
      <c r="H37" s="17" t="s">
        <v>512</v>
      </c>
      <c r="I37" s="33" t="s">
        <v>454</v>
      </c>
      <c r="J37" s="17" t="s">
        <v>550</v>
      </c>
      <c r="K37" s="17" t="s">
        <v>550</v>
      </c>
      <c r="L37" s="14" t="s">
        <v>476</v>
      </c>
      <c r="M37" s="17" t="s">
        <v>554</v>
      </c>
    </row>
    <row r="38" spans="1:13">
      <c r="A38" s="14" t="s">
        <v>88</v>
      </c>
      <c r="B38" s="14">
        <v>2614</v>
      </c>
      <c r="C38" s="14" t="s">
        <v>89</v>
      </c>
      <c r="D38" s="33" t="s">
        <v>11</v>
      </c>
      <c r="E38" s="33" t="s">
        <v>48</v>
      </c>
      <c r="F38" s="33" t="s">
        <v>295</v>
      </c>
      <c r="G38" s="36" t="s">
        <v>295</v>
      </c>
      <c r="H38" s="17" t="s">
        <v>513</v>
      </c>
      <c r="I38" s="33" t="s">
        <v>454</v>
      </c>
      <c r="J38" s="17" t="s">
        <v>550</v>
      </c>
      <c r="K38" s="17" t="s">
        <v>550</v>
      </c>
      <c r="L38" s="14" t="s">
        <v>476</v>
      </c>
      <c r="M38" s="17" t="s">
        <v>554</v>
      </c>
    </row>
    <row r="39" spans="1:13">
      <c r="A39" s="14" t="s">
        <v>90</v>
      </c>
      <c r="B39" s="14">
        <v>2615</v>
      </c>
      <c r="C39" s="14" t="s">
        <v>91</v>
      </c>
      <c r="D39" s="33" t="s">
        <v>11</v>
      </c>
      <c r="E39" s="33" t="s">
        <v>48</v>
      </c>
      <c r="F39" s="33" t="s">
        <v>295</v>
      </c>
      <c r="G39" s="36" t="s">
        <v>295</v>
      </c>
      <c r="H39" s="14" t="s">
        <v>409</v>
      </c>
      <c r="I39" s="33" t="s">
        <v>454</v>
      </c>
      <c r="J39" s="17" t="s">
        <v>550</v>
      </c>
      <c r="K39" s="17" t="s">
        <v>550</v>
      </c>
      <c r="L39" s="14" t="s">
        <v>476</v>
      </c>
      <c r="M39" s="17" t="s">
        <v>554</v>
      </c>
    </row>
    <row r="40" spans="1:13">
      <c r="A40" s="14" t="s">
        <v>92</v>
      </c>
      <c r="B40" s="14">
        <v>2616</v>
      </c>
      <c r="C40" s="14" t="s">
        <v>93</v>
      </c>
      <c r="D40" s="33" t="s">
        <v>11</v>
      </c>
      <c r="E40" s="33" t="s">
        <v>48</v>
      </c>
      <c r="F40" s="33" t="s">
        <v>295</v>
      </c>
      <c r="G40" s="36" t="s">
        <v>295</v>
      </c>
      <c r="H40" s="14" t="s">
        <v>410</v>
      </c>
      <c r="I40" s="33" t="s">
        <v>454</v>
      </c>
      <c r="J40" s="17" t="s">
        <v>550</v>
      </c>
      <c r="K40" s="17" t="s">
        <v>550</v>
      </c>
      <c r="L40" s="14" t="s">
        <v>476</v>
      </c>
      <c r="M40" s="17" t="s">
        <v>554</v>
      </c>
    </row>
    <row r="41" spans="1:13">
      <c r="A41" s="14" t="s">
        <v>94</v>
      </c>
      <c r="B41" s="14">
        <v>2617</v>
      </c>
      <c r="C41" s="14" t="s">
        <v>95</v>
      </c>
      <c r="D41" s="33" t="s">
        <v>11</v>
      </c>
      <c r="E41" s="33" t="s">
        <v>48</v>
      </c>
      <c r="F41" s="33" t="s">
        <v>295</v>
      </c>
      <c r="G41" s="36" t="s">
        <v>295</v>
      </c>
      <c r="H41" s="17" t="s">
        <v>514</v>
      </c>
      <c r="I41" s="33" t="s">
        <v>454</v>
      </c>
      <c r="J41" s="17" t="s">
        <v>550</v>
      </c>
      <c r="K41" s="17" t="s">
        <v>550</v>
      </c>
      <c r="L41" s="14" t="s">
        <v>476</v>
      </c>
      <c r="M41" s="17" t="s">
        <v>554</v>
      </c>
    </row>
    <row r="42" spans="1:13">
      <c r="A42" s="14" t="s">
        <v>96</v>
      </c>
      <c r="B42" s="14">
        <v>2618</v>
      </c>
      <c r="C42" s="14" t="s">
        <v>97</v>
      </c>
      <c r="D42" s="33" t="s">
        <v>11</v>
      </c>
      <c r="E42" s="33" t="s">
        <v>48</v>
      </c>
      <c r="F42" s="33" t="s">
        <v>295</v>
      </c>
      <c r="G42" s="36" t="s">
        <v>295</v>
      </c>
      <c r="H42" s="17" t="s">
        <v>515</v>
      </c>
      <c r="I42" s="33" t="s">
        <v>454</v>
      </c>
      <c r="J42" s="17" t="s">
        <v>550</v>
      </c>
      <c r="K42" s="17" t="s">
        <v>550</v>
      </c>
      <c r="L42" s="14" t="s">
        <v>476</v>
      </c>
      <c r="M42" s="17" t="s">
        <v>554</v>
      </c>
    </row>
    <row r="43" spans="1:13">
      <c r="A43" s="14" t="s">
        <v>98</v>
      </c>
      <c r="B43" s="14">
        <v>2619</v>
      </c>
      <c r="C43" s="14" t="s">
        <v>99</v>
      </c>
      <c r="D43" s="33" t="s">
        <v>11</v>
      </c>
      <c r="E43" s="33" t="s">
        <v>48</v>
      </c>
      <c r="F43" s="33" t="s">
        <v>295</v>
      </c>
      <c r="G43" s="36" t="s">
        <v>295</v>
      </c>
      <c r="H43" s="14" t="s">
        <v>411</v>
      </c>
      <c r="I43" s="33" t="s">
        <v>454</v>
      </c>
      <c r="J43" s="17" t="s">
        <v>550</v>
      </c>
      <c r="K43" s="17" t="s">
        <v>550</v>
      </c>
      <c r="L43" s="14" t="s">
        <v>476</v>
      </c>
      <c r="M43" s="17" t="s">
        <v>554</v>
      </c>
    </row>
    <row r="44" spans="1:13">
      <c r="A44" s="14" t="s">
        <v>100</v>
      </c>
      <c r="B44" s="14">
        <v>2620</v>
      </c>
      <c r="C44" s="14" t="s">
        <v>101</v>
      </c>
      <c r="D44" s="33" t="s">
        <v>11</v>
      </c>
      <c r="E44" s="33" t="s">
        <v>48</v>
      </c>
      <c r="F44" s="33" t="s">
        <v>295</v>
      </c>
      <c r="G44" s="36" t="s">
        <v>295</v>
      </c>
      <c r="H44" s="17" t="s">
        <v>516</v>
      </c>
      <c r="I44" s="33" t="s">
        <v>454</v>
      </c>
      <c r="J44" s="17" t="s">
        <v>550</v>
      </c>
      <c r="K44" s="17" t="s">
        <v>550</v>
      </c>
      <c r="L44" s="14" t="s">
        <v>476</v>
      </c>
      <c r="M44" s="17" t="s">
        <v>554</v>
      </c>
    </row>
    <row r="45" spans="1:13">
      <c r="A45" s="14" t="s">
        <v>102</v>
      </c>
      <c r="B45" s="14">
        <v>2625</v>
      </c>
      <c r="C45" s="14" t="s">
        <v>103</v>
      </c>
      <c r="D45" s="33" t="s">
        <v>11</v>
      </c>
      <c r="E45" s="33" t="s">
        <v>48</v>
      </c>
      <c r="F45" s="33" t="s">
        <v>295</v>
      </c>
      <c r="G45" s="36" t="s">
        <v>295</v>
      </c>
      <c r="H45" s="17" t="s">
        <v>517</v>
      </c>
      <c r="I45" s="33" t="s">
        <v>454</v>
      </c>
      <c r="J45" s="17" t="s">
        <v>550</v>
      </c>
      <c r="K45" s="17" t="s">
        <v>550</v>
      </c>
      <c r="L45" s="14" t="s">
        <v>476</v>
      </c>
      <c r="M45" s="17" t="s">
        <v>554</v>
      </c>
    </row>
    <row r="46" spans="1:13">
      <c r="A46" s="14" t="s">
        <v>104</v>
      </c>
      <c r="B46" s="14">
        <v>2630</v>
      </c>
      <c r="C46" s="14" t="s">
        <v>105</v>
      </c>
      <c r="D46" s="33" t="s">
        <v>11</v>
      </c>
      <c r="E46" s="33" t="s">
        <v>106</v>
      </c>
      <c r="G46" s="36" t="s">
        <v>300</v>
      </c>
      <c r="H46" s="17" t="s">
        <v>518</v>
      </c>
      <c r="I46" s="33" t="s">
        <v>454</v>
      </c>
      <c r="J46" s="14" t="s">
        <v>463</v>
      </c>
      <c r="K46" s="14" t="s">
        <v>463</v>
      </c>
      <c r="L46" s="14"/>
      <c r="M46" s="14" t="s">
        <v>481</v>
      </c>
    </row>
    <row r="47" spans="1:13">
      <c r="A47" s="14" t="s">
        <v>107</v>
      </c>
      <c r="B47" s="14">
        <v>2633</v>
      </c>
      <c r="C47" s="14" t="s">
        <v>108</v>
      </c>
      <c r="D47" s="33" t="s">
        <v>11</v>
      </c>
      <c r="E47" s="33" t="s">
        <v>106</v>
      </c>
      <c r="G47" s="36" t="s">
        <v>300</v>
      </c>
      <c r="H47" s="17" t="s">
        <v>519</v>
      </c>
      <c r="I47" s="33" t="s">
        <v>454</v>
      </c>
      <c r="J47" s="14" t="s">
        <v>463</v>
      </c>
      <c r="K47" s="14" t="s">
        <v>463</v>
      </c>
      <c r="L47" s="14"/>
      <c r="M47" s="14" t="s">
        <v>481</v>
      </c>
    </row>
    <row r="48" spans="1:13">
      <c r="A48" s="14" t="s">
        <v>109</v>
      </c>
      <c r="B48" s="14">
        <v>2635</v>
      </c>
      <c r="C48" s="14" t="s">
        <v>110</v>
      </c>
      <c r="D48" s="33" t="s">
        <v>11</v>
      </c>
      <c r="E48" s="33" t="s">
        <v>106</v>
      </c>
      <c r="G48" s="36" t="s">
        <v>300</v>
      </c>
      <c r="H48" s="17" t="s">
        <v>520</v>
      </c>
      <c r="I48" s="33" t="s">
        <v>454</v>
      </c>
      <c r="J48" s="14" t="s">
        <v>463</v>
      </c>
      <c r="K48" s="14" t="s">
        <v>463</v>
      </c>
      <c r="L48" s="14"/>
      <c r="M48" s="14" t="s">
        <v>481</v>
      </c>
    </row>
    <row r="49" spans="1:13">
      <c r="A49" s="14" t="s">
        <v>111</v>
      </c>
      <c r="B49" s="14">
        <v>677</v>
      </c>
      <c r="C49" s="14" t="s">
        <v>112</v>
      </c>
      <c r="D49" s="33" t="s">
        <v>11</v>
      </c>
      <c r="E49" s="33" t="s">
        <v>48</v>
      </c>
      <c r="F49" s="37" t="s">
        <v>288</v>
      </c>
      <c r="G49" s="36" t="s">
        <v>288</v>
      </c>
      <c r="H49" s="14" t="s">
        <v>412</v>
      </c>
      <c r="I49" s="33" t="s">
        <v>454</v>
      </c>
      <c r="J49" s="17" t="s">
        <v>549</v>
      </c>
      <c r="K49" s="57" t="s">
        <v>676</v>
      </c>
      <c r="L49" s="41" t="s">
        <v>475</v>
      </c>
      <c r="M49" s="14" t="s">
        <v>475</v>
      </c>
    </row>
    <row r="50" spans="1:13">
      <c r="A50" s="14" t="s">
        <v>113</v>
      </c>
      <c r="B50" s="14">
        <v>2640</v>
      </c>
      <c r="C50" s="14" t="s">
        <v>114</v>
      </c>
      <c r="D50" s="33" t="s">
        <v>11</v>
      </c>
      <c r="E50" s="33" t="s">
        <v>48</v>
      </c>
      <c r="F50" s="37" t="s">
        <v>288</v>
      </c>
      <c r="G50" s="36" t="s">
        <v>288</v>
      </c>
      <c r="H50" s="14" t="s">
        <v>413</v>
      </c>
      <c r="I50" s="33" t="s">
        <v>454</v>
      </c>
      <c r="J50" s="17" t="s">
        <v>549</v>
      </c>
      <c r="K50" s="57" t="s">
        <v>676</v>
      </c>
      <c r="L50" s="41" t="s">
        <v>475</v>
      </c>
      <c r="M50" s="14" t="s">
        <v>475</v>
      </c>
    </row>
    <row r="51" spans="1:13">
      <c r="A51" s="14" t="s">
        <v>115</v>
      </c>
      <c r="B51" s="14">
        <v>2641</v>
      </c>
      <c r="C51" s="14" t="s">
        <v>116</v>
      </c>
      <c r="D51" s="33" t="s">
        <v>11</v>
      </c>
      <c r="E51" s="33" t="s">
        <v>48</v>
      </c>
      <c r="F51" s="37" t="s">
        <v>288</v>
      </c>
      <c r="G51" s="36" t="s">
        <v>288</v>
      </c>
      <c r="H51" s="14" t="s">
        <v>414</v>
      </c>
      <c r="I51" s="33" t="s">
        <v>454</v>
      </c>
      <c r="J51" s="17" t="s">
        <v>549</v>
      </c>
      <c r="K51" s="57" t="s">
        <v>676</v>
      </c>
      <c r="L51" s="41" t="s">
        <v>475</v>
      </c>
      <c r="M51" s="14" t="s">
        <v>475</v>
      </c>
    </row>
    <row r="52" spans="1:13">
      <c r="A52" s="14" t="s">
        <v>117</v>
      </c>
      <c r="B52" s="14">
        <v>2642</v>
      </c>
      <c r="C52" s="14" t="s">
        <v>118</v>
      </c>
      <c r="D52" s="33" t="s">
        <v>11</v>
      </c>
      <c r="E52" s="33" t="s">
        <v>48</v>
      </c>
      <c r="F52" s="37" t="s">
        <v>288</v>
      </c>
      <c r="G52" s="36" t="s">
        <v>288</v>
      </c>
      <c r="H52" s="14" t="s">
        <v>415</v>
      </c>
      <c r="I52" s="33" t="s">
        <v>454</v>
      </c>
      <c r="J52" s="17" t="s">
        <v>549</v>
      </c>
      <c r="K52" s="57" t="s">
        <v>676</v>
      </c>
      <c r="L52" s="41" t="s">
        <v>475</v>
      </c>
      <c r="M52" s="14" t="s">
        <v>475</v>
      </c>
    </row>
    <row r="53" spans="1:13">
      <c r="A53" s="14" t="s">
        <v>119</v>
      </c>
      <c r="B53" s="14">
        <v>2645</v>
      </c>
      <c r="C53" s="14" t="s">
        <v>120</v>
      </c>
      <c r="D53" s="33" t="s">
        <v>11</v>
      </c>
      <c r="E53" s="33" t="s">
        <v>48</v>
      </c>
      <c r="F53" s="37" t="s">
        <v>288</v>
      </c>
      <c r="G53" s="36" t="s">
        <v>288</v>
      </c>
      <c r="H53" s="17" t="s">
        <v>521</v>
      </c>
      <c r="I53" s="33" t="s">
        <v>454</v>
      </c>
      <c r="J53" s="17" t="s">
        <v>549</v>
      </c>
      <c r="K53" s="57" t="s">
        <v>676</v>
      </c>
      <c r="L53" s="41" t="s">
        <v>475</v>
      </c>
      <c r="M53" s="14" t="s">
        <v>475</v>
      </c>
    </row>
    <row r="54" spans="1:13">
      <c r="A54" s="14" t="s">
        <v>121</v>
      </c>
      <c r="B54" s="14">
        <v>2662</v>
      </c>
      <c r="C54" s="14" t="s">
        <v>122</v>
      </c>
      <c r="D54" s="33" t="s">
        <v>11</v>
      </c>
      <c r="E54" s="33" t="s">
        <v>123</v>
      </c>
      <c r="G54" s="36"/>
      <c r="H54" s="14" t="s">
        <v>122</v>
      </c>
      <c r="I54" s="33" t="s">
        <v>454</v>
      </c>
      <c r="J54" s="14" t="s">
        <v>464</v>
      </c>
      <c r="K54" s="14" t="s">
        <v>464</v>
      </c>
      <c r="L54" s="14"/>
      <c r="M54" s="14"/>
    </row>
    <row r="55" spans="1:13">
      <c r="A55" s="14" t="s">
        <v>124</v>
      </c>
      <c r="B55" s="14">
        <v>2663</v>
      </c>
      <c r="C55" s="14" t="s">
        <v>125</v>
      </c>
      <c r="D55" s="33" t="s">
        <v>11</v>
      </c>
      <c r="E55" s="33" t="s">
        <v>123</v>
      </c>
      <c r="G55" s="36"/>
      <c r="H55" s="14" t="s">
        <v>416</v>
      </c>
      <c r="I55" s="33" t="s">
        <v>454</v>
      </c>
      <c r="J55" s="14" t="s">
        <v>464</v>
      </c>
      <c r="K55" s="14" t="s">
        <v>464</v>
      </c>
      <c r="L55" s="14"/>
      <c r="M55" s="14"/>
    </row>
    <row r="56" spans="1:13">
      <c r="A56" s="14" t="s">
        <v>126</v>
      </c>
      <c r="B56" s="14">
        <v>2664</v>
      </c>
      <c r="C56" s="14" t="s">
        <v>127</v>
      </c>
      <c r="D56" s="33" t="s">
        <v>11</v>
      </c>
      <c r="E56" s="33" t="s">
        <v>123</v>
      </c>
      <c r="G56" s="36"/>
      <c r="H56" s="17" t="s">
        <v>522</v>
      </c>
      <c r="I56" s="33" t="s">
        <v>454</v>
      </c>
      <c r="J56" s="14" t="s">
        <v>464</v>
      </c>
      <c r="K56" s="14" t="s">
        <v>464</v>
      </c>
      <c r="L56" s="14"/>
      <c r="M56" s="14"/>
    </row>
    <row r="57" spans="1:13">
      <c r="A57" s="14" t="s">
        <v>128</v>
      </c>
      <c r="B57" s="14">
        <v>2665</v>
      </c>
      <c r="C57" s="14" t="s">
        <v>129</v>
      </c>
      <c r="D57" s="33" t="s">
        <v>11</v>
      </c>
      <c r="E57" s="33" t="s">
        <v>123</v>
      </c>
      <c r="G57" s="36"/>
      <c r="H57" s="14" t="s">
        <v>129</v>
      </c>
      <c r="I57" s="33" t="s">
        <v>454</v>
      </c>
      <c r="J57" s="14" t="s">
        <v>464</v>
      </c>
      <c r="K57" s="14" t="s">
        <v>464</v>
      </c>
      <c r="L57" s="14"/>
      <c r="M57" s="14"/>
    </row>
    <row r="58" spans="1:13">
      <c r="A58" s="14" t="s">
        <v>130</v>
      </c>
      <c r="B58" s="14">
        <v>2666</v>
      </c>
      <c r="C58" s="14" t="s">
        <v>131</v>
      </c>
      <c r="D58" s="33" t="s">
        <v>11</v>
      </c>
      <c r="E58" s="33" t="s">
        <v>123</v>
      </c>
      <c r="G58" s="36"/>
      <c r="H58" s="14" t="s">
        <v>131</v>
      </c>
      <c r="I58" s="33" t="s">
        <v>454</v>
      </c>
      <c r="J58" s="14" t="s">
        <v>464</v>
      </c>
      <c r="K58" s="14" t="s">
        <v>464</v>
      </c>
      <c r="L58" s="14"/>
      <c r="M58" s="14"/>
    </row>
    <row r="59" spans="1:13">
      <c r="A59" s="14" t="s">
        <v>132</v>
      </c>
      <c r="B59" s="14">
        <v>2667</v>
      </c>
      <c r="C59" s="14" t="s">
        <v>133</v>
      </c>
      <c r="D59" s="33" t="s">
        <v>11</v>
      </c>
      <c r="E59" s="33" t="s">
        <v>123</v>
      </c>
      <c r="G59" s="36"/>
      <c r="H59" s="17" t="s">
        <v>523</v>
      </c>
      <c r="I59" s="33" t="s">
        <v>454</v>
      </c>
      <c r="J59" s="14" t="s">
        <v>464</v>
      </c>
      <c r="K59" s="14" t="s">
        <v>464</v>
      </c>
      <c r="L59" s="14"/>
      <c r="M59" s="14"/>
    </row>
    <row r="60" spans="1:13">
      <c r="A60" s="14" t="s">
        <v>134</v>
      </c>
      <c r="B60" s="14">
        <v>2671</v>
      </c>
      <c r="C60" s="14" t="s">
        <v>135</v>
      </c>
      <c r="D60" s="33" t="s">
        <v>11</v>
      </c>
      <c r="E60" s="33" t="s">
        <v>136</v>
      </c>
      <c r="G60" s="36"/>
      <c r="H60" s="14" t="s">
        <v>417</v>
      </c>
      <c r="I60" s="33" t="s">
        <v>454</v>
      </c>
      <c r="J60" s="14" t="s">
        <v>465</v>
      </c>
      <c r="K60" s="14" t="s">
        <v>465</v>
      </c>
      <c r="L60" s="14"/>
      <c r="M60" s="14"/>
    </row>
    <row r="61" spans="1:13">
      <c r="A61" s="14" t="s">
        <v>137</v>
      </c>
      <c r="B61" s="14">
        <v>2672</v>
      </c>
      <c r="C61" s="14" t="s">
        <v>138</v>
      </c>
      <c r="D61" s="33" t="s">
        <v>11</v>
      </c>
      <c r="E61" s="33" t="s">
        <v>136</v>
      </c>
      <c r="G61" s="36"/>
      <c r="H61" s="14" t="s">
        <v>418</v>
      </c>
      <c r="I61" s="33" t="s">
        <v>454</v>
      </c>
      <c r="J61" s="14" t="s">
        <v>465</v>
      </c>
      <c r="K61" s="14" t="s">
        <v>465</v>
      </c>
      <c r="L61" s="14"/>
      <c r="M61" s="14"/>
    </row>
    <row r="62" spans="1:13">
      <c r="A62" s="14" t="s">
        <v>139</v>
      </c>
      <c r="B62" s="14">
        <v>2000</v>
      </c>
      <c r="C62" s="14" t="s">
        <v>140</v>
      </c>
      <c r="D62" s="33" t="s">
        <v>11</v>
      </c>
      <c r="E62" s="33" t="s">
        <v>140</v>
      </c>
      <c r="G62" s="36"/>
      <c r="H62" s="14" t="s">
        <v>419</v>
      </c>
      <c r="I62" s="33" t="s">
        <v>454</v>
      </c>
      <c r="J62" s="14" t="s">
        <v>419</v>
      </c>
      <c r="K62" s="14" t="s">
        <v>419</v>
      </c>
      <c r="L62" s="14"/>
      <c r="M62" s="14"/>
    </row>
    <row r="63" spans="1:13">
      <c r="A63" s="14" t="s">
        <v>142</v>
      </c>
      <c r="B63" s="14">
        <v>2001</v>
      </c>
      <c r="C63" s="14" t="s">
        <v>143</v>
      </c>
      <c r="D63" s="33" t="s">
        <v>11</v>
      </c>
      <c r="E63" s="33" t="s">
        <v>143</v>
      </c>
      <c r="G63" s="36"/>
      <c r="H63" s="17" t="s">
        <v>524</v>
      </c>
      <c r="I63" s="33" t="s">
        <v>454</v>
      </c>
      <c r="J63" s="14" t="s">
        <v>466</v>
      </c>
      <c r="K63" s="14" t="s">
        <v>466</v>
      </c>
      <c r="L63" s="14"/>
      <c r="M63" s="14"/>
    </row>
    <row r="64" spans="1:13">
      <c r="A64" s="14" t="s">
        <v>145</v>
      </c>
      <c r="B64" s="14">
        <v>2559</v>
      </c>
      <c r="C64" s="14" t="s">
        <v>146</v>
      </c>
      <c r="D64" s="33" t="s">
        <v>147</v>
      </c>
      <c r="E64" s="33" t="s">
        <v>123</v>
      </c>
      <c r="F64" s="37"/>
      <c r="G64" s="36"/>
      <c r="H64" s="17" t="s">
        <v>525</v>
      </c>
      <c r="I64" s="33" t="s">
        <v>455</v>
      </c>
      <c r="J64" s="14" t="s">
        <v>464</v>
      </c>
      <c r="K64" s="14" t="s">
        <v>464</v>
      </c>
      <c r="L64" s="41"/>
      <c r="M64" s="14"/>
    </row>
    <row r="65" spans="1:13">
      <c r="A65" s="14" t="s">
        <v>148</v>
      </c>
      <c r="B65" s="14">
        <v>2562</v>
      </c>
      <c r="C65" s="14" t="s">
        <v>149</v>
      </c>
      <c r="D65" s="33" t="s">
        <v>147</v>
      </c>
      <c r="E65" s="33" t="s">
        <v>57</v>
      </c>
      <c r="F65" s="37" t="s">
        <v>288</v>
      </c>
      <c r="G65" s="36" t="s">
        <v>299</v>
      </c>
      <c r="H65" s="14" t="s">
        <v>420</v>
      </c>
      <c r="I65" s="33" t="s">
        <v>455</v>
      </c>
      <c r="J65" s="14" t="s">
        <v>462</v>
      </c>
      <c r="K65" s="57" t="s">
        <v>679</v>
      </c>
      <c r="L65" s="41" t="s">
        <v>475</v>
      </c>
      <c r="M65" s="17" t="s">
        <v>553</v>
      </c>
    </row>
    <row r="66" spans="1:13">
      <c r="A66" s="14" t="s">
        <v>150</v>
      </c>
      <c r="B66" s="14">
        <v>2541</v>
      </c>
      <c r="C66" s="14" t="s">
        <v>151</v>
      </c>
      <c r="D66" s="33" t="s">
        <v>147</v>
      </c>
      <c r="E66" s="33" t="s">
        <v>153</v>
      </c>
      <c r="F66" s="37" t="s">
        <v>296</v>
      </c>
      <c r="G66" s="36" t="s">
        <v>298</v>
      </c>
      <c r="H66" s="17" t="s">
        <v>526</v>
      </c>
      <c r="I66" s="33" t="s">
        <v>455</v>
      </c>
      <c r="J66" s="45" t="s">
        <v>570</v>
      </c>
      <c r="K66" s="45" t="s">
        <v>570</v>
      </c>
      <c r="L66" s="41" t="s">
        <v>477</v>
      </c>
      <c r="M66" s="14" t="s">
        <v>484</v>
      </c>
    </row>
    <row r="67" spans="1:13">
      <c r="A67" s="14" t="s">
        <v>154</v>
      </c>
      <c r="B67" s="14">
        <v>2542</v>
      </c>
      <c r="C67" s="14" t="s">
        <v>155</v>
      </c>
      <c r="D67" s="33" t="s">
        <v>147</v>
      </c>
      <c r="E67" s="33" t="s">
        <v>153</v>
      </c>
      <c r="F67" s="37" t="s">
        <v>296</v>
      </c>
      <c r="G67" s="36" t="s">
        <v>298</v>
      </c>
      <c r="H67" s="17" t="s">
        <v>484</v>
      </c>
      <c r="I67" s="33" t="s">
        <v>455</v>
      </c>
      <c r="J67" s="45" t="s">
        <v>570</v>
      </c>
      <c r="K67" s="45" t="s">
        <v>570</v>
      </c>
      <c r="L67" s="41" t="s">
        <v>477</v>
      </c>
      <c r="M67" s="14" t="s">
        <v>484</v>
      </c>
    </row>
    <row r="68" spans="1:13">
      <c r="A68" s="14" t="s">
        <v>156</v>
      </c>
      <c r="B68" s="14">
        <v>2543</v>
      </c>
      <c r="C68" s="14" t="s">
        <v>157</v>
      </c>
      <c r="D68" s="33" t="s">
        <v>147</v>
      </c>
      <c r="E68" s="33" t="s">
        <v>153</v>
      </c>
      <c r="F68" s="37" t="s">
        <v>296</v>
      </c>
      <c r="G68" s="36" t="s">
        <v>298</v>
      </c>
      <c r="H68" s="17" t="s">
        <v>527</v>
      </c>
      <c r="I68" s="33" t="s">
        <v>455</v>
      </c>
      <c r="J68" s="45" t="s">
        <v>570</v>
      </c>
      <c r="K68" s="45" t="s">
        <v>570</v>
      </c>
      <c r="L68" s="41" t="s">
        <v>477</v>
      </c>
      <c r="M68" s="14" t="s">
        <v>484</v>
      </c>
    </row>
    <row r="69" spans="1:13">
      <c r="A69" s="14" t="s">
        <v>158</v>
      </c>
      <c r="B69" s="14">
        <v>2571</v>
      </c>
      <c r="C69" s="14" t="s">
        <v>159</v>
      </c>
      <c r="D69" s="33" t="s">
        <v>147</v>
      </c>
      <c r="E69" s="33" t="s">
        <v>160</v>
      </c>
      <c r="F69" s="37" t="s">
        <v>160</v>
      </c>
      <c r="G69" s="38" t="s">
        <v>380</v>
      </c>
      <c r="H69" s="17" t="s">
        <v>528</v>
      </c>
      <c r="I69" s="33" t="s">
        <v>455</v>
      </c>
      <c r="J69" s="35" t="s">
        <v>551</v>
      </c>
      <c r="K69" s="35" t="s">
        <v>551</v>
      </c>
      <c r="L69" s="41" t="s">
        <v>467</v>
      </c>
      <c r="M69" s="35" t="s">
        <v>551</v>
      </c>
    </row>
    <row r="70" spans="1:13">
      <c r="A70" s="14" t="s">
        <v>161</v>
      </c>
      <c r="B70" s="14">
        <v>2572</v>
      </c>
      <c r="C70" s="14" t="s">
        <v>162</v>
      </c>
      <c r="D70" s="33" t="s">
        <v>147</v>
      </c>
      <c r="E70" s="33" t="s">
        <v>160</v>
      </c>
      <c r="F70" s="37" t="s">
        <v>160</v>
      </c>
      <c r="G70" s="38" t="s">
        <v>380</v>
      </c>
      <c r="H70" s="14" t="s">
        <v>421</v>
      </c>
      <c r="I70" s="33" t="s">
        <v>455</v>
      </c>
      <c r="J70" s="35" t="s">
        <v>551</v>
      </c>
      <c r="K70" s="35" t="s">
        <v>551</v>
      </c>
      <c r="L70" s="41" t="s">
        <v>467</v>
      </c>
      <c r="M70" s="35" t="s">
        <v>551</v>
      </c>
    </row>
    <row r="71" spans="1:13">
      <c r="A71" s="14" t="s">
        <v>163</v>
      </c>
      <c r="B71" s="14">
        <v>2573</v>
      </c>
      <c r="C71" s="14" t="s">
        <v>164</v>
      </c>
      <c r="D71" s="33" t="s">
        <v>147</v>
      </c>
      <c r="E71" s="33" t="s">
        <v>160</v>
      </c>
      <c r="F71" s="37" t="s">
        <v>160</v>
      </c>
      <c r="G71" s="38" t="s">
        <v>380</v>
      </c>
      <c r="H71" s="14" t="s">
        <v>422</v>
      </c>
      <c r="I71" s="33" t="s">
        <v>455</v>
      </c>
      <c r="J71" s="35" t="s">
        <v>551</v>
      </c>
      <c r="K71" s="35" t="s">
        <v>551</v>
      </c>
      <c r="L71" s="41" t="s">
        <v>467</v>
      </c>
      <c r="M71" s="35" t="s">
        <v>551</v>
      </c>
    </row>
    <row r="72" spans="1:13">
      <c r="A72" s="14" t="s">
        <v>165</v>
      </c>
      <c r="B72" s="14">
        <v>2574</v>
      </c>
      <c r="C72" s="14" t="s">
        <v>166</v>
      </c>
      <c r="D72" s="33" t="s">
        <v>147</v>
      </c>
      <c r="E72" s="33" t="s">
        <v>160</v>
      </c>
      <c r="F72" s="37" t="s">
        <v>160</v>
      </c>
      <c r="G72" s="38" t="s">
        <v>380</v>
      </c>
      <c r="H72" s="14" t="s">
        <v>423</v>
      </c>
      <c r="I72" s="33" t="s">
        <v>455</v>
      </c>
      <c r="J72" s="35" t="s">
        <v>551</v>
      </c>
      <c r="K72" s="35" t="s">
        <v>551</v>
      </c>
      <c r="L72" s="41" t="s">
        <v>467</v>
      </c>
      <c r="M72" s="35" t="s">
        <v>551</v>
      </c>
    </row>
    <row r="73" spans="1:13">
      <c r="A73" s="14" t="s">
        <v>167</v>
      </c>
      <c r="B73" s="14">
        <v>2575</v>
      </c>
      <c r="C73" s="14" t="s">
        <v>168</v>
      </c>
      <c r="D73" s="33" t="s">
        <v>147</v>
      </c>
      <c r="E73" s="33" t="s">
        <v>160</v>
      </c>
      <c r="F73" s="37" t="s">
        <v>160</v>
      </c>
      <c r="G73" s="38" t="s">
        <v>380</v>
      </c>
      <c r="H73" s="14" t="s">
        <v>424</v>
      </c>
      <c r="I73" s="33" t="s">
        <v>455</v>
      </c>
      <c r="J73" s="35" t="s">
        <v>551</v>
      </c>
      <c r="K73" s="35" t="s">
        <v>551</v>
      </c>
      <c r="L73" s="41" t="s">
        <v>467</v>
      </c>
      <c r="M73" s="35" t="s">
        <v>551</v>
      </c>
    </row>
    <row r="74" spans="1:13">
      <c r="A74" s="14" t="s">
        <v>169</v>
      </c>
      <c r="B74" s="14">
        <v>2576</v>
      </c>
      <c r="C74" s="14" t="s">
        <v>170</v>
      </c>
      <c r="D74" s="33" t="s">
        <v>147</v>
      </c>
      <c r="E74" s="33" t="s">
        <v>160</v>
      </c>
      <c r="F74" s="37" t="s">
        <v>160</v>
      </c>
      <c r="G74" s="38" t="s">
        <v>380</v>
      </c>
      <c r="H74" s="14" t="s">
        <v>425</v>
      </c>
      <c r="I74" s="33" t="s">
        <v>455</v>
      </c>
      <c r="J74" s="35" t="s">
        <v>551</v>
      </c>
      <c r="K74" s="35" t="s">
        <v>551</v>
      </c>
      <c r="L74" s="41" t="s">
        <v>467</v>
      </c>
      <c r="M74" s="35" t="s">
        <v>551</v>
      </c>
    </row>
    <row r="75" spans="1:13">
      <c r="A75" s="14" t="s">
        <v>171</v>
      </c>
      <c r="B75" s="14">
        <v>2577</v>
      </c>
      <c r="C75" s="14" t="s">
        <v>172</v>
      </c>
      <c r="D75" s="33" t="s">
        <v>147</v>
      </c>
      <c r="E75" s="33" t="s">
        <v>160</v>
      </c>
      <c r="F75" s="37" t="s">
        <v>160</v>
      </c>
      <c r="G75" s="38" t="s">
        <v>380</v>
      </c>
      <c r="H75" s="14" t="s">
        <v>426</v>
      </c>
      <c r="I75" s="33" t="s">
        <v>455</v>
      </c>
      <c r="J75" s="35" t="s">
        <v>551</v>
      </c>
      <c r="K75" s="35" t="s">
        <v>551</v>
      </c>
      <c r="L75" s="41" t="s">
        <v>467</v>
      </c>
      <c r="M75" s="35" t="s">
        <v>551</v>
      </c>
    </row>
    <row r="76" spans="1:13">
      <c r="A76" s="14" t="s">
        <v>173</v>
      </c>
      <c r="B76" s="14">
        <v>2578</v>
      </c>
      <c r="C76" s="14" t="s">
        <v>174</v>
      </c>
      <c r="D76" s="33" t="s">
        <v>147</v>
      </c>
      <c r="E76" s="33" t="s">
        <v>160</v>
      </c>
      <c r="F76" s="37" t="s">
        <v>160</v>
      </c>
      <c r="G76" s="38" t="s">
        <v>380</v>
      </c>
      <c r="H76" s="14" t="s">
        <v>427</v>
      </c>
      <c r="I76" s="33" t="s">
        <v>455</v>
      </c>
      <c r="J76" s="35" t="s">
        <v>551</v>
      </c>
      <c r="K76" s="35" t="s">
        <v>551</v>
      </c>
      <c r="L76" s="41" t="s">
        <v>467</v>
      </c>
      <c r="M76" s="35" t="s">
        <v>551</v>
      </c>
    </row>
    <row r="77" spans="1:13">
      <c r="A77" s="14" t="s">
        <v>175</v>
      </c>
      <c r="B77" s="14">
        <v>2579</v>
      </c>
      <c r="C77" s="14" t="s">
        <v>176</v>
      </c>
      <c r="D77" s="33" t="s">
        <v>147</v>
      </c>
      <c r="E77" s="33" t="s">
        <v>160</v>
      </c>
      <c r="F77" s="37" t="s">
        <v>160</v>
      </c>
      <c r="G77" s="38" t="s">
        <v>380</v>
      </c>
      <c r="H77" s="17" t="s">
        <v>529</v>
      </c>
      <c r="I77" s="33" t="s">
        <v>455</v>
      </c>
      <c r="J77" s="35" t="s">
        <v>551</v>
      </c>
      <c r="K77" s="35" t="s">
        <v>551</v>
      </c>
      <c r="L77" s="41" t="s">
        <v>467</v>
      </c>
      <c r="M77" s="35" t="s">
        <v>551</v>
      </c>
    </row>
    <row r="78" spans="1:13">
      <c r="A78" s="14" t="s">
        <v>177</v>
      </c>
      <c r="B78" s="14">
        <v>2580</v>
      </c>
      <c r="C78" s="14" t="s">
        <v>178</v>
      </c>
      <c r="D78" s="33" t="s">
        <v>147</v>
      </c>
      <c r="E78" s="33" t="s">
        <v>160</v>
      </c>
      <c r="F78" s="37" t="s">
        <v>160</v>
      </c>
      <c r="G78" s="38" t="s">
        <v>380</v>
      </c>
      <c r="H78" s="14" t="s">
        <v>428</v>
      </c>
      <c r="I78" s="33" t="s">
        <v>455</v>
      </c>
      <c r="J78" s="35" t="s">
        <v>551</v>
      </c>
      <c r="K78" s="35" t="s">
        <v>551</v>
      </c>
      <c r="L78" s="41" t="s">
        <v>467</v>
      </c>
      <c r="M78" s="35" t="s">
        <v>551</v>
      </c>
    </row>
    <row r="79" spans="1:13">
      <c r="A79" s="14" t="s">
        <v>179</v>
      </c>
      <c r="B79" s="14">
        <v>2581</v>
      </c>
      <c r="C79" s="14" t="s">
        <v>180</v>
      </c>
      <c r="D79" s="33" t="s">
        <v>147</v>
      </c>
      <c r="E79" s="33" t="s">
        <v>160</v>
      </c>
      <c r="F79" s="37" t="s">
        <v>160</v>
      </c>
      <c r="G79" s="38" t="s">
        <v>380</v>
      </c>
      <c r="H79" s="17" t="s">
        <v>530</v>
      </c>
      <c r="I79" s="33" t="s">
        <v>455</v>
      </c>
      <c r="J79" s="35" t="s">
        <v>551</v>
      </c>
      <c r="K79" s="35" t="s">
        <v>551</v>
      </c>
      <c r="L79" s="41" t="s">
        <v>467</v>
      </c>
      <c r="M79" s="35" t="s">
        <v>551</v>
      </c>
    </row>
    <row r="80" spans="1:13">
      <c r="A80" s="14" t="s">
        <v>181</v>
      </c>
      <c r="B80" s="14">
        <v>2582</v>
      </c>
      <c r="C80" s="14" t="s">
        <v>182</v>
      </c>
      <c r="D80" s="33" t="s">
        <v>147</v>
      </c>
      <c r="E80" s="33" t="s">
        <v>160</v>
      </c>
      <c r="F80" s="37" t="s">
        <v>160</v>
      </c>
      <c r="G80" s="38" t="s">
        <v>380</v>
      </c>
      <c r="H80" s="14" t="s">
        <v>429</v>
      </c>
      <c r="I80" s="33" t="s">
        <v>455</v>
      </c>
      <c r="J80" s="35" t="s">
        <v>551</v>
      </c>
      <c r="K80" s="35" t="s">
        <v>551</v>
      </c>
      <c r="L80" s="41" t="s">
        <v>467</v>
      </c>
      <c r="M80" s="35" t="s">
        <v>551</v>
      </c>
    </row>
    <row r="81" spans="1:13">
      <c r="A81" s="14" t="s">
        <v>183</v>
      </c>
      <c r="B81" s="14">
        <v>2586</v>
      </c>
      <c r="C81" s="14" t="s">
        <v>184</v>
      </c>
      <c r="D81" s="33" t="s">
        <v>147</v>
      </c>
      <c r="E81" s="33" t="s">
        <v>160</v>
      </c>
      <c r="F81" s="37" t="s">
        <v>160</v>
      </c>
      <c r="G81" s="38" t="s">
        <v>380</v>
      </c>
      <c r="H81" s="35" t="s">
        <v>531</v>
      </c>
      <c r="I81" s="33" t="s">
        <v>455</v>
      </c>
      <c r="J81" s="35" t="s">
        <v>551</v>
      </c>
      <c r="K81" s="35" t="s">
        <v>551</v>
      </c>
      <c r="L81" s="41" t="s">
        <v>467</v>
      </c>
      <c r="M81" s="35" t="s">
        <v>551</v>
      </c>
    </row>
    <row r="82" spans="1:13">
      <c r="A82" s="14" t="s">
        <v>185</v>
      </c>
      <c r="B82" s="14">
        <v>2590</v>
      </c>
      <c r="C82" s="14" t="s">
        <v>186</v>
      </c>
      <c r="D82" s="33" t="s">
        <v>147</v>
      </c>
      <c r="E82" s="33" t="s">
        <v>187</v>
      </c>
      <c r="G82" s="36"/>
      <c r="H82" s="17" t="s">
        <v>532</v>
      </c>
      <c r="I82" s="33" t="s">
        <v>455</v>
      </c>
      <c r="J82" s="14" t="s">
        <v>468</v>
      </c>
      <c r="K82" s="14" t="s">
        <v>468</v>
      </c>
      <c r="L82" s="14"/>
      <c r="M82" s="14"/>
    </row>
    <row r="83" spans="1:13">
      <c r="A83" s="14" t="s">
        <v>188</v>
      </c>
      <c r="B83" s="14">
        <v>2591</v>
      </c>
      <c r="C83" s="14" t="s">
        <v>189</v>
      </c>
      <c r="D83" s="33" t="s">
        <v>147</v>
      </c>
      <c r="E83" s="33" t="s">
        <v>187</v>
      </c>
      <c r="G83" s="36"/>
      <c r="H83" s="17" t="s">
        <v>533</v>
      </c>
      <c r="I83" s="33" t="s">
        <v>455</v>
      </c>
      <c r="J83" s="14" t="s">
        <v>468</v>
      </c>
      <c r="K83" s="14" t="s">
        <v>468</v>
      </c>
      <c r="L83" s="14"/>
      <c r="M83" s="14"/>
    </row>
    <row r="84" spans="1:13">
      <c r="A84" s="14" t="s">
        <v>190</v>
      </c>
      <c r="B84" s="14">
        <v>2592</v>
      </c>
      <c r="C84" s="14" t="s">
        <v>191</v>
      </c>
      <c r="D84" s="33" t="s">
        <v>147</v>
      </c>
      <c r="E84" s="33" t="s">
        <v>187</v>
      </c>
      <c r="G84" s="36"/>
      <c r="H84" s="17" t="s">
        <v>534</v>
      </c>
      <c r="I84" s="33" t="s">
        <v>455</v>
      </c>
      <c r="J84" s="14" t="s">
        <v>468</v>
      </c>
      <c r="K84" s="14" t="s">
        <v>468</v>
      </c>
      <c r="L84" s="14"/>
      <c r="M84" s="14"/>
    </row>
    <row r="85" spans="1:13">
      <c r="A85" s="14" t="s">
        <v>192</v>
      </c>
      <c r="B85" s="14">
        <v>2593</v>
      </c>
      <c r="C85" s="14" t="s">
        <v>193</v>
      </c>
      <c r="D85" s="33" t="s">
        <v>147</v>
      </c>
      <c r="E85" s="33" t="s">
        <v>187</v>
      </c>
      <c r="G85" s="36"/>
      <c r="H85" s="17" t="s">
        <v>535</v>
      </c>
      <c r="I85" s="33" t="s">
        <v>455</v>
      </c>
      <c r="J85" s="14" t="s">
        <v>468</v>
      </c>
      <c r="K85" s="14" t="s">
        <v>468</v>
      </c>
      <c r="L85" s="14"/>
      <c r="M85" s="14"/>
    </row>
    <row r="86" spans="1:13">
      <c r="A86" s="14" t="s">
        <v>194</v>
      </c>
      <c r="B86" s="14">
        <v>2594</v>
      </c>
      <c r="C86" s="14" t="s">
        <v>195</v>
      </c>
      <c r="D86" s="33" t="s">
        <v>147</v>
      </c>
      <c r="E86" s="33" t="s">
        <v>187</v>
      </c>
      <c r="G86" s="36"/>
      <c r="H86" s="17" t="s">
        <v>536</v>
      </c>
      <c r="I86" s="33" t="s">
        <v>455</v>
      </c>
      <c r="J86" s="14" t="s">
        <v>468</v>
      </c>
      <c r="K86" s="14" t="s">
        <v>468</v>
      </c>
      <c r="L86" s="14"/>
      <c r="M86" s="14"/>
    </row>
    <row r="87" spans="1:13">
      <c r="A87" s="14" t="s">
        <v>196</v>
      </c>
      <c r="B87" s="14">
        <v>2595</v>
      </c>
      <c r="C87" s="14" t="s">
        <v>197</v>
      </c>
      <c r="D87" s="33" t="s">
        <v>147</v>
      </c>
      <c r="E87" s="33" t="s">
        <v>187</v>
      </c>
      <c r="G87" s="36"/>
      <c r="H87" s="17" t="s">
        <v>537</v>
      </c>
      <c r="I87" s="33" t="s">
        <v>455</v>
      </c>
      <c r="J87" s="14" t="s">
        <v>468</v>
      </c>
      <c r="K87" s="14" t="s">
        <v>468</v>
      </c>
      <c r="L87" s="14"/>
      <c r="M87" s="14"/>
    </row>
    <row r="88" spans="1:13">
      <c r="A88" s="14" t="s">
        <v>198</v>
      </c>
      <c r="B88" s="14">
        <v>2596</v>
      </c>
      <c r="C88" s="14" t="s">
        <v>199</v>
      </c>
      <c r="D88" s="33" t="s">
        <v>147</v>
      </c>
      <c r="E88" s="33" t="s">
        <v>187</v>
      </c>
      <c r="G88" s="36"/>
      <c r="H88" s="17" t="s">
        <v>538</v>
      </c>
      <c r="I88" s="33" t="s">
        <v>455</v>
      </c>
      <c r="J88" s="14" t="s">
        <v>468</v>
      </c>
      <c r="K88" s="14" t="s">
        <v>468</v>
      </c>
      <c r="L88" s="14"/>
      <c r="M88" s="14"/>
    </row>
    <row r="89" spans="1:13">
      <c r="A89" s="14" t="s">
        <v>200</v>
      </c>
      <c r="B89" s="14">
        <v>2597</v>
      </c>
      <c r="C89" s="14" t="s">
        <v>201</v>
      </c>
      <c r="D89" s="33" t="s">
        <v>147</v>
      </c>
      <c r="E89" s="33" t="s">
        <v>187</v>
      </c>
      <c r="G89" s="36"/>
      <c r="H89" s="17" t="s">
        <v>539</v>
      </c>
      <c r="I89" s="33" t="s">
        <v>455</v>
      </c>
      <c r="J89" s="14" t="s">
        <v>468</v>
      </c>
      <c r="K89" s="14" t="s">
        <v>468</v>
      </c>
      <c r="L89" s="14"/>
      <c r="M89" s="14"/>
    </row>
    <row r="90" spans="1:13">
      <c r="A90" s="14" t="s">
        <v>202</v>
      </c>
      <c r="B90" s="14">
        <v>2598</v>
      </c>
      <c r="C90" s="14" t="s">
        <v>203</v>
      </c>
      <c r="D90" s="33" t="s">
        <v>147</v>
      </c>
      <c r="E90" s="33" t="s">
        <v>187</v>
      </c>
      <c r="G90" s="36"/>
      <c r="H90" s="17" t="s">
        <v>540</v>
      </c>
      <c r="I90" s="33" t="s">
        <v>455</v>
      </c>
      <c r="J90" s="14" t="s">
        <v>468</v>
      </c>
      <c r="K90" s="14" t="s">
        <v>468</v>
      </c>
      <c r="L90" s="14"/>
      <c r="M90" s="14"/>
    </row>
    <row r="91" spans="1:13">
      <c r="A91" s="14" t="s">
        <v>204</v>
      </c>
      <c r="B91" s="14">
        <v>2655</v>
      </c>
      <c r="C91" s="14" t="s">
        <v>205</v>
      </c>
      <c r="D91" s="33" t="s">
        <v>147</v>
      </c>
      <c r="E91" s="33" t="s">
        <v>206</v>
      </c>
      <c r="F91" s="37" t="s">
        <v>296</v>
      </c>
      <c r="G91" s="36" t="s">
        <v>300</v>
      </c>
      <c r="H91" s="14" t="s">
        <v>430</v>
      </c>
      <c r="I91" s="33" t="s">
        <v>455</v>
      </c>
      <c r="J91" s="14" t="s">
        <v>469</v>
      </c>
      <c r="K91" s="14" t="s">
        <v>469</v>
      </c>
      <c r="L91" s="41" t="s">
        <v>477</v>
      </c>
      <c r="M91" s="14" t="s">
        <v>481</v>
      </c>
    </row>
    <row r="92" spans="1:13">
      <c r="A92" s="14" t="s">
        <v>207</v>
      </c>
      <c r="B92" s="14">
        <v>2656</v>
      </c>
      <c r="C92" s="14" t="s">
        <v>208</v>
      </c>
      <c r="D92" s="33" t="s">
        <v>147</v>
      </c>
      <c r="E92" s="33" t="s">
        <v>206</v>
      </c>
      <c r="F92" s="37" t="s">
        <v>296</v>
      </c>
      <c r="G92" s="36" t="s">
        <v>300</v>
      </c>
      <c r="H92" s="14" t="s">
        <v>431</v>
      </c>
      <c r="I92" s="33" t="s">
        <v>455</v>
      </c>
      <c r="J92" s="14" t="s">
        <v>469</v>
      </c>
      <c r="K92" s="14" t="s">
        <v>469</v>
      </c>
      <c r="L92" s="41" t="s">
        <v>477</v>
      </c>
      <c r="M92" s="14" t="s">
        <v>481</v>
      </c>
    </row>
    <row r="93" spans="1:13">
      <c r="A93" s="14" t="s">
        <v>209</v>
      </c>
      <c r="B93" s="14">
        <v>2657</v>
      </c>
      <c r="C93" s="14" t="s">
        <v>210</v>
      </c>
      <c r="D93" s="33" t="s">
        <v>147</v>
      </c>
      <c r="E93" s="33" t="s">
        <v>206</v>
      </c>
      <c r="F93" s="37" t="s">
        <v>296</v>
      </c>
      <c r="G93" s="36" t="s">
        <v>300</v>
      </c>
      <c r="H93" s="14" t="s">
        <v>432</v>
      </c>
      <c r="I93" s="33" t="s">
        <v>455</v>
      </c>
      <c r="J93" s="14" t="s">
        <v>469</v>
      </c>
      <c r="K93" s="14" t="s">
        <v>469</v>
      </c>
      <c r="L93" s="41" t="s">
        <v>477</v>
      </c>
      <c r="M93" s="14" t="s">
        <v>481</v>
      </c>
    </row>
    <row r="94" spans="1:13">
      <c r="A94" s="14" t="s">
        <v>211</v>
      </c>
      <c r="B94" s="14">
        <v>2658</v>
      </c>
      <c r="C94" s="14" t="s">
        <v>212</v>
      </c>
      <c r="D94" s="33" t="s">
        <v>147</v>
      </c>
      <c r="E94" s="33" t="s">
        <v>206</v>
      </c>
      <c r="F94" s="37" t="s">
        <v>296</v>
      </c>
      <c r="G94" s="36" t="s">
        <v>300</v>
      </c>
      <c r="H94" s="14" t="s">
        <v>433</v>
      </c>
      <c r="I94" s="33" t="s">
        <v>455</v>
      </c>
      <c r="J94" s="14" t="s">
        <v>469</v>
      </c>
      <c r="K94" s="14" t="s">
        <v>469</v>
      </c>
      <c r="L94" s="41" t="s">
        <v>477</v>
      </c>
      <c r="M94" s="14" t="s">
        <v>481</v>
      </c>
    </row>
    <row r="95" spans="1:13">
      <c r="A95" s="14" t="s">
        <v>213</v>
      </c>
      <c r="B95" s="14">
        <v>2659</v>
      </c>
      <c r="C95" s="14" t="s">
        <v>214</v>
      </c>
      <c r="D95" s="33" t="s">
        <v>147</v>
      </c>
      <c r="E95" s="33" t="s">
        <v>215</v>
      </c>
      <c r="G95" s="36"/>
      <c r="H95" s="14" t="s">
        <v>434</v>
      </c>
      <c r="I95" s="33" t="s">
        <v>455</v>
      </c>
      <c r="J95" s="14" t="s">
        <v>215</v>
      </c>
      <c r="K95" s="14" t="s">
        <v>215</v>
      </c>
      <c r="L95" s="14"/>
      <c r="M95" s="14"/>
    </row>
    <row r="96" spans="1:13">
      <c r="A96" s="14" t="s">
        <v>216</v>
      </c>
      <c r="B96" s="14">
        <v>2661</v>
      </c>
      <c r="C96" s="14" t="s">
        <v>217</v>
      </c>
      <c r="D96" s="33" t="s">
        <v>147</v>
      </c>
      <c r="E96" s="33" t="s">
        <v>123</v>
      </c>
      <c r="G96" s="36"/>
      <c r="H96" s="14" t="s">
        <v>435</v>
      </c>
      <c r="I96" s="33" t="s">
        <v>455</v>
      </c>
      <c r="J96" s="14" t="s">
        <v>464</v>
      </c>
      <c r="K96" s="14" t="s">
        <v>464</v>
      </c>
      <c r="L96" s="14"/>
      <c r="M96" s="14"/>
    </row>
    <row r="97" spans="1:13">
      <c r="A97" s="14" t="s">
        <v>218</v>
      </c>
      <c r="B97" s="14">
        <v>866</v>
      </c>
      <c r="C97" s="14" t="s">
        <v>219</v>
      </c>
      <c r="D97" s="33" t="s">
        <v>221</v>
      </c>
      <c r="E97" s="33" t="s">
        <v>222</v>
      </c>
      <c r="G97" s="36"/>
      <c r="H97" s="14" t="s">
        <v>436</v>
      </c>
      <c r="I97" s="33" t="s">
        <v>456</v>
      </c>
      <c r="J97" s="14" t="s">
        <v>470</v>
      </c>
      <c r="K97" s="14" t="s">
        <v>470</v>
      </c>
      <c r="L97" s="14"/>
      <c r="M97" s="14"/>
    </row>
    <row r="98" spans="1:13">
      <c r="A98" s="14" t="s">
        <v>223</v>
      </c>
      <c r="B98" s="14">
        <v>946</v>
      </c>
      <c r="C98" s="14" t="s">
        <v>224</v>
      </c>
      <c r="D98" s="33" t="s">
        <v>221</v>
      </c>
      <c r="E98" s="33" t="s">
        <v>222</v>
      </c>
      <c r="G98" s="36"/>
      <c r="H98" s="14" t="s">
        <v>437</v>
      </c>
      <c r="I98" s="33" t="s">
        <v>456</v>
      </c>
      <c r="J98" s="14" t="s">
        <v>470</v>
      </c>
      <c r="K98" s="14" t="s">
        <v>470</v>
      </c>
      <c r="L98" s="14"/>
      <c r="M98" s="14"/>
    </row>
    <row r="99" spans="1:13">
      <c r="A99" s="14" t="s">
        <v>225</v>
      </c>
      <c r="B99" s="14">
        <v>976</v>
      </c>
      <c r="C99" s="14" t="s">
        <v>226</v>
      </c>
      <c r="D99" s="33" t="s">
        <v>221</v>
      </c>
      <c r="E99" s="33" t="s">
        <v>222</v>
      </c>
      <c r="G99" s="36"/>
      <c r="H99" s="14" t="s">
        <v>438</v>
      </c>
      <c r="I99" s="33" t="s">
        <v>456</v>
      </c>
      <c r="J99" s="14" t="s">
        <v>470</v>
      </c>
      <c r="K99" s="14" t="s">
        <v>470</v>
      </c>
      <c r="L99" s="14"/>
      <c r="M99" s="14"/>
    </row>
    <row r="100" spans="1:13">
      <c r="A100" s="14" t="s">
        <v>227</v>
      </c>
      <c r="B100" s="14">
        <v>1016</v>
      </c>
      <c r="C100" s="14" t="s">
        <v>228</v>
      </c>
      <c r="D100" s="33" t="s">
        <v>221</v>
      </c>
      <c r="E100" s="33" t="s">
        <v>222</v>
      </c>
      <c r="G100" s="36"/>
      <c r="H100" s="14" t="s">
        <v>439</v>
      </c>
      <c r="I100" s="33" t="s">
        <v>456</v>
      </c>
      <c r="J100" s="14" t="s">
        <v>470</v>
      </c>
      <c r="K100" s="14" t="s">
        <v>470</v>
      </c>
      <c r="L100" s="14"/>
      <c r="M100" s="14"/>
    </row>
    <row r="101" spans="1:13">
      <c r="A101" s="14" t="s">
        <v>229</v>
      </c>
      <c r="B101" s="14">
        <v>1034</v>
      </c>
      <c r="C101" s="14" t="s">
        <v>230</v>
      </c>
      <c r="D101" s="33" t="s">
        <v>221</v>
      </c>
      <c r="E101" s="33" t="s">
        <v>222</v>
      </c>
      <c r="G101" s="36"/>
      <c r="H101" s="14" t="s">
        <v>440</v>
      </c>
      <c r="I101" s="33" t="s">
        <v>456</v>
      </c>
      <c r="J101" s="14" t="s">
        <v>470</v>
      </c>
      <c r="K101" s="14" t="s">
        <v>470</v>
      </c>
      <c r="L101" s="14"/>
      <c r="M101" s="14"/>
    </row>
    <row r="102" spans="1:13">
      <c r="A102" s="14" t="s">
        <v>231</v>
      </c>
      <c r="B102" s="14">
        <v>2029</v>
      </c>
      <c r="C102" s="14" t="s">
        <v>232</v>
      </c>
      <c r="D102" s="33" t="s">
        <v>221</v>
      </c>
      <c r="E102" s="33" t="s">
        <v>222</v>
      </c>
      <c r="G102" s="36"/>
      <c r="H102" s="17" t="s">
        <v>541</v>
      </c>
      <c r="I102" s="33" t="s">
        <v>456</v>
      </c>
      <c r="J102" s="14" t="s">
        <v>470</v>
      </c>
      <c r="K102" s="14" t="s">
        <v>470</v>
      </c>
      <c r="L102" s="14"/>
      <c r="M102" s="14"/>
    </row>
    <row r="103" spans="1:13">
      <c r="A103" s="14" t="s">
        <v>233</v>
      </c>
      <c r="B103" s="14">
        <v>1096</v>
      </c>
      <c r="C103" s="14" t="s">
        <v>234</v>
      </c>
      <c r="D103" s="33" t="s">
        <v>221</v>
      </c>
      <c r="E103" s="33" t="s">
        <v>222</v>
      </c>
      <c r="G103" s="36"/>
      <c r="H103" s="14" t="s">
        <v>441</v>
      </c>
      <c r="I103" s="33" t="s">
        <v>456</v>
      </c>
      <c r="J103" s="14" t="s">
        <v>470</v>
      </c>
      <c r="K103" s="14" t="s">
        <v>470</v>
      </c>
      <c r="L103" s="14"/>
      <c r="M103" s="14"/>
    </row>
    <row r="104" spans="1:13">
      <c r="A104" s="14" t="s">
        <v>235</v>
      </c>
      <c r="B104" s="14">
        <v>1107</v>
      </c>
      <c r="C104" s="14" t="s">
        <v>236</v>
      </c>
      <c r="D104" s="33" t="s">
        <v>221</v>
      </c>
      <c r="E104" s="33" t="s">
        <v>222</v>
      </c>
      <c r="G104" s="36"/>
      <c r="H104" s="14" t="s">
        <v>442</v>
      </c>
      <c r="I104" s="33" t="s">
        <v>456</v>
      </c>
      <c r="J104" s="14" t="s">
        <v>470</v>
      </c>
      <c r="K104" s="14" t="s">
        <v>470</v>
      </c>
      <c r="L104" s="14"/>
      <c r="M104" s="14"/>
    </row>
    <row r="105" spans="1:13">
      <c r="A105" s="14" t="s">
        <v>237</v>
      </c>
      <c r="B105" s="14">
        <v>1110</v>
      </c>
      <c r="C105" s="14" t="s">
        <v>238</v>
      </c>
      <c r="D105" s="33" t="s">
        <v>221</v>
      </c>
      <c r="E105" s="33" t="s">
        <v>222</v>
      </c>
      <c r="G105" s="36"/>
      <c r="H105" s="14" t="s">
        <v>443</v>
      </c>
      <c r="I105" s="33" t="s">
        <v>456</v>
      </c>
      <c r="J105" s="14" t="s">
        <v>470</v>
      </c>
      <c r="K105" s="14" t="s">
        <v>470</v>
      </c>
      <c r="L105" s="14"/>
      <c r="M105" s="14"/>
    </row>
    <row r="106" spans="1:13">
      <c r="A106" s="14" t="s">
        <v>239</v>
      </c>
      <c r="B106" s="14">
        <v>1126</v>
      </c>
      <c r="C106" s="14" t="s">
        <v>240</v>
      </c>
      <c r="D106" s="33" t="s">
        <v>221</v>
      </c>
      <c r="E106" s="33" t="s">
        <v>222</v>
      </c>
      <c r="G106" s="36"/>
      <c r="H106" s="14" t="s">
        <v>444</v>
      </c>
      <c r="I106" s="33" t="s">
        <v>456</v>
      </c>
      <c r="J106" s="14" t="s">
        <v>470</v>
      </c>
      <c r="K106" s="14" t="s">
        <v>470</v>
      </c>
      <c r="L106" s="14"/>
      <c r="M106" s="14"/>
    </row>
    <row r="107" spans="1:13">
      <c r="A107" s="14" t="s">
        <v>241</v>
      </c>
      <c r="B107" s="14">
        <v>1157</v>
      </c>
      <c r="C107" s="14" t="s">
        <v>242</v>
      </c>
      <c r="D107" s="33" t="s">
        <v>221</v>
      </c>
      <c r="E107" s="33" t="s">
        <v>222</v>
      </c>
      <c r="G107" s="36"/>
      <c r="H107" s="17" t="s">
        <v>542</v>
      </c>
      <c r="I107" s="33" t="s">
        <v>456</v>
      </c>
      <c r="J107" s="14" t="s">
        <v>470</v>
      </c>
      <c r="K107" s="14" t="s">
        <v>470</v>
      </c>
      <c r="L107" s="14"/>
      <c r="M107" s="14"/>
    </row>
    <row r="108" spans="1:13">
      <c r="A108" s="14" t="s">
        <v>243</v>
      </c>
      <c r="B108" s="14">
        <v>1140</v>
      </c>
      <c r="C108" s="14" t="s">
        <v>244</v>
      </c>
      <c r="D108" s="33" t="s">
        <v>221</v>
      </c>
      <c r="E108" s="33" t="s">
        <v>222</v>
      </c>
      <c r="G108" s="36"/>
      <c r="H108" s="14" t="s">
        <v>445</v>
      </c>
      <c r="I108" s="33" t="s">
        <v>456</v>
      </c>
      <c r="J108" s="14" t="s">
        <v>470</v>
      </c>
      <c r="K108" s="14" t="s">
        <v>470</v>
      </c>
      <c r="L108" s="14"/>
      <c r="M108" s="14"/>
    </row>
    <row r="109" spans="1:13">
      <c r="A109" s="14" t="s">
        <v>245</v>
      </c>
      <c r="B109" s="14">
        <v>1150</v>
      </c>
      <c r="C109" s="14" t="s">
        <v>246</v>
      </c>
      <c r="D109" s="33" t="s">
        <v>221</v>
      </c>
      <c r="E109" s="33" t="s">
        <v>222</v>
      </c>
      <c r="G109" s="36"/>
      <c r="H109" s="17" t="s">
        <v>543</v>
      </c>
      <c r="I109" s="33" t="s">
        <v>456</v>
      </c>
      <c r="J109" s="14" t="s">
        <v>470</v>
      </c>
      <c r="K109" s="14" t="s">
        <v>470</v>
      </c>
      <c r="L109" s="14"/>
      <c r="M109" s="14"/>
    </row>
    <row r="110" spans="1:13">
      <c r="A110" s="14" t="s">
        <v>247</v>
      </c>
      <c r="B110" s="14">
        <v>2848</v>
      </c>
      <c r="C110" s="14" t="s">
        <v>248</v>
      </c>
      <c r="D110" s="33" t="s">
        <v>249</v>
      </c>
      <c r="E110" s="33" t="s">
        <v>251</v>
      </c>
      <c r="F110" s="37" t="s">
        <v>297</v>
      </c>
      <c r="G110" s="36" t="s">
        <v>302</v>
      </c>
      <c r="H110" s="17" t="s">
        <v>544</v>
      </c>
      <c r="I110" s="33" t="s">
        <v>457</v>
      </c>
      <c r="J110" s="39" t="s">
        <v>552</v>
      </c>
      <c r="K110" s="39" t="s">
        <v>552</v>
      </c>
      <c r="L110" s="41" t="s">
        <v>478</v>
      </c>
      <c r="M110" s="39" t="s">
        <v>552</v>
      </c>
    </row>
    <row r="111" spans="1:13">
      <c r="A111" s="14" t="s">
        <v>252</v>
      </c>
      <c r="B111" s="14">
        <v>2740</v>
      </c>
      <c r="C111" s="14" t="s">
        <v>253</v>
      </c>
      <c r="D111" s="33" t="s">
        <v>249</v>
      </c>
      <c r="E111" s="33" t="s">
        <v>251</v>
      </c>
      <c r="F111" s="37" t="s">
        <v>297</v>
      </c>
      <c r="G111" s="36" t="s">
        <v>302</v>
      </c>
      <c r="H111" s="14" t="s">
        <v>253</v>
      </c>
      <c r="I111" s="33" t="s">
        <v>457</v>
      </c>
      <c r="J111" s="39" t="s">
        <v>552</v>
      </c>
      <c r="K111" s="39" t="s">
        <v>552</v>
      </c>
      <c r="L111" s="41" t="s">
        <v>478</v>
      </c>
      <c r="M111" s="39" t="s">
        <v>552</v>
      </c>
    </row>
    <row r="112" spans="1:13">
      <c r="A112" s="14" t="s">
        <v>254</v>
      </c>
      <c r="B112" s="14">
        <v>2744</v>
      </c>
      <c r="C112" s="14" t="s">
        <v>255</v>
      </c>
      <c r="D112" s="33" t="s">
        <v>249</v>
      </c>
      <c r="E112" s="33" t="s">
        <v>255</v>
      </c>
      <c r="F112" s="37" t="s">
        <v>255</v>
      </c>
      <c r="G112" s="36" t="s">
        <v>303</v>
      </c>
      <c r="H112" s="14" t="s">
        <v>446</v>
      </c>
      <c r="I112" s="33" t="s">
        <v>457</v>
      </c>
      <c r="J112" s="40" t="s">
        <v>446</v>
      </c>
      <c r="K112" s="40" t="s">
        <v>446</v>
      </c>
      <c r="L112" s="41" t="s">
        <v>446</v>
      </c>
      <c r="M112" s="14" t="s">
        <v>482</v>
      </c>
    </row>
    <row r="113" spans="1:13">
      <c r="A113" s="14" t="s">
        <v>256</v>
      </c>
      <c r="B113" s="14">
        <v>2746</v>
      </c>
      <c r="C113" s="14" t="s">
        <v>257</v>
      </c>
      <c r="D113" s="33" t="s">
        <v>249</v>
      </c>
      <c r="E113" s="33" t="s">
        <v>258</v>
      </c>
      <c r="F113" s="37"/>
      <c r="G113" s="36"/>
      <c r="H113" s="17" t="s">
        <v>545</v>
      </c>
      <c r="I113" s="33" t="s">
        <v>457</v>
      </c>
      <c r="J113" s="14" t="s">
        <v>471</v>
      </c>
      <c r="K113" s="14" t="s">
        <v>471</v>
      </c>
      <c r="L113" s="41"/>
      <c r="M113" s="14"/>
    </row>
    <row r="114" spans="1:13">
      <c r="A114" s="14" t="s">
        <v>259</v>
      </c>
      <c r="B114" s="14">
        <v>2731</v>
      </c>
      <c r="C114" s="14" t="s">
        <v>260</v>
      </c>
      <c r="D114" s="33" t="s">
        <v>249</v>
      </c>
      <c r="E114" s="33" t="s">
        <v>261</v>
      </c>
      <c r="F114" s="37" t="s">
        <v>261</v>
      </c>
      <c r="G114" s="36" t="s">
        <v>261</v>
      </c>
      <c r="H114" s="17" t="s">
        <v>546</v>
      </c>
      <c r="I114" s="33" t="s">
        <v>457</v>
      </c>
      <c r="J114" s="41" t="s">
        <v>472</v>
      </c>
      <c r="K114" s="41" t="s">
        <v>472</v>
      </c>
      <c r="L114" s="41" t="s">
        <v>472</v>
      </c>
      <c r="M114" s="14" t="s">
        <v>472</v>
      </c>
    </row>
    <row r="115" spans="1:13">
      <c r="A115" s="14" t="s">
        <v>262</v>
      </c>
      <c r="B115" s="14">
        <v>2732</v>
      </c>
      <c r="C115" s="14" t="s">
        <v>263</v>
      </c>
      <c r="D115" s="33" t="s">
        <v>249</v>
      </c>
      <c r="E115" s="33" t="s">
        <v>261</v>
      </c>
      <c r="F115" s="37" t="s">
        <v>261</v>
      </c>
      <c r="G115" s="36" t="s">
        <v>261</v>
      </c>
      <c r="H115" s="14" t="s">
        <v>447</v>
      </c>
      <c r="I115" s="33" t="s">
        <v>457</v>
      </c>
      <c r="J115" s="41" t="s">
        <v>472</v>
      </c>
      <c r="K115" s="41" t="s">
        <v>472</v>
      </c>
      <c r="L115" s="41" t="s">
        <v>472</v>
      </c>
      <c r="M115" s="14" t="s">
        <v>472</v>
      </c>
    </row>
    <row r="116" spans="1:13">
      <c r="A116" s="14" t="s">
        <v>264</v>
      </c>
      <c r="B116" s="14">
        <v>2733</v>
      </c>
      <c r="C116" s="14" t="s">
        <v>265</v>
      </c>
      <c r="D116" s="33" t="s">
        <v>249</v>
      </c>
      <c r="E116" s="33" t="s">
        <v>261</v>
      </c>
      <c r="F116" s="37" t="s">
        <v>261</v>
      </c>
      <c r="G116" s="36" t="s">
        <v>261</v>
      </c>
      <c r="H116" s="14" t="s">
        <v>448</v>
      </c>
      <c r="I116" s="33" t="s">
        <v>457</v>
      </c>
      <c r="J116" s="41" t="s">
        <v>472</v>
      </c>
      <c r="K116" s="41" t="s">
        <v>472</v>
      </c>
      <c r="L116" s="41" t="s">
        <v>472</v>
      </c>
      <c r="M116" s="14" t="s">
        <v>472</v>
      </c>
    </row>
    <row r="117" spans="1:13">
      <c r="A117" s="14" t="s">
        <v>266</v>
      </c>
      <c r="B117" s="14">
        <v>2734</v>
      </c>
      <c r="C117" s="14" t="s">
        <v>267</v>
      </c>
      <c r="D117" s="33" t="s">
        <v>249</v>
      </c>
      <c r="E117" s="33" t="s">
        <v>261</v>
      </c>
      <c r="F117" s="37" t="s">
        <v>261</v>
      </c>
      <c r="G117" s="36" t="s">
        <v>303</v>
      </c>
      <c r="H117" s="14" t="s">
        <v>449</v>
      </c>
      <c r="I117" s="33" t="s">
        <v>457</v>
      </c>
      <c r="J117" s="41" t="s">
        <v>472</v>
      </c>
      <c r="K117" s="41" t="s">
        <v>472</v>
      </c>
      <c r="L117" s="41" t="s">
        <v>472</v>
      </c>
      <c r="M117" s="14" t="s">
        <v>482</v>
      </c>
    </row>
    <row r="118" spans="1:13">
      <c r="A118" s="14" t="s">
        <v>268</v>
      </c>
      <c r="B118" s="14">
        <v>2735</v>
      </c>
      <c r="C118" s="14" t="s">
        <v>269</v>
      </c>
      <c r="D118" s="33" t="s">
        <v>249</v>
      </c>
      <c r="E118" s="33" t="s">
        <v>261</v>
      </c>
      <c r="F118" s="37" t="s">
        <v>261</v>
      </c>
      <c r="G118" s="36" t="s">
        <v>261</v>
      </c>
      <c r="H118" s="14" t="s">
        <v>450</v>
      </c>
      <c r="I118" s="33" t="s">
        <v>457</v>
      </c>
      <c r="J118" s="41" t="s">
        <v>472</v>
      </c>
      <c r="K118" s="41" t="s">
        <v>472</v>
      </c>
      <c r="L118" s="41" t="s">
        <v>472</v>
      </c>
      <c r="M118" s="14" t="s">
        <v>472</v>
      </c>
    </row>
    <row r="119" spans="1:13">
      <c r="A119" s="14" t="s">
        <v>270</v>
      </c>
      <c r="B119" s="14">
        <v>2736</v>
      </c>
      <c r="C119" s="14" t="s">
        <v>271</v>
      </c>
      <c r="D119" s="33" t="s">
        <v>249</v>
      </c>
      <c r="E119" s="33" t="s">
        <v>261</v>
      </c>
      <c r="F119" s="37" t="s">
        <v>261</v>
      </c>
      <c r="G119" s="36" t="s">
        <v>261</v>
      </c>
      <c r="H119" s="17" t="s">
        <v>547</v>
      </c>
      <c r="I119" s="33" t="s">
        <v>457</v>
      </c>
      <c r="J119" s="41" t="s">
        <v>472</v>
      </c>
      <c r="K119" s="41" t="s">
        <v>472</v>
      </c>
      <c r="L119" s="41" t="s">
        <v>472</v>
      </c>
      <c r="M119" s="14" t="s">
        <v>472</v>
      </c>
    </row>
    <row r="120" spans="1:13">
      <c r="A120" s="14" t="s">
        <v>272</v>
      </c>
      <c r="B120" s="14">
        <v>2737</v>
      </c>
      <c r="C120" s="14" t="s">
        <v>273</v>
      </c>
      <c r="D120" s="33" t="s">
        <v>249</v>
      </c>
      <c r="E120" s="33" t="s">
        <v>274</v>
      </c>
      <c r="F120" s="37" t="s">
        <v>261</v>
      </c>
      <c r="G120" s="38" t="s">
        <v>315</v>
      </c>
      <c r="H120" s="17" t="s">
        <v>473</v>
      </c>
      <c r="I120" s="33" t="s">
        <v>457</v>
      </c>
      <c r="J120" s="39" t="s">
        <v>472</v>
      </c>
      <c r="K120" s="39" t="s">
        <v>472</v>
      </c>
      <c r="L120" s="41" t="s">
        <v>472</v>
      </c>
      <c r="M120" s="14" t="s">
        <v>473</v>
      </c>
    </row>
    <row r="121" spans="1:13">
      <c r="A121" s="14" t="s">
        <v>275</v>
      </c>
      <c r="B121" s="14">
        <v>2748</v>
      </c>
      <c r="C121" s="14" t="s">
        <v>276</v>
      </c>
      <c r="D121" s="33" t="s">
        <v>249</v>
      </c>
      <c r="E121" s="33" t="s">
        <v>258</v>
      </c>
      <c r="G121" s="36"/>
      <c r="H121" s="14" t="s">
        <v>451</v>
      </c>
      <c r="I121" s="33" t="s">
        <v>457</v>
      </c>
      <c r="J121" s="14" t="s">
        <v>471</v>
      </c>
      <c r="K121" s="14" t="s">
        <v>471</v>
      </c>
      <c r="L121" s="14"/>
      <c r="M121" s="14"/>
    </row>
    <row r="122" spans="1:13">
      <c r="A122" s="14" t="s">
        <v>277</v>
      </c>
      <c r="B122" s="14">
        <v>2745</v>
      </c>
      <c r="C122" s="14" t="s">
        <v>278</v>
      </c>
      <c r="D122" s="33" t="s">
        <v>249</v>
      </c>
      <c r="E122" s="33" t="s">
        <v>278</v>
      </c>
      <c r="F122" s="37" t="s">
        <v>296</v>
      </c>
      <c r="G122" s="36" t="s">
        <v>298</v>
      </c>
      <c r="H122" s="14" t="s">
        <v>452</v>
      </c>
      <c r="I122" s="33" t="s">
        <v>457</v>
      </c>
      <c r="J122" s="45" t="s">
        <v>570</v>
      </c>
      <c r="K122" s="45" t="s">
        <v>570</v>
      </c>
      <c r="L122" s="41" t="s">
        <v>477</v>
      </c>
      <c r="M122" s="14" t="s">
        <v>484</v>
      </c>
    </row>
    <row r="123" spans="1:13">
      <c r="A123" s="14" t="s">
        <v>279</v>
      </c>
      <c r="B123" s="14">
        <v>2747</v>
      </c>
      <c r="C123" s="14" t="s">
        <v>280</v>
      </c>
      <c r="D123" s="33" t="s">
        <v>249</v>
      </c>
      <c r="E123" s="33" t="s">
        <v>258</v>
      </c>
      <c r="G123" s="36"/>
      <c r="H123" s="14" t="s">
        <v>453</v>
      </c>
      <c r="I123" s="33" t="s">
        <v>457</v>
      </c>
      <c r="J123" s="14" t="s">
        <v>471</v>
      </c>
      <c r="K123" s="14" t="s">
        <v>471</v>
      </c>
      <c r="L123" s="14"/>
      <c r="M123" s="14"/>
    </row>
    <row r="124" spans="1:13">
      <c r="A124" s="14" t="s">
        <v>281</v>
      </c>
      <c r="B124" s="14">
        <v>2960</v>
      </c>
      <c r="C124" s="14" t="s">
        <v>282</v>
      </c>
      <c r="D124" s="33" t="s">
        <v>283</v>
      </c>
      <c r="E124" s="33" t="s">
        <v>283</v>
      </c>
      <c r="F124" s="37" t="s">
        <v>283</v>
      </c>
      <c r="G124" s="36" t="s">
        <v>303</v>
      </c>
      <c r="H124" s="17" t="s">
        <v>548</v>
      </c>
      <c r="I124" s="33" t="s">
        <v>458</v>
      </c>
      <c r="J124" s="17" t="s">
        <v>548</v>
      </c>
      <c r="K124" s="17" t="s">
        <v>548</v>
      </c>
      <c r="L124" s="41" t="s">
        <v>458</v>
      </c>
      <c r="M124" s="14" t="s">
        <v>482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opLeftCell="B1" zoomScale="85" zoomScaleNormal="85" workbookViewId="0">
      <selection activeCell="L24" sqref="L24"/>
    </sheetView>
  </sheetViews>
  <sheetFormatPr baseColWidth="10" defaultColWidth="9.140625" defaultRowHeight="15"/>
  <cols>
    <col min="1" max="2" width="9.28515625" style="14"/>
    <col min="3" max="3" width="28.28515625" style="14" bestFit="1" customWidth="1"/>
    <col min="4" max="4" width="9.28515625" style="14"/>
    <col min="5" max="5" width="16.5703125" style="14" bestFit="1" customWidth="1"/>
    <col min="6" max="6" width="8.42578125" style="14" bestFit="1" customWidth="1"/>
    <col min="7" max="7" width="32.7109375" style="14" bestFit="1" customWidth="1"/>
    <col min="8" max="8" width="30.140625" style="14" customWidth="1"/>
    <col min="9" max="9" width="30.5703125" customWidth="1"/>
    <col min="10" max="10" width="23.5703125" customWidth="1"/>
    <col min="11" max="11" width="35.28515625" customWidth="1"/>
    <col min="12" max="12" width="35.28515625" style="14" customWidth="1"/>
    <col min="13" max="13" width="18.140625" customWidth="1"/>
    <col min="14" max="14" width="29.85546875" customWidth="1"/>
  </cols>
  <sheetData>
    <row r="1" spans="1:1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33" t="s">
        <v>391</v>
      </c>
      <c r="J1" s="33" t="s">
        <v>485</v>
      </c>
      <c r="K1" s="33" t="s">
        <v>673</v>
      </c>
      <c r="L1" s="33" t="s">
        <v>486</v>
      </c>
      <c r="M1" s="36" t="s">
        <v>487</v>
      </c>
      <c r="N1" s="7" t="s">
        <v>488</v>
      </c>
    </row>
    <row r="2" spans="1:14">
      <c r="A2" s="42" t="s">
        <v>8</v>
      </c>
      <c r="B2" s="42">
        <v>2805</v>
      </c>
      <c r="C2" s="42" t="s">
        <v>376</v>
      </c>
      <c r="D2" s="42" t="s">
        <v>10</v>
      </c>
      <c r="E2" s="42" t="s">
        <v>11</v>
      </c>
      <c r="F2" s="42">
        <v>0.14000000000000001</v>
      </c>
      <c r="G2" s="42" t="s">
        <v>13</v>
      </c>
      <c r="H2" s="42" t="s">
        <v>284</v>
      </c>
      <c r="I2" s="42" t="s">
        <v>489</v>
      </c>
      <c r="J2" s="42" t="s">
        <v>454</v>
      </c>
      <c r="K2" s="42" t="s">
        <v>459</v>
      </c>
      <c r="L2" s="42" t="s">
        <v>459</v>
      </c>
      <c r="M2" s="42" t="s">
        <v>474</v>
      </c>
      <c r="N2" s="42" t="s">
        <v>459</v>
      </c>
    </row>
    <row r="3" spans="1:14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tr">
        <f>VLOOKUP(B3,items_german!$B$2:$M$124,7,FALSE)</f>
        <v>Weizen</v>
      </c>
      <c r="J3" s="14" t="str">
        <f>VLOOKUP($B3,items_german!$B$2:$M$124,8,FALSE)</f>
        <v>Primäre Kulturen</v>
      </c>
      <c r="K3" s="14" t="str">
        <f>VLOOKUP($B3,items_german!$B$2:$M$124,9,FALSE)</f>
        <v>Getreide</v>
      </c>
      <c r="L3" s="14" t="str">
        <f>VLOOKUP($B3,items_german!$B$2:$M$124,10,FALSE)</f>
        <v>Getreide</v>
      </c>
      <c r="M3" s="14" t="str">
        <f>VLOOKUP($B3,items_german!$B$2:$M$124,11,FALSE)</f>
        <v xml:space="preserve">Getreide </v>
      </c>
      <c r="N3" s="14" t="str">
        <f>VLOOKUP($B3,items_german!$B$2:$M$124,12,FALSE)</f>
        <v>Getreide</v>
      </c>
    </row>
    <row r="4" spans="1:14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tr">
        <f>VLOOKUP(B4,items_german!$B$2:$M$124,7,FALSE)</f>
        <v>Gerste</v>
      </c>
      <c r="J4" s="14" t="str">
        <f>VLOOKUP($B4,items_german!$B$2:$M$124,8,FALSE)</f>
        <v>Primäre Kulturen</v>
      </c>
      <c r="K4" s="14" t="str">
        <f>VLOOKUP($B4,items_german!$B$2:$M$124,9,FALSE)</f>
        <v>Getreide</v>
      </c>
      <c r="L4" s="14" t="str">
        <f>VLOOKUP($B4,items_german!$B$2:$M$124,10,FALSE)</f>
        <v>Getreide</v>
      </c>
      <c r="M4" s="14" t="str">
        <f>VLOOKUP($B4,items_german!$B$2:$M$124,11,FALSE)</f>
        <v xml:space="preserve">Getreide </v>
      </c>
      <c r="N4" s="14" t="str">
        <f>VLOOKUP($B4,items_german!$B$2:$M$124,12,FALSE)</f>
        <v>Getreide</v>
      </c>
    </row>
    <row r="5" spans="1:14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tr">
        <f>VLOOKUP(B5,items_german!$B$2:$M$124,7,FALSE)</f>
        <v>Mais</v>
      </c>
      <c r="J5" s="14" t="str">
        <f>VLOOKUP($B5,items_german!$B$2:$M$124,8,FALSE)</f>
        <v>Primäre Kulturen</v>
      </c>
      <c r="K5" s="14" t="str">
        <f>VLOOKUP($B5,items_german!$B$2:$M$124,9,FALSE)</f>
        <v>Getreide</v>
      </c>
      <c r="L5" s="14" t="str">
        <f>VLOOKUP($B5,items_german!$B$2:$M$124,10,FALSE)</f>
        <v>Getreide</v>
      </c>
      <c r="M5" s="14" t="str">
        <f>VLOOKUP($B5,items_german!$B$2:$M$124,11,FALSE)</f>
        <v xml:space="preserve">Getreide </v>
      </c>
      <c r="N5" s="14" t="str">
        <f>VLOOKUP($B5,items_german!$B$2:$M$124,12,FALSE)</f>
        <v>Getreide</v>
      </c>
    </row>
    <row r="6" spans="1:14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tr">
        <f>VLOOKUP(B6,items_german!$B$2:$M$124,7,FALSE)</f>
        <v>Roggen</v>
      </c>
      <c r="J6" s="14" t="str">
        <f>VLOOKUP($B6,items_german!$B$2:$M$124,8,FALSE)</f>
        <v>Primäre Kulturen</v>
      </c>
      <c r="K6" s="14" t="str">
        <f>VLOOKUP($B6,items_german!$B$2:$M$124,9,FALSE)</f>
        <v>Getreide</v>
      </c>
      <c r="L6" s="14" t="str">
        <f>VLOOKUP($B6,items_german!$B$2:$M$124,10,FALSE)</f>
        <v>Getreide</v>
      </c>
      <c r="M6" s="14" t="str">
        <f>VLOOKUP($B6,items_german!$B$2:$M$124,11,FALSE)</f>
        <v xml:space="preserve">Getreide </v>
      </c>
      <c r="N6" s="14" t="str">
        <f>VLOOKUP($B6,items_german!$B$2:$M$124,12,FALSE)</f>
        <v>Getreide</v>
      </c>
    </row>
    <row r="7" spans="1:14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tr">
        <f>VLOOKUP(B7,items_german!$B$2:$M$124,7,FALSE)</f>
        <v>Hafer</v>
      </c>
      <c r="J7" s="14" t="str">
        <f>VLOOKUP($B7,items_german!$B$2:$M$124,8,FALSE)</f>
        <v>Primäre Kulturen</v>
      </c>
      <c r="K7" s="14" t="str">
        <f>VLOOKUP($B7,items_german!$B$2:$M$124,9,FALSE)</f>
        <v>Getreide</v>
      </c>
      <c r="L7" s="14" t="str">
        <f>VLOOKUP($B7,items_german!$B$2:$M$124,10,FALSE)</f>
        <v>Getreide</v>
      </c>
      <c r="M7" s="14" t="str">
        <f>VLOOKUP($B7,items_german!$B$2:$M$124,11,FALSE)</f>
        <v xml:space="preserve">Getreide </v>
      </c>
      <c r="N7" s="14" t="str">
        <f>VLOOKUP($B7,items_german!$B$2:$M$124,12,FALSE)</f>
        <v>Getreide</v>
      </c>
    </row>
    <row r="8" spans="1:14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tr">
        <f>VLOOKUP(B8,items_german!$B$2:$M$124,7,FALSE)</f>
        <v>Hirse</v>
      </c>
      <c r="J8" s="14" t="str">
        <f>VLOOKUP($B8,items_german!$B$2:$M$124,8,FALSE)</f>
        <v>Primäre Kulturen</v>
      </c>
      <c r="K8" s="14" t="str">
        <f>VLOOKUP($B8,items_german!$B$2:$M$124,9,FALSE)</f>
        <v>Getreide</v>
      </c>
      <c r="L8" s="14" t="str">
        <f>VLOOKUP($B8,items_german!$B$2:$M$124,10,FALSE)</f>
        <v>Getreide</v>
      </c>
      <c r="M8" s="14" t="str">
        <f>VLOOKUP($B8,items_german!$B$2:$M$124,11,FALSE)</f>
        <v xml:space="preserve">Getreide </v>
      </c>
      <c r="N8" s="14" t="str">
        <f>VLOOKUP($B8,items_german!$B$2:$M$124,12,FALSE)</f>
        <v>Getreide</v>
      </c>
    </row>
    <row r="9" spans="1:14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tr">
        <f>VLOOKUP(B9,items_german!$B$2:$M$124,7,FALSE)</f>
        <v>Sorghum</v>
      </c>
      <c r="J9" s="14" t="str">
        <f>VLOOKUP($B9,items_german!$B$2:$M$124,8,FALSE)</f>
        <v>Primäre Kulturen</v>
      </c>
      <c r="K9" s="14" t="str">
        <f>VLOOKUP($B9,items_german!$B$2:$M$124,9,FALSE)</f>
        <v>Getreide</v>
      </c>
      <c r="L9" s="14" t="str">
        <f>VLOOKUP($B9,items_german!$B$2:$M$124,10,FALSE)</f>
        <v>Getreide</v>
      </c>
      <c r="M9" s="14" t="str">
        <f>VLOOKUP($B9,items_german!$B$2:$M$124,11,FALSE)</f>
        <v xml:space="preserve">Getreide </v>
      </c>
      <c r="N9" s="14" t="str">
        <f>VLOOKUP($B9,items_german!$B$2:$M$124,12,FALSE)</f>
        <v>Getreide</v>
      </c>
    </row>
    <row r="10" spans="1:14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tr">
        <f>VLOOKUP(B10,items_german!$B$2:$M$124,7,FALSE)</f>
        <v>Getreide, sonstige</v>
      </c>
      <c r="J10" s="14" t="str">
        <f>VLOOKUP($B10,items_german!$B$2:$M$124,8,FALSE)</f>
        <v>Primäre Kulturen</v>
      </c>
      <c r="K10" s="14" t="str">
        <f>VLOOKUP($B10,items_german!$B$2:$M$124,9,FALSE)</f>
        <v>Getreide</v>
      </c>
      <c r="L10" s="14" t="str">
        <f>VLOOKUP($B10,items_german!$B$2:$M$124,10,FALSE)</f>
        <v>Getreide</v>
      </c>
      <c r="M10" s="14" t="str">
        <f>VLOOKUP($B10,items_german!$B$2:$M$124,11,FALSE)</f>
        <v xml:space="preserve">Getreide </v>
      </c>
      <c r="N10" s="14" t="str">
        <f>VLOOKUP($B10,items_german!$B$2:$M$124,12,FALSE)</f>
        <v>Getreide</v>
      </c>
    </row>
    <row r="11" spans="1:14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tr">
        <f>VLOOKUP(B11,items_german!$B$2:$M$124,7,FALSE)</f>
        <v>Kartoffeln</v>
      </c>
      <c r="J11" s="14" t="str">
        <f>VLOOKUP($B11,items_german!$B$2:$M$124,8,FALSE)</f>
        <v>Primäre Kulturen</v>
      </c>
      <c r="K11" s="14" t="str">
        <f>VLOOKUP($B11,items_german!$B$2:$M$124,9,FALSE)</f>
        <v>Wurzeln und Knollen</v>
      </c>
      <c r="L11" s="14" t="str">
        <f>VLOOKUP($B11,items_german!$B$2:$M$124,10,FALSE)</f>
        <v>Wurzeln und Knollen</v>
      </c>
      <c r="M11" s="14" t="str">
        <f>VLOOKUP($B11,items_german!$B$2:$M$124,11,FALSE)</f>
        <v>Kartoffeln &amp; Wurzeln</v>
      </c>
      <c r="N11" s="14" t="str">
        <f>VLOOKUP($B11,items_german!$B$2:$M$124,12,FALSE)</f>
        <v>Wurzeln und Knollen</v>
      </c>
    </row>
    <row r="12" spans="1:14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tr">
        <f>VLOOKUP(B12,items_german!$B$2:$M$124,7,FALSE)</f>
        <v>Maniok</v>
      </c>
      <c r="J12" s="14" t="str">
        <f>VLOOKUP($B12,items_german!$B$2:$M$124,8,FALSE)</f>
        <v>Primäre Kulturen</v>
      </c>
      <c r="K12" s="14" t="str">
        <f>VLOOKUP($B12,items_german!$B$2:$M$124,9,FALSE)</f>
        <v>Wurzeln und Knollen</v>
      </c>
      <c r="L12" s="14" t="str">
        <f>VLOOKUP($B12,items_german!$B$2:$M$124,10,FALSE)</f>
        <v>Wurzeln und Knollen</v>
      </c>
      <c r="M12" s="14" t="str">
        <f>VLOOKUP($B12,items_german!$B$2:$M$124,11,FALSE)</f>
        <v>Kartoffeln &amp; Wurzeln</v>
      </c>
      <c r="N12" s="14" t="str">
        <f>VLOOKUP($B12,items_german!$B$2:$M$124,12,FALSE)</f>
        <v>Wurzeln und Knollen</v>
      </c>
    </row>
    <row r="13" spans="1:14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tr">
        <f>VLOOKUP(B13,items_german!$B$2:$M$124,7,FALSE)</f>
        <v>Süßkartoffeln</v>
      </c>
      <c r="J13" s="14" t="str">
        <f>VLOOKUP($B13,items_german!$B$2:$M$124,8,FALSE)</f>
        <v>Primäre Kulturen</v>
      </c>
      <c r="K13" s="14" t="str">
        <f>VLOOKUP($B13,items_german!$B$2:$M$124,9,FALSE)</f>
        <v>Wurzeln und Knollen</v>
      </c>
      <c r="L13" s="14" t="str">
        <f>VLOOKUP($B13,items_german!$B$2:$M$124,10,FALSE)</f>
        <v>Wurzeln und Knollen</v>
      </c>
      <c r="M13" s="14" t="str">
        <f>VLOOKUP($B13,items_german!$B$2:$M$124,11,FALSE)</f>
        <v>Kartoffeln &amp; Wurzeln</v>
      </c>
      <c r="N13" s="14" t="str">
        <f>VLOOKUP($B13,items_german!$B$2:$M$124,12,FALSE)</f>
        <v>Wurzeln und Knollen</v>
      </c>
    </row>
    <row r="14" spans="1:14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tr">
        <f>VLOOKUP(B14,items_german!$B$2:$M$124,7,FALSE)</f>
        <v>Wurzeln, andere</v>
      </c>
      <c r="J14" s="14" t="str">
        <f>VLOOKUP($B14,items_german!$B$2:$M$124,8,FALSE)</f>
        <v>Primäre Kulturen</v>
      </c>
      <c r="K14" s="14" t="str">
        <f>VLOOKUP($B14,items_german!$B$2:$M$124,9,FALSE)</f>
        <v>Wurzeln und Knollen</v>
      </c>
      <c r="L14" s="14" t="str">
        <f>VLOOKUP($B14,items_german!$B$2:$M$124,10,FALSE)</f>
        <v>Wurzeln und Knollen</v>
      </c>
      <c r="M14" s="14" t="str">
        <f>VLOOKUP($B14,items_german!$B$2:$M$124,11,FALSE)</f>
        <v>Kartoffeln &amp; Wurzeln</v>
      </c>
      <c r="N14" s="14" t="str">
        <f>VLOOKUP($B14,items_german!$B$2:$M$124,12,FALSE)</f>
        <v>Wurzeln und Knollen</v>
      </c>
    </row>
    <row r="15" spans="1:14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tr">
        <f>VLOOKUP(B15,items_german!$B$2:$M$124,7,FALSE)</f>
        <v>Yamswurzeln</v>
      </c>
      <c r="J15" s="14" t="str">
        <f>VLOOKUP($B15,items_german!$B$2:$M$124,8,FALSE)</f>
        <v>Primäre Kulturen</v>
      </c>
      <c r="K15" s="14" t="str">
        <f>VLOOKUP($B15,items_german!$B$2:$M$124,9,FALSE)</f>
        <v>Wurzeln und Knollen</v>
      </c>
      <c r="L15" s="14" t="str">
        <f>VLOOKUP($B15,items_german!$B$2:$M$124,10,FALSE)</f>
        <v>Wurzeln und Knollen</v>
      </c>
      <c r="M15" s="14" t="str">
        <f>VLOOKUP($B15,items_german!$B$2:$M$124,11,FALSE)</f>
        <v>Kartoffeln &amp; Wurzeln</v>
      </c>
      <c r="N15" s="14" t="str">
        <f>VLOOKUP($B15,items_german!$B$2:$M$124,12,FALSE)</f>
        <v>Wurzeln und Knollen</v>
      </c>
    </row>
    <row r="16" spans="1:14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tr">
        <f>VLOOKUP(B16,items_german!$B$2:$M$124,7,FALSE)</f>
        <v>Zuckerrohr</v>
      </c>
      <c r="J16" s="14" t="str">
        <f>VLOOKUP($B16,items_german!$B$2:$M$124,8,FALSE)</f>
        <v>Primäre Kulturen</v>
      </c>
      <c r="K16" s="14" t="str">
        <f>VLOOKUP($B16,items_german!$B$2:$M$124,9,FALSE)</f>
        <v>Zucker und Süßungsmittel</v>
      </c>
      <c r="L16" s="14" t="str">
        <f>VLOOKUP($B16,items_german!$B$2:$M$124,10,FALSE)</f>
        <v>Zucker und Süßungsmittel</v>
      </c>
      <c r="M16" s="14"/>
      <c r="N16" s="14" t="str">
        <f>VLOOKUP($B16,items_german!$B$2:$M$124,12,FALSE)</f>
        <v>Zucker</v>
      </c>
    </row>
    <row r="17" spans="1:14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tr">
        <f>VLOOKUP(B17,items_german!$B$2:$M$124,7,FALSE)</f>
        <v>Zuckerrüben</v>
      </c>
      <c r="J17" s="14" t="str">
        <f>VLOOKUP($B17,items_german!$B$2:$M$124,8,FALSE)</f>
        <v>Primäre Kulturen</v>
      </c>
      <c r="K17" s="14" t="str">
        <f>VLOOKUP($B17,items_german!$B$2:$M$124,9,FALSE)</f>
        <v>Zucker und Süßungsmittel</v>
      </c>
      <c r="L17" s="14" t="str">
        <f>VLOOKUP($B17,items_german!$B$2:$M$124,10,FALSE)</f>
        <v>Zucker und Süßungsmittel</v>
      </c>
      <c r="M17" s="14"/>
      <c r="N17" s="14" t="str">
        <f>VLOOKUP($B17,items_german!$B$2:$M$124,12,FALSE)</f>
        <v>Zucker</v>
      </c>
    </row>
    <row r="18" spans="1:14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tr">
        <f>VLOOKUP(B18,items_german!$B$2:$M$124,7,FALSE)</f>
        <v>Bohnen</v>
      </c>
      <c r="J18" s="14" t="str">
        <f>VLOOKUP($B18,items_german!$B$2:$M$124,8,FALSE)</f>
        <v>Primäre Kulturen</v>
      </c>
      <c r="K18" s="14" t="str">
        <f>VLOOKUP($B18,items_german!$B$2:$M$124,9,FALSE)</f>
        <v>Nüsse, Hülsenfrüchte, Gewürze</v>
      </c>
      <c r="L18" s="14" t="str">
        <f>VLOOKUP($B18,items_german!$B$2:$M$124,10,FALSE)</f>
        <v>Hülsenfrüchte</v>
      </c>
      <c r="M18" s="14" t="str">
        <f>VLOOKUP($B18,items_german!$B$2:$M$124,11,FALSE)</f>
        <v>Hülsenfrüchte, Bohnen &amp; Nüsse</v>
      </c>
      <c r="N18" s="14" t="str">
        <f>VLOOKUP($B18,items_german!$B$2:$M$124,12,FALSE)</f>
        <v>Nüsse, Ölsaaten &amp; Hülsenfrüchte</v>
      </c>
    </row>
    <row r="19" spans="1:14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tr">
        <f>VLOOKUP(B19,items_german!$B$2:$M$124,7,FALSE)</f>
        <v>Erbsen</v>
      </c>
      <c r="J19" s="14" t="str">
        <f>VLOOKUP($B19,items_german!$B$2:$M$124,8,FALSE)</f>
        <v>Primäre Kulturen</v>
      </c>
      <c r="K19" s="14" t="str">
        <f>VLOOKUP($B19,items_german!$B$2:$M$124,9,FALSE)</f>
        <v>Nüsse, Hülsenfrüchte, Gewürze</v>
      </c>
      <c r="L19" s="14" t="str">
        <f>VLOOKUP($B19,items_german!$B$2:$M$124,10,FALSE)</f>
        <v>Hülsenfrüchte</v>
      </c>
      <c r="M19" s="14" t="str">
        <f>VLOOKUP($B19,items_german!$B$2:$M$124,11,FALSE)</f>
        <v>Hülsenfrüchte, Bohnen &amp; Nüsse</v>
      </c>
      <c r="N19" s="14" t="str">
        <f>VLOOKUP($B19,items_german!$B$2:$M$124,12,FALSE)</f>
        <v>Nüsse, Ölsaaten &amp; Hülsenfrüchte</v>
      </c>
    </row>
    <row r="20" spans="1:14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tr">
        <f>VLOOKUP(B20,items_german!$B$2:$M$124,7,FALSE)</f>
        <v>Hülsenfrüchte, sonstige</v>
      </c>
      <c r="J20" s="14" t="str">
        <f>VLOOKUP($B20,items_german!$B$2:$M$124,8,FALSE)</f>
        <v>Primäre Kulturen</v>
      </c>
      <c r="K20" s="14" t="str">
        <f>VLOOKUP($B20,items_german!$B$2:$M$124,9,FALSE)</f>
        <v>Nüsse, Hülsenfrüchte, Gewürze</v>
      </c>
      <c r="L20" s="14" t="str">
        <f>VLOOKUP($B20,items_german!$B$2:$M$124,10,FALSE)</f>
        <v>Hülsenfrüchte</v>
      </c>
      <c r="M20" s="14" t="str">
        <f>VLOOKUP($B20,items_german!$B$2:$M$124,11,FALSE)</f>
        <v>Hülsenfrüchte, Bohnen &amp; Nüsse</v>
      </c>
      <c r="N20" s="14" t="str">
        <f>VLOOKUP($B20,items_german!$B$2:$M$124,12,FALSE)</f>
        <v>Nüsse, Ölsaaten &amp; Hülsenfrüchte</v>
      </c>
    </row>
    <row r="21" spans="1:14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tr">
        <f>VLOOKUP(B21,items_german!$B$2:$M$124,7,FALSE)</f>
        <v>Nüsse</v>
      </c>
      <c r="J21" s="14" t="str">
        <f>VLOOKUP($B21,items_german!$B$2:$M$124,8,FALSE)</f>
        <v>Primäre Kulturen</v>
      </c>
      <c r="K21" s="14" t="str">
        <f>VLOOKUP($B21,items_german!$B$2:$M$124,9,FALSE)</f>
        <v>Nüsse, Hülsenfrüchte, Gewürze</v>
      </c>
      <c r="L21" s="14" t="str">
        <f>VLOOKUP($B21,items_german!$B$2:$M$124,10,FALSE)</f>
        <v>Nüsse und Samen</v>
      </c>
      <c r="M21" s="14" t="str">
        <f>VLOOKUP($B21,items_german!$B$2:$M$124,11,FALSE)</f>
        <v>Hülsenfrüchte, Bohnen &amp; Nüsse</v>
      </c>
      <c r="N21" s="14" t="str">
        <f>VLOOKUP($B21,items_german!$B$2:$M$124,12,FALSE)</f>
        <v>Nüsse, Ölsaaten &amp; Hülsenfrüchte</v>
      </c>
    </row>
    <row r="22" spans="1:14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tr">
        <f>VLOOKUP(B22,items_german!$B$2:$M$124,7,FALSE)</f>
        <v>Sojabohnen</v>
      </c>
      <c r="J22" s="14" t="str">
        <f>VLOOKUP($B22,items_german!$B$2:$M$124,8,FALSE)</f>
        <v>Primäre Kulturen</v>
      </c>
      <c r="K22" s="14" t="str">
        <f>VLOOKUP($B22,items_german!$B$2:$M$124,9,FALSE)</f>
        <v>Ölfrüchte</v>
      </c>
      <c r="L22" s="57" t="str">
        <f>VLOOKUP($B22,items_german!$B$2:$M$124,10,FALSE)</f>
        <v>Hülsenfrüchte</v>
      </c>
      <c r="M22" s="14" t="str">
        <f>VLOOKUP($B22,items_german!$B$2:$M$124,11,FALSE)</f>
        <v>Hülsenfrüchte, Bohnen &amp; Nüsse</v>
      </c>
      <c r="N22" s="14" t="str">
        <f>VLOOKUP($B22,items_german!$B$2:$M$124,12,FALSE)</f>
        <v>Nüsse, Ölsaaten &amp; Hülsenfrüchte</v>
      </c>
    </row>
    <row r="23" spans="1:14">
      <c r="A23" s="42" t="s">
        <v>58</v>
      </c>
      <c r="B23" s="42">
        <v>2556</v>
      </c>
      <c r="C23" s="42" t="s">
        <v>377</v>
      </c>
      <c r="D23" s="42" t="s">
        <v>10</v>
      </c>
      <c r="E23" s="42" t="s">
        <v>11</v>
      </c>
      <c r="F23" s="42">
        <v>0.06</v>
      </c>
      <c r="G23" s="42" t="s">
        <v>57</v>
      </c>
      <c r="H23" s="42" t="s">
        <v>299</v>
      </c>
      <c r="I23" s="42" t="s">
        <v>491</v>
      </c>
      <c r="J23" s="42" t="s">
        <v>454</v>
      </c>
      <c r="K23" s="42" t="s">
        <v>462</v>
      </c>
      <c r="L23" s="57" t="s">
        <v>679</v>
      </c>
      <c r="M23" s="42" t="s">
        <v>480</v>
      </c>
      <c r="N23" s="42" t="s">
        <v>483</v>
      </c>
    </row>
    <row r="24" spans="1:14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tr">
        <f>VLOOKUP(B24,items_german!$B$2:$M$124,7,FALSE)</f>
        <v>Sonnenblumenkerne</v>
      </c>
      <c r="J24" s="14" t="str">
        <f>VLOOKUP($B24,items_german!$B$2:$M$124,8,FALSE)</f>
        <v>Primäre Kulturen</v>
      </c>
      <c r="K24" s="14" t="str">
        <f>VLOOKUP($B24,items_german!$B$2:$M$124,9,FALSE)</f>
        <v>Ölfrüchte</v>
      </c>
      <c r="L24" s="14" t="str">
        <f>VLOOKUP($B24,items_german!$B$2:$M$124,10,FALSE)</f>
        <v>Nüsse und Samen</v>
      </c>
      <c r="M24" s="14" t="str">
        <f>VLOOKUP($B24,items_german!$B$2:$M$124,11,FALSE)</f>
        <v>Hülsenfrüchte, Bohnen &amp; Nüsse</v>
      </c>
      <c r="N24" s="14" t="str">
        <f>VLOOKUP($B24,items_german!$B$2:$M$124,12,FALSE)</f>
        <v>Nüsse, Ölsaaten &amp; Hülsenfrüchte</v>
      </c>
    </row>
    <row r="25" spans="1:14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tr">
        <f>VLOOKUP(B25,items_german!$B$2:$M$124,7,FALSE)</f>
        <v>Raps und Senfsaat</v>
      </c>
      <c r="J25" s="14" t="str">
        <f>VLOOKUP($B25,items_german!$B$2:$M$124,8,FALSE)</f>
        <v>Primäre Kulturen</v>
      </c>
      <c r="K25" s="14" t="str">
        <f>VLOOKUP($B25,items_german!$B$2:$M$124,9,FALSE)</f>
        <v>Ölfrüchte</v>
      </c>
      <c r="L25" s="14" t="str">
        <f>VLOOKUP($B25,items_german!$B$2:$M$124,10,FALSE)</f>
        <v>Nüsse und Samen</v>
      </c>
      <c r="M25" s="14" t="str">
        <f>VLOOKUP($B25,items_german!$B$2:$M$124,11,FALSE)</f>
        <v>Hülsenfrüchte, Bohnen &amp; Nüsse</v>
      </c>
      <c r="N25" s="14" t="str">
        <f>VLOOKUP($B25,items_german!$B$2:$M$124,12,FALSE)</f>
        <v>Nüsse, Ölsaaten &amp; Hülsenfrüchte</v>
      </c>
    </row>
    <row r="26" spans="1:14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 t="s">
        <v>299</v>
      </c>
      <c r="I26" s="14" t="str">
        <f>VLOOKUP(B26,items_german!$B$2:$M$124,7,FALSE)</f>
        <v>Saatbaumwolle</v>
      </c>
      <c r="J26" s="14" t="str">
        <f>VLOOKUP($B26,items_german!$B$2:$M$124,8,FALSE)</f>
        <v>Primäre Kulturen</v>
      </c>
      <c r="K26" s="14" t="str">
        <f>VLOOKUP($B26,items_german!$B$2:$M$124,9,FALSE)</f>
        <v>Ölfrüchte</v>
      </c>
      <c r="L26" s="14" t="str">
        <f>VLOOKUP($B26,items_german!$B$2:$M$124,10,FALSE)</f>
        <v>Nüsse und Samen</v>
      </c>
      <c r="M26" s="14" t="str">
        <f>VLOOKUP($B26,items_german!$B$2:$M$124,11,FALSE)</f>
        <v>Hülsenfrüchte, Bohnen &amp; Nüsse</v>
      </c>
      <c r="N26" s="14"/>
    </row>
    <row r="27" spans="1:14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tr">
        <f>VLOOKUP(B27,items_german!$B$2:$M$124,7,FALSE)</f>
        <v>Kokosnüsse</v>
      </c>
      <c r="J27" s="14" t="str">
        <f>VLOOKUP($B27,items_german!$B$2:$M$124,8,FALSE)</f>
        <v>Primäre Kulturen</v>
      </c>
      <c r="K27" s="14" t="str">
        <f>VLOOKUP($B27,items_german!$B$2:$M$124,9,FALSE)</f>
        <v>Ölfrüchte</v>
      </c>
      <c r="L27" s="14" t="str">
        <f>VLOOKUP($B27,items_german!$B$2:$M$124,10,FALSE)</f>
        <v>Nüsse und Samen</v>
      </c>
      <c r="M27" s="14" t="str">
        <f>VLOOKUP($B27,items_german!$B$2:$M$124,11,FALSE)</f>
        <v>Hülsenfrüchte, Bohnen &amp; Nüsse</v>
      </c>
      <c r="N27" s="14" t="str">
        <f>VLOOKUP($B27,items_german!$B$2:$M$124,12,FALSE)</f>
        <v>Nüsse, Ölsaaten &amp; Hülsenfrüchte</v>
      </c>
    </row>
    <row r="28" spans="1:14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tr">
        <f>VLOOKUP(B28,items_german!$B$2:$M$124,7,FALSE)</f>
        <v>Sesamsamen</v>
      </c>
      <c r="J28" s="14" t="str">
        <f>VLOOKUP($B28,items_german!$B$2:$M$124,8,FALSE)</f>
        <v>Primäre Kulturen</v>
      </c>
      <c r="K28" s="14" t="str">
        <f>VLOOKUP($B28,items_german!$B$2:$M$124,9,FALSE)</f>
        <v>Ölfrüchte</v>
      </c>
      <c r="L28" s="14" t="str">
        <f>VLOOKUP($B28,items_german!$B$2:$M$124,10,FALSE)</f>
        <v>Nüsse und Samen</v>
      </c>
      <c r="M28" s="14" t="str">
        <f>VLOOKUP($B28,items_german!$B$2:$M$124,11,FALSE)</f>
        <v>Hülsenfrüchte, Bohnen &amp; Nüsse</v>
      </c>
      <c r="N28" s="14" t="str">
        <f>VLOOKUP($B28,items_german!$B$2:$M$124,12,FALSE)</f>
        <v>Nüsse, Ölsaaten &amp; Hülsenfrüchte</v>
      </c>
    </row>
    <row r="29" spans="1:14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 t="s">
        <v>299</v>
      </c>
      <c r="I29" s="14" t="str">
        <f>VLOOKUP(B29,items_german!$B$2:$M$124,7,FALSE)</f>
        <v>Ölpalmfrucht</v>
      </c>
      <c r="J29" s="14" t="str">
        <f>VLOOKUP($B29,items_german!$B$2:$M$124,8,FALSE)</f>
        <v>Primäre Kulturen</v>
      </c>
      <c r="K29" s="14" t="str">
        <f>VLOOKUP($B29,items_german!$B$2:$M$124,9,FALSE)</f>
        <v>Ölfrüchte</v>
      </c>
      <c r="L29" s="14" t="str">
        <f>VLOOKUP($B29,items_german!$B$2:$M$124,10,FALSE)</f>
        <v>Nüsse und Samen</v>
      </c>
      <c r="M29" s="14" t="str">
        <f>VLOOKUP($B29,items_german!$B$2:$M$124,11,FALSE)</f>
        <v>Gemüse</v>
      </c>
      <c r="N29" s="14"/>
    </row>
    <row r="30" spans="1:14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tr">
        <f>VLOOKUP(B30,items_german!$B$2:$M$124,7,FALSE)</f>
        <v>Oliven</v>
      </c>
      <c r="J30" s="14" t="str">
        <f>VLOOKUP($B30,items_german!$B$2:$M$124,8,FALSE)</f>
        <v>Primäre Kulturen</v>
      </c>
      <c r="K30" s="14" t="str">
        <f>VLOOKUP($B30,items_german!$B$2:$M$124,9,FALSE)</f>
        <v>Ölfrüchte</v>
      </c>
      <c r="L30" s="14" t="str">
        <f>VLOOKUP($B30,items_german!$B$2:$M$124,10,FALSE)</f>
        <v>Obst und Gemüse</v>
      </c>
      <c r="M30" s="14" t="str">
        <f>VLOOKUP($B30,items_german!$B$2:$M$124,11,FALSE)</f>
        <v>Gemüse</v>
      </c>
      <c r="N30" s="14" t="str">
        <f>VLOOKUP($B30,items_german!$B$2:$M$124,12,FALSE)</f>
        <v>Gemüse</v>
      </c>
    </row>
    <row r="31" spans="1:14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tr">
        <f>VLOOKUP(B31,items_german!$B$2:$M$124,7,FALSE)</f>
        <v>Ölfrüchte, sonstige</v>
      </c>
      <c r="J31" s="14" t="str">
        <f>VLOOKUP($B31,items_german!$B$2:$M$124,8,FALSE)</f>
        <v>Primäre Kulturen</v>
      </c>
      <c r="K31" s="14" t="str">
        <f>VLOOKUP($B31,items_german!$B$2:$M$124,9,FALSE)</f>
        <v>Ölfrüchte</v>
      </c>
      <c r="L31" s="14" t="str">
        <f>VLOOKUP($B31,items_german!$B$2:$M$124,10,FALSE)</f>
        <v>Nüsse und Samen</v>
      </c>
      <c r="M31" s="14" t="str">
        <f>VLOOKUP($B31,items_german!$B$2:$M$124,11,FALSE)</f>
        <v>Gemüse</v>
      </c>
      <c r="N31" s="14" t="str">
        <f>VLOOKUP($B31,items_german!$B$2:$M$124,12,FALSE)</f>
        <v>Nüsse, Ölsaaten &amp; Hülsenfrüchte</v>
      </c>
    </row>
    <row r="32" spans="1:14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tr">
        <f>VLOOKUP(B32,items_german!$B$2:$M$124,7,FALSE)</f>
        <v>Tomaten und Tomatenerzeugnisse</v>
      </c>
      <c r="J32" s="14" t="str">
        <f>VLOOKUP($B32,items_german!$B$2:$M$124,8,FALSE)</f>
        <v>Primäre Kulturen</v>
      </c>
      <c r="K32" s="14" t="str">
        <f>VLOOKUP($B32,items_german!$B$2:$M$124,9,FALSE)</f>
        <v>Obst und Gemüse</v>
      </c>
      <c r="L32" s="14" t="str">
        <f>VLOOKUP($B32,items_german!$B$2:$M$124,10,FALSE)</f>
        <v>Obst und Gemüse</v>
      </c>
      <c r="M32" s="14" t="str">
        <f>VLOOKUP($B32,items_german!$B$2:$M$124,11,FALSE)</f>
        <v>Gemüse</v>
      </c>
      <c r="N32" s="14" t="str">
        <f>VLOOKUP($B32,items_german!$B$2:$M$124,12,FALSE)</f>
        <v>Gemüse</v>
      </c>
    </row>
    <row r="33" spans="1:14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tr">
        <f>VLOOKUP(B33,items_german!$B$2:$M$124,7,FALSE)</f>
        <v>Zwiebeln</v>
      </c>
      <c r="J33" s="14" t="str">
        <f>VLOOKUP($B33,items_german!$B$2:$M$124,8,FALSE)</f>
        <v>Primäre Kulturen</v>
      </c>
      <c r="K33" s="14" t="str">
        <f>VLOOKUP($B33,items_german!$B$2:$M$124,9,FALSE)</f>
        <v>Obst und Gemüse</v>
      </c>
      <c r="L33" s="14" t="str">
        <f>VLOOKUP($B33,items_german!$B$2:$M$124,10,FALSE)</f>
        <v>Obst und Gemüse</v>
      </c>
      <c r="M33" s="14" t="str">
        <f>VLOOKUP($B33,items_german!$B$2:$M$124,11,FALSE)</f>
        <v>Gemüse</v>
      </c>
      <c r="N33" s="14" t="str">
        <f>VLOOKUP($B33,items_german!$B$2:$M$124,12,FALSE)</f>
        <v>Gemüse</v>
      </c>
    </row>
    <row r="34" spans="1:14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tr">
        <f>VLOOKUP(B34,items_german!$B$2:$M$124,7,FALSE)</f>
        <v>Gemüse, sonstige</v>
      </c>
      <c r="J34" s="14" t="str">
        <f>VLOOKUP($B34,items_german!$B$2:$M$124,8,FALSE)</f>
        <v>Primäre Kulturen</v>
      </c>
      <c r="K34" s="14" t="str">
        <f>VLOOKUP($B34,items_german!$B$2:$M$124,9,FALSE)</f>
        <v>Obst und Gemüse</v>
      </c>
      <c r="L34" s="14" t="str">
        <f>VLOOKUP($B34,items_german!$B$2:$M$124,10,FALSE)</f>
        <v>Obst und Gemüse</v>
      </c>
      <c r="M34" s="14" t="str">
        <f>VLOOKUP($B34,items_german!$B$2:$M$124,11,FALSE)</f>
        <v>Gemüse</v>
      </c>
      <c r="N34" s="14" t="str">
        <f>VLOOKUP($B34,items_german!$B$2:$M$124,12,FALSE)</f>
        <v>Gemüse</v>
      </c>
    </row>
    <row r="35" spans="1:14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tr">
        <f>VLOOKUP(B35,items_german!$B$2:$M$124,7,FALSE)</f>
        <v>Orangen, Mandarinen</v>
      </c>
      <c r="J35" s="14" t="str">
        <f>VLOOKUP($B35,items_german!$B$2:$M$124,8,FALSE)</f>
        <v>Primäre Kulturen</v>
      </c>
      <c r="K35" s="14" t="str">
        <f>VLOOKUP($B35,items_german!$B$2:$M$124,9,FALSE)</f>
        <v>Obst und Gemüse</v>
      </c>
      <c r="L35" s="14" t="str">
        <f>VLOOKUP($B35,items_german!$B$2:$M$124,10,FALSE)</f>
        <v>Obst und Gemüse</v>
      </c>
      <c r="M35" s="14" t="str">
        <f>VLOOKUP($B35,items_german!$B$2:$M$124,11,FALSE)</f>
        <v>Früchte</v>
      </c>
      <c r="N35" s="14" t="str">
        <f>VLOOKUP($B35,items_german!$B$2:$M$124,12,FALSE)</f>
        <v>Obst</v>
      </c>
    </row>
    <row r="36" spans="1:14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tr">
        <f>VLOOKUP(B36,items_german!$B$2:$M$124,7,FALSE)</f>
        <v>Zitronen, Limetten</v>
      </c>
      <c r="J36" s="14" t="str">
        <f>VLOOKUP($B36,items_german!$B$2:$M$124,8,FALSE)</f>
        <v>Primäre Kulturen</v>
      </c>
      <c r="K36" s="14" t="str">
        <f>VLOOKUP($B36,items_german!$B$2:$M$124,9,FALSE)</f>
        <v>Obst und Gemüse</v>
      </c>
      <c r="L36" s="14" t="str">
        <f>VLOOKUP($B36,items_german!$B$2:$M$124,10,FALSE)</f>
        <v>Obst und Gemüse</v>
      </c>
      <c r="M36" s="14" t="str">
        <f>VLOOKUP($B36,items_german!$B$2:$M$124,11,FALSE)</f>
        <v>Früchte</v>
      </c>
      <c r="N36" s="14" t="str">
        <f>VLOOKUP($B36,items_german!$B$2:$M$124,12,FALSE)</f>
        <v>Obst</v>
      </c>
    </row>
    <row r="37" spans="1:14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tr">
        <f>VLOOKUP(B37,items_german!$B$2:$M$124,7,FALSE)</f>
        <v>Grapefruits</v>
      </c>
      <c r="J37" s="14" t="str">
        <f>VLOOKUP($B37,items_german!$B$2:$M$124,8,FALSE)</f>
        <v>Primäre Kulturen</v>
      </c>
      <c r="K37" s="14" t="str">
        <f>VLOOKUP($B37,items_german!$B$2:$M$124,9,FALSE)</f>
        <v>Obst und Gemüse</v>
      </c>
      <c r="L37" s="14" t="str">
        <f>VLOOKUP($B37,items_german!$B$2:$M$124,10,FALSE)</f>
        <v>Obst und Gemüse</v>
      </c>
      <c r="M37" s="14" t="str">
        <f>VLOOKUP($B37,items_german!$B$2:$M$124,11,FALSE)</f>
        <v>Früchte</v>
      </c>
      <c r="N37" s="14" t="str">
        <f>VLOOKUP($B37,items_german!$B$2:$M$124,12,FALSE)</f>
        <v>Obst</v>
      </c>
    </row>
    <row r="38" spans="1:14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tr">
        <f>VLOOKUP(B38,items_german!$B$2:$M$124,7,FALSE)</f>
        <v>Zitrusfrüchte, sonstige</v>
      </c>
      <c r="J38" s="14" t="str">
        <f>VLOOKUP($B38,items_german!$B$2:$M$124,8,FALSE)</f>
        <v>Primäre Kulturen</v>
      </c>
      <c r="K38" s="14" t="str">
        <f>VLOOKUP($B38,items_german!$B$2:$M$124,9,FALSE)</f>
        <v>Obst und Gemüse</v>
      </c>
      <c r="L38" s="14" t="str">
        <f>VLOOKUP($B38,items_german!$B$2:$M$124,10,FALSE)</f>
        <v>Obst und Gemüse</v>
      </c>
      <c r="M38" s="14" t="str">
        <f>VLOOKUP($B38,items_german!$B$2:$M$124,11,FALSE)</f>
        <v>Früchte</v>
      </c>
      <c r="N38" s="14" t="str">
        <f>VLOOKUP($B38,items_german!$B$2:$M$124,12,FALSE)</f>
        <v>Obst</v>
      </c>
    </row>
    <row r="39" spans="1:14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tr">
        <f>VLOOKUP(B39,items_german!$B$2:$M$124,7,FALSE)</f>
        <v>Bananen</v>
      </c>
      <c r="J39" s="14" t="str">
        <f>VLOOKUP($B39,items_german!$B$2:$M$124,8,FALSE)</f>
        <v>Primäre Kulturen</v>
      </c>
      <c r="K39" s="14" t="str">
        <f>VLOOKUP($B39,items_german!$B$2:$M$124,9,FALSE)</f>
        <v>Obst und Gemüse</v>
      </c>
      <c r="L39" s="14" t="str">
        <f>VLOOKUP($B39,items_german!$B$2:$M$124,10,FALSE)</f>
        <v>Obst und Gemüse</v>
      </c>
      <c r="M39" s="14" t="str">
        <f>VLOOKUP($B39,items_german!$B$2:$M$124,11,FALSE)</f>
        <v>Früchte</v>
      </c>
      <c r="N39" s="14" t="str">
        <f>VLOOKUP($B39,items_german!$B$2:$M$124,12,FALSE)</f>
        <v>Obst</v>
      </c>
    </row>
    <row r="40" spans="1:14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tr">
        <f>VLOOKUP(B40,items_german!$B$2:$M$124,7,FALSE)</f>
        <v>Kochbananen</v>
      </c>
      <c r="J40" s="14" t="str">
        <f>VLOOKUP($B40,items_german!$B$2:$M$124,8,FALSE)</f>
        <v>Primäre Kulturen</v>
      </c>
      <c r="K40" s="14" t="str">
        <f>VLOOKUP($B40,items_german!$B$2:$M$124,9,FALSE)</f>
        <v>Obst und Gemüse</v>
      </c>
      <c r="L40" s="14" t="str">
        <f>VLOOKUP($B40,items_german!$B$2:$M$124,10,FALSE)</f>
        <v>Obst und Gemüse</v>
      </c>
      <c r="M40" s="14" t="str">
        <f>VLOOKUP($B40,items_german!$B$2:$M$124,11,FALSE)</f>
        <v>Früchte</v>
      </c>
      <c r="N40" s="14" t="str">
        <f>VLOOKUP($B40,items_german!$B$2:$M$124,12,FALSE)</f>
        <v>Obst</v>
      </c>
    </row>
    <row r="41" spans="1:14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tr">
        <f>VLOOKUP(B41,items_german!$B$2:$M$124,7,FALSE)</f>
        <v>Äpfel</v>
      </c>
      <c r="J41" s="14" t="str">
        <f>VLOOKUP($B41,items_german!$B$2:$M$124,8,FALSE)</f>
        <v>Primäre Kulturen</v>
      </c>
      <c r="K41" s="14" t="str">
        <f>VLOOKUP($B41,items_german!$B$2:$M$124,9,FALSE)</f>
        <v>Obst und Gemüse</v>
      </c>
      <c r="L41" s="14" t="str">
        <f>VLOOKUP($B41,items_german!$B$2:$M$124,10,FALSE)</f>
        <v>Obst und Gemüse</v>
      </c>
      <c r="M41" s="14" t="str">
        <f>VLOOKUP($B41,items_german!$B$2:$M$124,11,FALSE)</f>
        <v>Früchte</v>
      </c>
      <c r="N41" s="14" t="str">
        <f>VLOOKUP($B41,items_german!$B$2:$M$124,12,FALSE)</f>
        <v>Obst</v>
      </c>
    </row>
    <row r="42" spans="1:14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tr">
        <f>VLOOKUP(B42,items_german!$B$2:$M$124,7,FALSE)</f>
        <v>Ananas</v>
      </c>
      <c r="J42" s="14" t="str">
        <f>VLOOKUP($B42,items_german!$B$2:$M$124,8,FALSE)</f>
        <v>Primäre Kulturen</v>
      </c>
      <c r="K42" s="14" t="str">
        <f>VLOOKUP($B42,items_german!$B$2:$M$124,9,FALSE)</f>
        <v>Obst und Gemüse</v>
      </c>
      <c r="L42" s="14" t="str">
        <f>VLOOKUP($B42,items_german!$B$2:$M$124,10,FALSE)</f>
        <v>Obst und Gemüse</v>
      </c>
      <c r="M42" s="14" t="str">
        <f>VLOOKUP($B42,items_german!$B$2:$M$124,11,FALSE)</f>
        <v>Früchte</v>
      </c>
      <c r="N42" s="14" t="str">
        <f>VLOOKUP($B42,items_german!$B$2:$M$124,12,FALSE)</f>
        <v>Obst</v>
      </c>
    </row>
    <row r="43" spans="1:14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tr">
        <f>VLOOKUP(B43,items_german!$B$2:$M$124,7,FALSE)</f>
        <v>Datteln</v>
      </c>
      <c r="J43" s="14" t="str">
        <f>VLOOKUP($B43,items_german!$B$2:$M$124,8,FALSE)</f>
        <v>Primäre Kulturen</v>
      </c>
      <c r="K43" s="14" t="str">
        <f>VLOOKUP($B43,items_german!$B$2:$M$124,9,FALSE)</f>
        <v>Obst und Gemüse</v>
      </c>
      <c r="L43" s="14" t="str">
        <f>VLOOKUP($B43,items_german!$B$2:$M$124,10,FALSE)</f>
        <v>Obst und Gemüse</v>
      </c>
      <c r="M43" s="14" t="str">
        <f>VLOOKUP($B43,items_german!$B$2:$M$124,11,FALSE)</f>
        <v>Früchte</v>
      </c>
      <c r="N43" s="14" t="str">
        <f>VLOOKUP($B43,items_german!$B$2:$M$124,12,FALSE)</f>
        <v>Obst</v>
      </c>
    </row>
    <row r="44" spans="1:14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tr">
        <f>VLOOKUP(B44,items_german!$B$2:$M$124,7,FALSE)</f>
        <v>Weintrauben</v>
      </c>
      <c r="J44" s="14" t="str">
        <f>VLOOKUP($B44,items_german!$B$2:$M$124,8,FALSE)</f>
        <v>Primäre Kulturen</v>
      </c>
      <c r="K44" s="14" t="str">
        <f>VLOOKUP($B44,items_german!$B$2:$M$124,9,FALSE)</f>
        <v>Obst und Gemüse</v>
      </c>
      <c r="L44" s="14" t="str">
        <f>VLOOKUP($B44,items_german!$B$2:$M$124,10,FALSE)</f>
        <v>Obst und Gemüse</v>
      </c>
      <c r="M44" s="14" t="str">
        <f>VLOOKUP($B44,items_german!$B$2:$M$124,11,FALSE)</f>
        <v>Früchte</v>
      </c>
      <c r="N44" s="14" t="str">
        <f>VLOOKUP($B44,items_german!$B$2:$M$124,12,FALSE)</f>
        <v>Obst</v>
      </c>
    </row>
    <row r="45" spans="1:14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tr">
        <f>VLOOKUP(B45,items_german!$B$2:$M$124,7,FALSE)</f>
        <v>Früchte, sonstige</v>
      </c>
      <c r="J45" s="14" t="str">
        <f>VLOOKUP($B45,items_german!$B$2:$M$124,8,FALSE)</f>
        <v>Primäre Kulturen</v>
      </c>
      <c r="K45" s="14" t="str">
        <f>VLOOKUP($B45,items_german!$B$2:$M$124,9,FALSE)</f>
        <v>Obst und Gemüse</v>
      </c>
      <c r="L45" s="14" t="str">
        <f>VLOOKUP($B45,items_german!$B$2:$M$124,10,FALSE)</f>
        <v>Obst und Gemüse</v>
      </c>
      <c r="M45" s="14" t="str">
        <f>VLOOKUP($B45,items_german!$B$2:$M$124,11,FALSE)</f>
        <v>Früchte</v>
      </c>
      <c r="N45" s="14" t="str">
        <f>VLOOKUP($B45,items_german!$B$2:$M$124,12,FALSE)</f>
        <v>Obst</v>
      </c>
    </row>
    <row r="46" spans="1:14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tr">
        <f>VLOOKUP(B46,items_german!$B$2:$M$124,7,FALSE)</f>
        <v>Kaffee</v>
      </c>
      <c r="J46" s="14" t="str">
        <f>VLOOKUP($B46,items_german!$B$2:$M$124,8,FALSE)</f>
        <v>Primäre Kulturen</v>
      </c>
      <c r="K46" s="14" t="str">
        <f>VLOOKUP($B46,items_german!$B$2:$M$124,9,FALSE)</f>
        <v>Kaffee, Tee, Kakao</v>
      </c>
      <c r="L46" s="14" t="str">
        <f>VLOOKUP($B46,items_german!$B$2:$M$124,10,FALSE)</f>
        <v>Kaffee, Tee, Kakao</v>
      </c>
      <c r="M46" s="14"/>
      <c r="N46" s="14" t="str">
        <f>VLOOKUP($B46,items_german!$B$2:$M$124,12,FALSE)</f>
        <v>Andere</v>
      </c>
    </row>
    <row r="47" spans="1:14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tr">
        <f>VLOOKUP(B47,items_german!$B$2:$M$124,7,FALSE)</f>
        <v>Kakaobohnen</v>
      </c>
      <c r="J47" s="14" t="str">
        <f>VLOOKUP($B47,items_german!$B$2:$M$124,8,FALSE)</f>
        <v>Primäre Kulturen</v>
      </c>
      <c r="K47" s="14" t="str">
        <f>VLOOKUP($B47,items_german!$B$2:$M$124,9,FALSE)</f>
        <v>Kaffee, Tee, Kakao</v>
      </c>
      <c r="L47" s="14" t="str">
        <f>VLOOKUP($B47,items_german!$B$2:$M$124,10,FALSE)</f>
        <v>Kaffee, Tee, Kakao</v>
      </c>
      <c r="M47" s="14"/>
      <c r="N47" s="14" t="str">
        <f>VLOOKUP($B47,items_german!$B$2:$M$124,12,FALSE)</f>
        <v>Andere</v>
      </c>
    </row>
    <row r="48" spans="1:14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tr">
        <f>VLOOKUP(B48,items_german!$B$2:$M$124,7,FALSE)</f>
        <v>Tee</v>
      </c>
      <c r="J48" s="14" t="str">
        <f>VLOOKUP($B48,items_german!$B$2:$M$124,8,FALSE)</f>
        <v>Primäre Kulturen</v>
      </c>
      <c r="K48" s="14" t="str">
        <f>VLOOKUP($B48,items_german!$B$2:$M$124,9,FALSE)</f>
        <v>Kaffee, Tee, Kakao</v>
      </c>
      <c r="L48" s="14" t="str">
        <f>VLOOKUP($B48,items_german!$B$2:$M$124,10,FALSE)</f>
        <v>Kaffee, Tee, Kakao</v>
      </c>
      <c r="M48" s="14"/>
      <c r="N48" s="14" t="str">
        <f>VLOOKUP($B48,items_german!$B$2:$M$124,12,FALSE)</f>
        <v>Andere</v>
      </c>
    </row>
    <row r="49" spans="1:14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tr">
        <f>VLOOKUP(B49,items_german!$B$2:$M$124,7,FALSE)</f>
        <v>Hopfen</v>
      </c>
      <c r="J49" s="14" t="str">
        <f>VLOOKUP($B49,items_german!$B$2:$M$124,8,FALSE)</f>
        <v>Primäre Kulturen</v>
      </c>
      <c r="K49" s="14" t="str">
        <f>VLOOKUP($B49,items_german!$B$2:$M$124,9,FALSE)</f>
        <v>Nüsse, Hülsenfrüchte, Gewürze</v>
      </c>
      <c r="L49" s="14" t="str">
        <f>VLOOKUP($B49,items_german!$B$2:$M$124,10,FALSE)</f>
        <v>Gewürze</v>
      </c>
      <c r="M49" s="14" t="str">
        <f>VLOOKUP($B49,items_german!$B$2:$M$124,11,FALSE)</f>
        <v>Gemüse</v>
      </c>
      <c r="N49" s="14" t="str">
        <f>VLOOKUP($B49,items_german!$B$2:$M$124,12,FALSE)</f>
        <v>Gemüse</v>
      </c>
    </row>
    <row r="50" spans="1:14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tr">
        <f>VLOOKUP(B50,items_german!$B$2:$M$124,7,FALSE)</f>
        <v>Pfeffer</v>
      </c>
      <c r="J50" s="14" t="str">
        <f>VLOOKUP($B50,items_german!$B$2:$M$124,8,FALSE)</f>
        <v>Primäre Kulturen</v>
      </c>
      <c r="K50" s="14" t="str">
        <f>VLOOKUP($B50,items_german!$B$2:$M$124,9,FALSE)</f>
        <v>Nüsse, Hülsenfrüchte, Gewürze</v>
      </c>
      <c r="L50" s="14" t="str">
        <f>VLOOKUP($B50,items_german!$B$2:$M$124,10,FALSE)</f>
        <v>Gewürze</v>
      </c>
      <c r="M50" s="14" t="str">
        <f>VLOOKUP($B50,items_german!$B$2:$M$124,11,FALSE)</f>
        <v>Gemüse</v>
      </c>
      <c r="N50" s="14" t="str">
        <f>VLOOKUP($B50,items_german!$B$2:$M$124,12,FALSE)</f>
        <v>Gemüse</v>
      </c>
    </row>
    <row r="51" spans="1:14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tr">
        <f>VLOOKUP(B51,items_german!$B$2:$M$124,7,FALSE)</f>
        <v>Piment</v>
      </c>
      <c r="J51" s="14" t="str">
        <f>VLOOKUP($B51,items_german!$B$2:$M$124,8,FALSE)</f>
        <v>Primäre Kulturen</v>
      </c>
      <c r="K51" s="14" t="str">
        <f>VLOOKUP($B51,items_german!$B$2:$M$124,9,FALSE)</f>
        <v>Nüsse, Hülsenfrüchte, Gewürze</v>
      </c>
      <c r="L51" s="14" t="str">
        <f>VLOOKUP($B51,items_german!$B$2:$M$124,10,FALSE)</f>
        <v>Gewürze</v>
      </c>
      <c r="M51" s="14" t="str">
        <f>VLOOKUP($B51,items_german!$B$2:$M$124,11,FALSE)</f>
        <v>Gemüse</v>
      </c>
      <c r="N51" s="14" t="str">
        <f>VLOOKUP($B51,items_german!$B$2:$M$124,12,FALSE)</f>
        <v>Gemüse</v>
      </c>
    </row>
    <row r="52" spans="1:14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tr">
        <f>VLOOKUP(B52,items_german!$B$2:$M$124,7,FALSE)</f>
        <v>Nelken</v>
      </c>
      <c r="J52" s="14" t="str">
        <f>VLOOKUP($B52,items_german!$B$2:$M$124,8,FALSE)</f>
        <v>Primäre Kulturen</v>
      </c>
      <c r="K52" s="14" t="str">
        <f>VLOOKUP($B52,items_german!$B$2:$M$124,9,FALSE)</f>
        <v>Nüsse, Hülsenfrüchte, Gewürze</v>
      </c>
      <c r="L52" s="14" t="str">
        <f>VLOOKUP($B52,items_german!$B$2:$M$124,10,FALSE)</f>
        <v>Gewürze</v>
      </c>
      <c r="M52" s="14" t="str">
        <f>VLOOKUP($B52,items_german!$B$2:$M$124,11,FALSE)</f>
        <v>Gemüse</v>
      </c>
      <c r="N52" s="14" t="str">
        <f>VLOOKUP($B52,items_german!$B$2:$M$124,12,FALSE)</f>
        <v>Gemüse</v>
      </c>
    </row>
    <row r="53" spans="1:14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tr">
        <f>VLOOKUP(B53,items_german!$B$2:$M$124,7,FALSE)</f>
        <v>Gewürze, sonstige</v>
      </c>
      <c r="J53" s="14" t="str">
        <f>VLOOKUP($B53,items_german!$B$2:$M$124,8,FALSE)</f>
        <v>Primäre Kulturen</v>
      </c>
      <c r="K53" s="14" t="str">
        <f>VLOOKUP($B53,items_german!$B$2:$M$124,9,FALSE)</f>
        <v>Nüsse, Hülsenfrüchte, Gewürze</v>
      </c>
      <c r="L53" s="14" t="str">
        <f>VLOOKUP($B53,items_german!$B$2:$M$124,10,FALSE)</f>
        <v>Gewürze</v>
      </c>
      <c r="M53" s="14" t="str">
        <f>VLOOKUP($B53,items_german!$B$2:$M$124,11,FALSE)</f>
        <v>Gemüse</v>
      </c>
      <c r="N53" s="14" t="str">
        <f>VLOOKUP($B53,items_german!$B$2:$M$124,12,FALSE)</f>
        <v>Gemüse</v>
      </c>
    </row>
    <row r="54" spans="1:14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I54" s="14" t="str">
        <f>VLOOKUP(B54,items_german!$B$2:$M$124,7,FALSE)</f>
        <v>Jute</v>
      </c>
      <c r="J54" s="14" t="str">
        <f>VLOOKUP($B54,items_german!$B$2:$M$124,8,FALSE)</f>
        <v>Primäre Kulturen</v>
      </c>
      <c r="K54" s="14" t="str">
        <f>VLOOKUP($B54,items_german!$B$2:$M$124,9,FALSE)</f>
        <v>Faserpflanzen</v>
      </c>
      <c r="L54" s="14" t="str">
        <f>VLOOKUP($B54,items_german!$B$2:$M$124,10,FALSE)</f>
        <v>Faserpflanzen</v>
      </c>
      <c r="M54" s="14"/>
      <c r="N54" s="14"/>
    </row>
    <row r="55" spans="1:14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I55" s="14" t="str">
        <f>VLOOKUP(B55,items_german!$B$2:$M$124,7,FALSE)</f>
        <v>juteähnliche Fasern</v>
      </c>
      <c r="J55" s="14" t="str">
        <f>VLOOKUP($B55,items_german!$B$2:$M$124,8,FALSE)</f>
        <v>Primäre Kulturen</v>
      </c>
      <c r="K55" s="14" t="str">
        <f>VLOOKUP($B55,items_german!$B$2:$M$124,9,FALSE)</f>
        <v>Faserpflanzen</v>
      </c>
      <c r="L55" s="14" t="str">
        <f>VLOOKUP($B55,items_german!$B$2:$M$124,10,FALSE)</f>
        <v>Faserpflanzen</v>
      </c>
      <c r="M55" s="14"/>
      <c r="N55" s="14"/>
    </row>
    <row r="56" spans="1:14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I56" s="14" t="str">
        <f>VLOOKUP(B56,items_german!$B$2:$M$124,7,FALSE)</f>
        <v>Weichfasern, sonstige</v>
      </c>
      <c r="J56" s="14" t="str">
        <f>VLOOKUP($B56,items_german!$B$2:$M$124,8,FALSE)</f>
        <v>Primäre Kulturen</v>
      </c>
      <c r="K56" s="14" t="str">
        <f>VLOOKUP($B56,items_german!$B$2:$M$124,9,FALSE)</f>
        <v>Faserpflanzen</v>
      </c>
      <c r="L56" s="14" t="str">
        <f>VLOOKUP($B56,items_german!$B$2:$M$124,10,FALSE)</f>
        <v>Faserpflanzen</v>
      </c>
      <c r="M56" s="14"/>
      <c r="N56" s="14"/>
    </row>
    <row r="57" spans="1:14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I57" s="14" t="str">
        <f>VLOOKUP(B57,items_german!$B$2:$M$124,7,FALSE)</f>
        <v>Sisal</v>
      </c>
      <c r="J57" s="14" t="str">
        <f>VLOOKUP($B57,items_german!$B$2:$M$124,8,FALSE)</f>
        <v>Primäre Kulturen</v>
      </c>
      <c r="K57" s="14" t="str">
        <f>VLOOKUP($B57,items_german!$B$2:$M$124,9,FALSE)</f>
        <v>Faserpflanzen</v>
      </c>
      <c r="L57" s="14" t="str">
        <f>VLOOKUP($B57,items_german!$B$2:$M$124,10,FALSE)</f>
        <v>Faserpflanzen</v>
      </c>
      <c r="M57" s="14"/>
      <c r="N57" s="14"/>
    </row>
    <row r="58" spans="1:14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I58" s="14" t="str">
        <f>VLOOKUP(B58,items_german!$B$2:$M$124,7,FALSE)</f>
        <v>Abaca</v>
      </c>
      <c r="J58" s="14" t="str">
        <f>VLOOKUP($B58,items_german!$B$2:$M$124,8,FALSE)</f>
        <v>Primäre Kulturen</v>
      </c>
      <c r="K58" s="14" t="str">
        <f>VLOOKUP($B58,items_german!$B$2:$M$124,9,FALSE)</f>
        <v>Faserpflanzen</v>
      </c>
      <c r="L58" s="14" t="str">
        <f>VLOOKUP($B58,items_german!$B$2:$M$124,10,FALSE)</f>
        <v>Faserpflanzen</v>
      </c>
      <c r="M58" s="14"/>
      <c r="N58" s="14"/>
    </row>
    <row r="59" spans="1:14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I59" s="14" t="str">
        <f>VLOOKUP(B59,items_german!$B$2:$M$124,7,FALSE)</f>
        <v>Hartfasern, sonstige</v>
      </c>
      <c r="J59" s="14" t="str">
        <f>VLOOKUP($B59,items_german!$B$2:$M$124,8,FALSE)</f>
        <v>Primäre Kulturen</v>
      </c>
      <c r="K59" s="14" t="str">
        <f>VLOOKUP($B59,items_german!$B$2:$M$124,9,FALSE)</f>
        <v>Faserpflanzen</v>
      </c>
      <c r="L59" s="14" t="str">
        <f>VLOOKUP($B59,items_german!$B$2:$M$124,10,FALSE)</f>
        <v>Faserpflanzen</v>
      </c>
      <c r="M59" s="14"/>
      <c r="N59" s="14"/>
    </row>
    <row r="60" spans="1:14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I60" s="14" t="str">
        <f>VLOOKUP(B60,items_german!$B$2:$M$124,7,FALSE)</f>
        <v>Tabak</v>
      </c>
      <c r="J60" s="14" t="str">
        <f>VLOOKUP($B60,items_german!$B$2:$M$124,8,FALSE)</f>
        <v>Primäre Kulturen</v>
      </c>
      <c r="K60" s="14" t="str">
        <f>VLOOKUP($B60,items_german!$B$2:$M$124,9,FALSE)</f>
        <v>Tabak, Kautschuk</v>
      </c>
      <c r="L60" s="14" t="str">
        <f>VLOOKUP($B60,items_german!$B$2:$M$124,10,FALSE)</f>
        <v>Tabak, Kautschuk</v>
      </c>
      <c r="M60" s="14"/>
      <c r="N60" s="14"/>
    </row>
    <row r="61" spans="1:14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I61" s="14" t="str">
        <f>VLOOKUP(B61,items_german!$B$2:$M$124,7,FALSE)</f>
        <v>Kautschuk</v>
      </c>
      <c r="J61" s="14" t="str">
        <f>VLOOKUP($B61,items_german!$B$2:$M$124,8,FALSE)</f>
        <v>Primäre Kulturen</v>
      </c>
      <c r="K61" s="14" t="str">
        <f>VLOOKUP($B61,items_german!$B$2:$M$124,9,FALSE)</f>
        <v>Tabak, Kautschuk</v>
      </c>
      <c r="L61" s="14" t="str">
        <f>VLOOKUP($B61,items_german!$B$2:$M$124,10,FALSE)</f>
        <v>Tabak, Kautschuk</v>
      </c>
      <c r="M61" s="14"/>
      <c r="N61" s="14"/>
    </row>
    <row r="62" spans="1:14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I62" s="14" t="str">
        <f>VLOOKUP(B62,items_german!$B$2:$M$124,7,FALSE)</f>
        <v>Futterpflanzen</v>
      </c>
      <c r="J62" s="14" t="str">
        <f>VLOOKUP($B62,items_german!$B$2:$M$124,8,FALSE)</f>
        <v>Primäre Kulturen</v>
      </c>
      <c r="K62" s="14" t="str">
        <f>VLOOKUP($B62,items_german!$B$2:$M$124,9,FALSE)</f>
        <v>Futterpflanzen</v>
      </c>
      <c r="L62" s="14" t="str">
        <f>VLOOKUP($B62,items_german!$B$2:$M$124,10,FALSE)</f>
        <v>Futterpflanzen</v>
      </c>
      <c r="M62" s="14"/>
      <c r="N62" s="14"/>
    </row>
    <row r="63" spans="1:14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I63" s="14" t="str">
        <f>VLOOKUP(B63,items_german!$B$2:$M$124,7,FALSE)</f>
        <v>Gras</v>
      </c>
      <c r="J63" s="14" t="str">
        <f>VLOOKUP($B63,items_german!$B$2:$M$124,8,FALSE)</f>
        <v>Primäre Kulturen</v>
      </c>
      <c r="K63" s="14" t="str">
        <f>VLOOKUP($B63,items_german!$B$2:$M$124,9,FALSE)</f>
        <v>Weiden</v>
      </c>
      <c r="L63" s="14" t="str">
        <f>VLOOKUP($B63,items_german!$B$2:$M$124,10,FALSE)</f>
        <v>Weiden</v>
      </c>
      <c r="M63" s="14"/>
      <c r="N63" s="14"/>
    </row>
    <row r="64" spans="1:14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I64" s="14" t="str">
        <f>VLOOKUP(B64,items_german!$B$2:$M$124,7,FALSE)</f>
        <v>Baumwollsaat</v>
      </c>
      <c r="J64" s="14" t="str">
        <f>VLOOKUP($B64,items_german!$B$2:$M$124,8,FALSE)</f>
        <v>Pflanzliche Erzeugnisse</v>
      </c>
      <c r="K64" s="14" t="str">
        <f>VLOOKUP($B64,items_german!$B$2:$M$124,9,FALSE)</f>
        <v>Faserpflanzen</v>
      </c>
      <c r="L64" s="14" t="str">
        <f>VLOOKUP($B64,items_german!$B$2:$M$124,10,FALSE)</f>
        <v>Faserpflanzen</v>
      </c>
      <c r="M64" s="14"/>
      <c r="N64" s="14"/>
    </row>
    <row r="65" spans="1:14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tr">
        <f>VLOOKUP(B65,items_german!$B$2:$M$124,7,FALSE)</f>
        <v>Palmkerne</v>
      </c>
      <c r="J65" s="14" t="str">
        <f>VLOOKUP($B65,items_german!$B$2:$M$124,8,FALSE)</f>
        <v>Pflanzliche Erzeugnisse</v>
      </c>
      <c r="K65" s="14" t="str">
        <f>VLOOKUP($B65,items_german!$B$2:$M$124,9,FALSE)</f>
        <v>Ölfrüchte</v>
      </c>
      <c r="L65" s="14" t="str">
        <f>VLOOKUP($B65,items_german!$B$2:$M$124,10,FALSE)</f>
        <v>Nüsse und Samen</v>
      </c>
      <c r="M65" s="14" t="str">
        <f>VLOOKUP($B65,items_german!$B$2:$M$124,11,FALSE)</f>
        <v>Gemüse</v>
      </c>
      <c r="N65" s="14" t="str">
        <f>VLOOKUP($B65,items_german!$B$2:$M$124,12,FALSE)</f>
        <v>Nüsse, Ölsaaten &amp; Hülsenfrüchte</v>
      </c>
    </row>
    <row r="66" spans="1:14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tr">
        <f>VLOOKUP(B66,items_german!$B$2:$M$124,7,FALSE)</f>
        <v>Zucker, nicht zentrifugal</v>
      </c>
      <c r="J66" s="14" t="str">
        <f>VLOOKUP($B66,items_german!$B$2:$M$124,8,FALSE)</f>
        <v>Pflanzliche Erzeugnisse</v>
      </c>
      <c r="K66" s="14" t="str">
        <f>VLOOKUP($B66,items_german!$B$2:$M$124,9,FALSE)</f>
        <v>Zucker und Süßungsmittel</v>
      </c>
      <c r="L66" s="14" t="str">
        <f>VLOOKUP($B66,items_german!$B$2:$M$124,10,FALSE)</f>
        <v>Zucker und Süßungsmittel</v>
      </c>
      <c r="M66" s="14" t="str">
        <f>VLOOKUP($B66,items_german!$B$2:$M$124,11,FALSE)</f>
        <v>Zucker &amp; Alkohol</v>
      </c>
      <c r="N66" s="14" t="str">
        <f>VLOOKUP($B66,items_german!$B$2:$M$124,12,FALSE)</f>
        <v>Zucker</v>
      </c>
    </row>
    <row r="67" spans="1:14">
      <c r="A67" s="42" t="s">
        <v>154</v>
      </c>
      <c r="B67" s="42">
        <v>2544</v>
      </c>
      <c r="C67" s="42" t="s">
        <v>378</v>
      </c>
      <c r="D67" s="42" t="s">
        <v>10</v>
      </c>
      <c r="E67" s="42" t="s">
        <v>147</v>
      </c>
      <c r="F67" s="42">
        <v>0.17</v>
      </c>
      <c r="G67" s="42" t="s">
        <v>153</v>
      </c>
      <c r="H67" s="42" t="s">
        <v>298</v>
      </c>
      <c r="I67" s="42" t="s">
        <v>490</v>
      </c>
      <c r="J67" s="42" t="s">
        <v>455</v>
      </c>
      <c r="K67" s="45" t="s">
        <v>570</v>
      </c>
      <c r="L67" s="45" t="s">
        <v>570</v>
      </c>
      <c r="M67" s="42" t="s">
        <v>477</v>
      </c>
      <c r="N67" s="42" t="s">
        <v>484</v>
      </c>
    </row>
    <row r="68" spans="1:14">
      <c r="A68" s="42" t="s">
        <v>156</v>
      </c>
      <c r="B68" s="42">
        <v>2818</v>
      </c>
      <c r="C68" s="42" t="s">
        <v>387</v>
      </c>
      <c r="D68" s="42" t="s">
        <v>10</v>
      </c>
      <c r="E68" s="42" t="s">
        <v>147</v>
      </c>
      <c r="F68" s="42">
        <v>0</v>
      </c>
      <c r="G68" s="42" t="s">
        <v>153</v>
      </c>
      <c r="H68" s="42" t="s">
        <v>298</v>
      </c>
      <c r="I68" s="42" t="s">
        <v>492</v>
      </c>
      <c r="J68" s="42" t="s">
        <v>455</v>
      </c>
      <c r="K68" s="45" t="s">
        <v>570</v>
      </c>
      <c r="L68" s="45" t="s">
        <v>570</v>
      </c>
      <c r="M68" s="42" t="s">
        <v>477</v>
      </c>
      <c r="N68" s="42" t="s">
        <v>484</v>
      </c>
    </row>
    <row r="69" spans="1:14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tr">
        <f>VLOOKUP(B69,items_german!$B$2:$M$124,7,FALSE)</f>
        <v>Süßungsmittel, sonstige</v>
      </c>
      <c r="J69" s="14" t="str">
        <f>VLOOKUP($B69,items_german!$B$2:$M$124,8,FALSE)</f>
        <v>Pflanzliche Erzeugnisse</v>
      </c>
      <c r="K69" s="14" t="str">
        <f>VLOOKUP($B69,items_german!$B$2:$M$124,9,FALSE)</f>
        <v>Zucker und Süßungsmittel</v>
      </c>
      <c r="L69" s="14" t="str">
        <f>VLOOKUP($B69,items_german!$B$2:$M$124,10,FALSE)</f>
        <v>Zucker und Süßungsmittel</v>
      </c>
      <c r="M69" s="14" t="str">
        <f>VLOOKUP($B69,items_german!$B$2:$M$124,11,FALSE)</f>
        <v>Zucker &amp; Alkohol</v>
      </c>
      <c r="N69" s="14" t="str">
        <f>VLOOKUP($B69,items_german!$B$2:$M$124,12,FALSE)</f>
        <v>Zucker</v>
      </c>
    </row>
    <row r="70" spans="1:14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380</v>
      </c>
      <c r="I70" s="14" t="str">
        <f>VLOOKUP(B70,items_german!$B$2:$M$124,7,FALSE)</f>
        <v>Sojaöl</v>
      </c>
      <c r="J70" s="14" t="str">
        <f>VLOOKUP($B70,items_german!$B$2:$M$124,8,FALSE)</f>
        <v>Pflanzliche Erzeugnisse</v>
      </c>
      <c r="K70" s="14" t="str">
        <f>VLOOKUP($B70,items_german!$B$2:$M$124,9,FALSE)</f>
        <v>Pflanzenöle</v>
      </c>
      <c r="L70" s="14" t="str">
        <f>VLOOKUP($B70,items_german!$B$2:$M$124,10,FALSE)</f>
        <v>Pflanzenöle</v>
      </c>
      <c r="M70" s="14" t="str">
        <f>VLOOKUP($B70,items_german!$B$2:$M$124,11,FALSE)</f>
        <v>Pflanzliche Öle</v>
      </c>
      <c r="N70" s="14" t="str">
        <f>VLOOKUP($B70,items_german!$B$2:$M$124,12,FALSE)</f>
        <v>Pflanzenöle</v>
      </c>
    </row>
    <row r="71" spans="1:14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380</v>
      </c>
      <c r="I71" s="14" t="str">
        <f>VLOOKUP(B71,items_german!$B$2:$M$124,7,FALSE)</f>
        <v>Erdnussöl</v>
      </c>
      <c r="J71" s="14" t="str">
        <f>VLOOKUP($B71,items_german!$B$2:$M$124,8,FALSE)</f>
        <v>Pflanzliche Erzeugnisse</v>
      </c>
      <c r="K71" s="14" t="str">
        <f>VLOOKUP($B71,items_german!$B$2:$M$124,9,FALSE)</f>
        <v>Pflanzenöle</v>
      </c>
      <c r="L71" s="14" t="str">
        <f>VLOOKUP($B71,items_german!$B$2:$M$124,10,FALSE)</f>
        <v>Pflanzenöle</v>
      </c>
      <c r="M71" s="14" t="str">
        <f>VLOOKUP($B71,items_german!$B$2:$M$124,11,FALSE)</f>
        <v>Pflanzliche Öle</v>
      </c>
      <c r="N71" s="14" t="str">
        <f>VLOOKUP($B71,items_german!$B$2:$M$124,12,FALSE)</f>
        <v>Pflanzenöle</v>
      </c>
    </row>
    <row r="72" spans="1:14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380</v>
      </c>
      <c r="I72" s="14" t="str">
        <f>VLOOKUP(B72,items_german!$B$2:$M$124,7,FALSE)</f>
        <v>Sonnenblumenkernöl</v>
      </c>
      <c r="J72" s="14" t="str">
        <f>VLOOKUP($B72,items_german!$B$2:$M$124,8,FALSE)</f>
        <v>Pflanzliche Erzeugnisse</v>
      </c>
      <c r="K72" s="14" t="str">
        <f>VLOOKUP($B72,items_german!$B$2:$M$124,9,FALSE)</f>
        <v>Pflanzenöle</v>
      </c>
      <c r="L72" s="14" t="str">
        <f>VLOOKUP($B72,items_german!$B$2:$M$124,10,FALSE)</f>
        <v>Pflanzenöle</v>
      </c>
      <c r="M72" s="14" t="str">
        <f>VLOOKUP($B72,items_german!$B$2:$M$124,11,FALSE)</f>
        <v>Pflanzliche Öle</v>
      </c>
      <c r="N72" s="14" t="str">
        <f>VLOOKUP($B72,items_german!$B$2:$M$124,12,FALSE)</f>
        <v>Pflanzenöle</v>
      </c>
    </row>
    <row r="73" spans="1:14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380</v>
      </c>
      <c r="I73" s="14" t="str">
        <f>VLOOKUP(B73,items_german!$B$2:$M$124,7,FALSE)</f>
        <v>Raps- und Senföl</v>
      </c>
      <c r="J73" s="14" t="str">
        <f>VLOOKUP($B73,items_german!$B$2:$M$124,8,FALSE)</f>
        <v>Pflanzliche Erzeugnisse</v>
      </c>
      <c r="K73" s="14" t="str">
        <f>VLOOKUP($B73,items_german!$B$2:$M$124,9,FALSE)</f>
        <v>Pflanzenöle</v>
      </c>
      <c r="L73" s="14" t="str">
        <f>VLOOKUP($B73,items_german!$B$2:$M$124,10,FALSE)</f>
        <v>Pflanzenöle</v>
      </c>
      <c r="M73" s="14" t="str">
        <f>VLOOKUP($B73,items_german!$B$2:$M$124,11,FALSE)</f>
        <v>Pflanzliche Öle</v>
      </c>
      <c r="N73" s="14" t="str">
        <f>VLOOKUP($B73,items_german!$B$2:$M$124,12,FALSE)</f>
        <v>Pflanzenöle</v>
      </c>
    </row>
    <row r="74" spans="1:14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380</v>
      </c>
      <c r="I74" s="14" t="str">
        <f>VLOOKUP(B74,items_german!$B$2:$M$124,7,FALSE)</f>
        <v>Baumwollsamenöl</v>
      </c>
      <c r="J74" s="14" t="str">
        <f>VLOOKUP($B74,items_german!$B$2:$M$124,8,FALSE)</f>
        <v>Pflanzliche Erzeugnisse</v>
      </c>
      <c r="K74" s="14" t="str">
        <f>VLOOKUP($B74,items_german!$B$2:$M$124,9,FALSE)</f>
        <v>Pflanzenöle</v>
      </c>
      <c r="L74" s="14" t="str">
        <f>VLOOKUP($B74,items_german!$B$2:$M$124,10,FALSE)</f>
        <v>Pflanzenöle</v>
      </c>
      <c r="M74" s="14" t="str">
        <f>VLOOKUP($B74,items_german!$B$2:$M$124,11,FALSE)</f>
        <v>Pflanzliche Öle</v>
      </c>
      <c r="N74" s="14" t="str">
        <f>VLOOKUP($B74,items_german!$B$2:$M$124,12,FALSE)</f>
        <v>Pflanzenöle</v>
      </c>
    </row>
    <row r="75" spans="1:14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380</v>
      </c>
      <c r="I75" s="14" t="str">
        <f>VLOOKUP(B75,items_german!$B$2:$M$124,7,FALSE)</f>
        <v>Palmkernöl</v>
      </c>
      <c r="J75" s="14" t="str">
        <f>VLOOKUP($B75,items_german!$B$2:$M$124,8,FALSE)</f>
        <v>Pflanzliche Erzeugnisse</v>
      </c>
      <c r="K75" s="14" t="str">
        <f>VLOOKUP($B75,items_german!$B$2:$M$124,9,FALSE)</f>
        <v>Pflanzenöle</v>
      </c>
      <c r="L75" s="14" t="str">
        <f>VLOOKUP($B75,items_german!$B$2:$M$124,10,FALSE)</f>
        <v>Pflanzenöle</v>
      </c>
      <c r="M75" s="14" t="str">
        <f>VLOOKUP($B75,items_german!$B$2:$M$124,11,FALSE)</f>
        <v>Pflanzliche Öle</v>
      </c>
      <c r="N75" s="14" t="str">
        <f>VLOOKUP($B75,items_german!$B$2:$M$124,12,FALSE)</f>
        <v>Pflanzenöle</v>
      </c>
    </row>
    <row r="76" spans="1:14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380</v>
      </c>
      <c r="I76" s="14" t="str">
        <f>VLOOKUP(B76,items_german!$B$2:$M$124,7,FALSE)</f>
        <v>Palmöl</v>
      </c>
      <c r="J76" s="14" t="str">
        <f>VLOOKUP($B76,items_german!$B$2:$M$124,8,FALSE)</f>
        <v>Pflanzliche Erzeugnisse</v>
      </c>
      <c r="K76" s="14" t="str">
        <f>VLOOKUP($B76,items_german!$B$2:$M$124,9,FALSE)</f>
        <v>Pflanzenöle</v>
      </c>
      <c r="L76" s="14" t="str">
        <f>VLOOKUP($B76,items_german!$B$2:$M$124,10,FALSE)</f>
        <v>Pflanzenöle</v>
      </c>
      <c r="M76" s="14" t="str">
        <f>VLOOKUP($B76,items_german!$B$2:$M$124,11,FALSE)</f>
        <v>Pflanzliche Öle</v>
      </c>
      <c r="N76" s="14" t="str">
        <f>VLOOKUP($B76,items_german!$B$2:$M$124,12,FALSE)</f>
        <v>Pflanzenöle</v>
      </c>
    </row>
    <row r="77" spans="1:14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380</v>
      </c>
      <c r="I77" s="14" t="str">
        <f>VLOOKUP(B77,items_german!$B$2:$M$124,7,FALSE)</f>
        <v>Kokosnussöl</v>
      </c>
      <c r="J77" s="14" t="str">
        <f>VLOOKUP($B77,items_german!$B$2:$M$124,8,FALSE)</f>
        <v>Pflanzliche Erzeugnisse</v>
      </c>
      <c r="K77" s="14" t="str">
        <f>VLOOKUP($B77,items_german!$B$2:$M$124,9,FALSE)</f>
        <v>Pflanzenöle</v>
      </c>
      <c r="L77" s="14" t="str">
        <f>VLOOKUP($B77,items_german!$B$2:$M$124,10,FALSE)</f>
        <v>Pflanzenöle</v>
      </c>
      <c r="M77" s="14" t="str">
        <f>VLOOKUP($B77,items_german!$B$2:$M$124,11,FALSE)</f>
        <v>Pflanzliche Öle</v>
      </c>
      <c r="N77" s="14" t="str">
        <f>VLOOKUP($B77,items_german!$B$2:$M$124,12,FALSE)</f>
        <v>Pflanzenöle</v>
      </c>
    </row>
    <row r="78" spans="1:14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380</v>
      </c>
      <c r="I78" s="14" t="str">
        <f>VLOOKUP(B78,items_german!$B$2:$M$124,7,FALSE)</f>
        <v>Sesamöl</v>
      </c>
      <c r="J78" s="14" t="str">
        <f>VLOOKUP($B78,items_german!$B$2:$M$124,8,FALSE)</f>
        <v>Pflanzliche Erzeugnisse</v>
      </c>
      <c r="K78" s="14" t="str">
        <f>VLOOKUP($B78,items_german!$B$2:$M$124,9,FALSE)</f>
        <v>Pflanzenöle</v>
      </c>
      <c r="L78" s="14" t="str">
        <f>VLOOKUP($B78,items_german!$B$2:$M$124,10,FALSE)</f>
        <v>Pflanzenöle</v>
      </c>
      <c r="M78" s="14" t="str">
        <f>VLOOKUP($B78,items_german!$B$2:$M$124,11,FALSE)</f>
        <v>Pflanzliche Öle</v>
      </c>
      <c r="N78" s="14" t="str">
        <f>VLOOKUP($B78,items_german!$B$2:$M$124,12,FALSE)</f>
        <v>Pflanzenöle</v>
      </c>
    </row>
    <row r="79" spans="1:14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380</v>
      </c>
      <c r="I79" s="14" t="str">
        <f>VLOOKUP(B79,items_german!$B$2:$M$124,7,FALSE)</f>
        <v>Olivenöl</v>
      </c>
      <c r="J79" s="14" t="str">
        <f>VLOOKUP($B79,items_german!$B$2:$M$124,8,FALSE)</f>
        <v>Pflanzliche Erzeugnisse</v>
      </c>
      <c r="K79" s="14" t="str">
        <f>VLOOKUP($B79,items_german!$B$2:$M$124,9,FALSE)</f>
        <v>Pflanzenöle</v>
      </c>
      <c r="L79" s="14" t="str">
        <f>VLOOKUP($B79,items_german!$B$2:$M$124,10,FALSE)</f>
        <v>Pflanzenöle</v>
      </c>
      <c r="M79" s="14" t="str">
        <f>VLOOKUP($B79,items_german!$B$2:$M$124,11,FALSE)</f>
        <v>Pflanzliche Öle</v>
      </c>
      <c r="N79" s="14" t="str">
        <f>VLOOKUP($B79,items_german!$B$2:$M$124,12,FALSE)</f>
        <v>Pflanzenöle</v>
      </c>
    </row>
    <row r="80" spans="1:14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380</v>
      </c>
      <c r="I80" s="14" t="str">
        <f>VLOOKUP(B80,items_german!$B$2:$M$124,7,FALSE)</f>
        <v>Reiskleieöl</v>
      </c>
      <c r="J80" s="14" t="str">
        <f>VLOOKUP($B80,items_german!$B$2:$M$124,8,FALSE)</f>
        <v>Pflanzliche Erzeugnisse</v>
      </c>
      <c r="K80" s="14" t="str">
        <f>VLOOKUP($B80,items_german!$B$2:$M$124,9,FALSE)</f>
        <v>Pflanzenöle</v>
      </c>
      <c r="L80" s="14" t="str">
        <f>VLOOKUP($B80,items_german!$B$2:$M$124,10,FALSE)</f>
        <v>Pflanzenöle</v>
      </c>
      <c r="M80" s="14" t="str">
        <f>VLOOKUP($B80,items_german!$B$2:$M$124,11,FALSE)</f>
        <v>Pflanzliche Öle</v>
      </c>
      <c r="N80" s="14" t="str">
        <f>VLOOKUP($B80,items_german!$B$2:$M$124,12,FALSE)</f>
        <v>Pflanzenöle</v>
      </c>
    </row>
    <row r="81" spans="1:14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380</v>
      </c>
      <c r="I81" s="14" t="str">
        <f>VLOOKUP(B81,items_german!$B$2:$M$124,7,FALSE)</f>
        <v>Maiskeimöl</v>
      </c>
      <c r="J81" s="14" t="str">
        <f>VLOOKUP($B81,items_german!$B$2:$M$124,8,FALSE)</f>
        <v>Pflanzliche Erzeugnisse</v>
      </c>
      <c r="K81" s="14" t="str">
        <f>VLOOKUP($B81,items_german!$B$2:$M$124,9,FALSE)</f>
        <v>Pflanzenöle</v>
      </c>
      <c r="L81" s="14" t="str">
        <f>VLOOKUP($B81,items_german!$B$2:$M$124,10,FALSE)</f>
        <v>Pflanzenöle</v>
      </c>
      <c r="M81" s="14" t="str">
        <f>VLOOKUP($B81,items_german!$B$2:$M$124,11,FALSE)</f>
        <v>Pflanzliche Öle</v>
      </c>
      <c r="N81" s="14" t="str">
        <f>VLOOKUP($B81,items_german!$B$2:$M$124,12,FALSE)</f>
        <v>Pflanzenöle</v>
      </c>
    </row>
    <row r="82" spans="1:14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380</v>
      </c>
      <c r="I82" s="14" t="str">
        <f>VLOOKUP(B82,items_german!$B$2:$M$124,7,FALSE)</f>
        <v>Pflanzenöle, sonstige</v>
      </c>
      <c r="J82" s="14" t="str">
        <f>VLOOKUP($B82,items_german!$B$2:$M$124,8,FALSE)</f>
        <v>Pflanzliche Erzeugnisse</v>
      </c>
      <c r="K82" s="14" t="str">
        <f>VLOOKUP($B82,items_german!$B$2:$M$124,9,FALSE)</f>
        <v>Pflanzenöle</v>
      </c>
      <c r="L82" s="14" t="str">
        <f>VLOOKUP($B82,items_german!$B$2:$M$124,10,FALSE)</f>
        <v>Pflanzenöle</v>
      </c>
      <c r="M82" s="14" t="str">
        <f>VLOOKUP($B82,items_german!$B$2:$M$124,11,FALSE)</f>
        <v>Pflanzliche Öle</v>
      </c>
      <c r="N82" s="14" t="str">
        <f>VLOOKUP($B82,items_german!$B$2:$M$124,12,FALSE)</f>
        <v>Pflanzenöle</v>
      </c>
    </row>
    <row r="83" spans="1:14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I83" s="14" t="str">
        <f>VLOOKUP(B83,items_german!$B$2:$M$124,7,FALSE)</f>
        <v>Sojaextraktionsschrot</v>
      </c>
      <c r="J83" s="14" t="str">
        <f>VLOOKUP($B83,items_german!$B$2:$M$124,8,FALSE)</f>
        <v>Pflanzliche Erzeugnisse</v>
      </c>
      <c r="K83" s="14" t="str">
        <f>VLOOKUP($B83,items_german!$B$2:$M$124,9,FALSE)</f>
        <v>Ölkuchen</v>
      </c>
      <c r="L83" s="14" t="str">
        <f>VLOOKUP($B83,items_german!$B$2:$M$124,10,FALSE)</f>
        <v>Ölkuchen</v>
      </c>
      <c r="M83" s="14"/>
      <c r="N83" s="14"/>
    </row>
    <row r="84" spans="1:14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I84" s="14" t="str">
        <f>VLOOKUP(B84,items_german!$B$2:$M$124,7,FALSE)</f>
        <v>Presskuchen, Erdnuss</v>
      </c>
      <c r="J84" s="14" t="str">
        <f>VLOOKUP($B84,items_german!$B$2:$M$124,8,FALSE)</f>
        <v>Pflanzliche Erzeugnisse</v>
      </c>
      <c r="K84" s="14" t="str">
        <f>VLOOKUP($B84,items_german!$B$2:$M$124,9,FALSE)</f>
        <v>Ölkuchen</v>
      </c>
      <c r="L84" s="14" t="str">
        <f>VLOOKUP($B84,items_german!$B$2:$M$124,10,FALSE)</f>
        <v>Ölkuchen</v>
      </c>
      <c r="M84" s="14"/>
      <c r="N84" s="14"/>
    </row>
    <row r="85" spans="1:14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I85" s="14" t="str">
        <f>VLOOKUP(B85,items_german!$B$2:$M$124,7,FALSE)</f>
        <v>Presskuchen, Sonnenblumenkern</v>
      </c>
      <c r="J85" s="14" t="str">
        <f>VLOOKUP($B85,items_german!$B$2:$M$124,8,FALSE)</f>
        <v>Pflanzliche Erzeugnisse</v>
      </c>
      <c r="K85" s="14" t="str">
        <f>VLOOKUP($B85,items_german!$B$2:$M$124,9,FALSE)</f>
        <v>Ölkuchen</v>
      </c>
      <c r="L85" s="14" t="str">
        <f>VLOOKUP($B85,items_german!$B$2:$M$124,10,FALSE)</f>
        <v>Ölkuchen</v>
      </c>
      <c r="M85" s="14"/>
      <c r="N85" s="14"/>
    </row>
    <row r="86" spans="1:14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I86" s="14" t="str">
        <f>VLOOKUP(B86,items_german!$B$2:$M$124,7,FALSE)</f>
        <v>Presskuchen, Raps und Senf</v>
      </c>
      <c r="J86" s="14" t="str">
        <f>VLOOKUP($B86,items_german!$B$2:$M$124,8,FALSE)</f>
        <v>Pflanzliche Erzeugnisse</v>
      </c>
      <c r="K86" s="14" t="str">
        <f>VLOOKUP($B86,items_german!$B$2:$M$124,9,FALSE)</f>
        <v>Ölkuchen</v>
      </c>
      <c r="L86" s="14" t="str">
        <f>VLOOKUP($B86,items_german!$B$2:$M$124,10,FALSE)</f>
        <v>Ölkuchen</v>
      </c>
      <c r="M86" s="14"/>
      <c r="N86" s="14"/>
    </row>
    <row r="87" spans="1:14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I87" s="14" t="str">
        <f>VLOOKUP(B87,items_german!$B$2:$M$124,7,FALSE)</f>
        <v>Presskuchen, Baumwollsamen</v>
      </c>
      <c r="J87" s="14" t="str">
        <f>VLOOKUP($B87,items_german!$B$2:$M$124,8,FALSE)</f>
        <v>Pflanzliche Erzeugnisse</v>
      </c>
      <c r="K87" s="14" t="str">
        <f>VLOOKUP($B87,items_german!$B$2:$M$124,9,FALSE)</f>
        <v>Ölkuchen</v>
      </c>
      <c r="L87" s="14" t="str">
        <f>VLOOKUP($B87,items_german!$B$2:$M$124,10,FALSE)</f>
        <v>Ölkuchen</v>
      </c>
      <c r="M87" s="14"/>
      <c r="N87" s="14"/>
    </row>
    <row r="88" spans="1:14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I88" s="14" t="str">
        <f>VLOOKUP(B88,items_german!$B$2:$M$124,7,FALSE)</f>
        <v>Presskuchen, Palmkern</v>
      </c>
      <c r="J88" s="14" t="str">
        <f>VLOOKUP($B88,items_german!$B$2:$M$124,8,FALSE)</f>
        <v>Pflanzliche Erzeugnisse</v>
      </c>
      <c r="K88" s="14" t="str">
        <f>VLOOKUP($B88,items_german!$B$2:$M$124,9,FALSE)</f>
        <v>Ölkuchen</v>
      </c>
      <c r="L88" s="14" t="str">
        <f>VLOOKUP($B88,items_german!$B$2:$M$124,10,FALSE)</f>
        <v>Ölkuchen</v>
      </c>
      <c r="M88" s="14"/>
      <c r="N88" s="14"/>
    </row>
    <row r="89" spans="1:14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I89" s="14" t="str">
        <f>VLOOKUP(B89,items_german!$B$2:$M$124,7,FALSE)</f>
        <v>Presskuchen, Kopra</v>
      </c>
      <c r="J89" s="14" t="str">
        <f>VLOOKUP($B89,items_german!$B$2:$M$124,8,FALSE)</f>
        <v>Pflanzliche Erzeugnisse</v>
      </c>
      <c r="K89" s="14" t="str">
        <f>VLOOKUP($B89,items_german!$B$2:$M$124,9,FALSE)</f>
        <v>Ölkuchen</v>
      </c>
      <c r="L89" s="14" t="str">
        <f>VLOOKUP($B89,items_german!$B$2:$M$124,10,FALSE)</f>
        <v>Ölkuchen</v>
      </c>
      <c r="M89" s="14"/>
      <c r="N89" s="14"/>
    </row>
    <row r="90" spans="1:14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I90" s="14" t="str">
        <f>VLOOKUP(B90,items_german!$B$2:$M$124,7,FALSE)</f>
        <v>Presskuchen, Sesamsamen</v>
      </c>
      <c r="J90" s="14" t="str">
        <f>VLOOKUP($B90,items_german!$B$2:$M$124,8,FALSE)</f>
        <v>Pflanzliche Erzeugnisse</v>
      </c>
      <c r="K90" s="14" t="str">
        <f>VLOOKUP($B90,items_german!$B$2:$M$124,9,FALSE)</f>
        <v>Ölkuchen</v>
      </c>
      <c r="L90" s="14" t="str">
        <f>VLOOKUP($B90,items_german!$B$2:$M$124,10,FALSE)</f>
        <v>Ölkuchen</v>
      </c>
      <c r="M90" s="14"/>
      <c r="N90" s="14"/>
    </row>
    <row r="91" spans="1:14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I91" s="14" t="str">
        <f>VLOOKUP(B91,items_german!$B$2:$M$124,7,FALSE)</f>
        <v>Presskuchen, sonstige Ölsaaten</v>
      </c>
      <c r="J91" s="14" t="str">
        <f>VLOOKUP($B91,items_german!$B$2:$M$124,8,FALSE)</f>
        <v>Pflanzliche Erzeugnisse</v>
      </c>
      <c r="K91" s="14" t="str">
        <f>VLOOKUP($B91,items_german!$B$2:$M$124,9,FALSE)</f>
        <v>Ölkuchen</v>
      </c>
      <c r="L91" s="14" t="str">
        <f>VLOOKUP($B91,items_german!$B$2:$M$124,10,FALSE)</f>
        <v>Ölkuchen</v>
      </c>
      <c r="M91" s="14"/>
      <c r="N91" s="14"/>
    </row>
    <row r="92" spans="1:14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388</v>
      </c>
      <c r="H92" s="14" t="s">
        <v>300</v>
      </c>
      <c r="I92" s="14" t="str">
        <f>VLOOKUP(B92,items_german!$B$2:$M$124,7,FALSE)</f>
        <v>Wein</v>
      </c>
      <c r="J92" s="14" t="str">
        <f>VLOOKUP($B92,items_german!$B$2:$M$124,8,FALSE)</f>
        <v>Pflanzliche Erzeugnisse</v>
      </c>
      <c r="K92" s="14" t="str">
        <f>VLOOKUP($B92,items_german!$B$2:$M$124,9,FALSE)</f>
        <v>Alkohol</v>
      </c>
      <c r="L92" s="14" t="str">
        <f>VLOOKUP($B92,items_german!$B$2:$M$124,10,FALSE)</f>
        <v>Alkohol</v>
      </c>
      <c r="M92" s="14" t="str">
        <f>VLOOKUP($B92,items_german!$B$2:$M$124,11,FALSE)</f>
        <v>Zucker &amp; Alkohol</v>
      </c>
      <c r="N92" s="14" t="str">
        <f>VLOOKUP($B92,items_german!$B$2:$M$124,12,FALSE)</f>
        <v>Andere</v>
      </c>
    </row>
    <row r="93" spans="1:14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388</v>
      </c>
      <c r="H93" s="14" t="s">
        <v>300</v>
      </c>
      <c r="I93" s="14" t="str">
        <f>VLOOKUP(B93,items_german!$B$2:$M$124,7,FALSE)</f>
        <v>Bier</v>
      </c>
      <c r="J93" s="14" t="str">
        <f>VLOOKUP($B93,items_german!$B$2:$M$124,8,FALSE)</f>
        <v>Pflanzliche Erzeugnisse</v>
      </c>
      <c r="K93" s="14" t="str">
        <f>VLOOKUP($B93,items_german!$B$2:$M$124,9,FALSE)</f>
        <v>Alkohol</v>
      </c>
      <c r="L93" s="14" t="str">
        <f>VLOOKUP($B93,items_german!$B$2:$M$124,10,FALSE)</f>
        <v>Alkohol</v>
      </c>
      <c r="M93" s="14" t="str">
        <f>VLOOKUP($B93,items_german!$B$2:$M$124,11,FALSE)</f>
        <v>Zucker &amp; Alkohol</v>
      </c>
      <c r="N93" s="14" t="str">
        <f>VLOOKUP($B93,items_german!$B$2:$M$124,12,FALSE)</f>
        <v>Andere</v>
      </c>
    </row>
    <row r="94" spans="1:14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388</v>
      </c>
      <c r="H94" s="14" t="s">
        <v>300</v>
      </c>
      <c r="I94" s="14" t="str">
        <f>VLOOKUP(B94,items_german!$B$2:$M$124,7,FALSE)</f>
        <v>Getränke, vergorene</v>
      </c>
      <c r="J94" s="14" t="str">
        <f>VLOOKUP($B94,items_german!$B$2:$M$124,8,FALSE)</f>
        <v>Pflanzliche Erzeugnisse</v>
      </c>
      <c r="K94" s="14" t="str">
        <f>VLOOKUP($B94,items_german!$B$2:$M$124,9,FALSE)</f>
        <v>Alkohol</v>
      </c>
      <c r="L94" s="14" t="str">
        <f>VLOOKUP($B94,items_german!$B$2:$M$124,10,FALSE)</f>
        <v>Alkohol</v>
      </c>
      <c r="M94" s="14" t="str">
        <f>VLOOKUP($B94,items_german!$B$2:$M$124,11,FALSE)</f>
        <v>Zucker &amp; Alkohol</v>
      </c>
      <c r="N94" s="14" t="str">
        <f>VLOOKUP($B94,items_german!$B$2:$M$124,12,FALSE)</f>
        <v>Andere</v>
      </c>
    </row>
    <row r="95" spans="1:14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388</v>
      </c>
      <c r="H95" s="14" t="s">
        <v>300</v>
      </c>
      <c r="I95" s="14" t="str">
        <f>VLOOKUP(B95,items_german!$B$2:$M$124,7,FALSE)</f>
        <v>Getränke, alkoholische</v>
      </c>
      <c r="J95" s="14" t="str">
        <f>VLOOKUP($B95,items_german!$B$2:$M$124,8,FALSE)</f>
        <v>Pflanzliche Erzeugnisse</v>
      </c>
      <c r="K95" s="14" t="str">
        <f>VLOOKUP($B95,items_german!$B$2:$M$124,9,FALSE)</f>
        <v>Alkohol</v>
      </c>
      <c r="L95" s="14" t="str">
        <f>VLOOKUP($B95,items_german!$B$2:$M$124,10,FALSE)</f>
        <v>Alkohol</v>
      </c>
      <c r="M95" s="14" t="str">
        <f>VLOOKUP($B95,items_german!$B$2:$M$124,11,FALSE)</f>
        <v>Zucker &amp; Alkohol</v>
      </c>
      <c r="N95" s="14" t="str">
        <f>VLOOKUP($B95,items_german!$B$2:$M$124,12,FALSE)</f>
        <v>Andere</v>
      </c>
    </row>
    <row r="96" spans="1:14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I96" s="14" t="str">
        <f>VLOOKUP(B96,items_german!$B$2:$M$124,7,FALSE)</f>
        <v>Alkohol, Non-Food</v>
      </c>
      <c r="J96" s="14" t="str">
        <f>VLOOKUP($B96,items_german!$B$2:$M$124,8,FALSE)</f>
        <v>Pflanzliche Erzeugnisse</v>
      </c>
      <c r="K96" s="14" t="str">
        <f>VLOOKUP($B96,items_german!$B$2:$M$124,9,FALSE)</f>
        <v>Ethanol</v>
      </c>
      <c r="L96" s="14" t="str">
        <f>VLOOKUP($B96,items_german!$B$2:$M$124,10,FALSE)</f>
        <v>Ethanol</v>
      </c>
      <c r="M96" s="14"/>
      <c r="N96" s="14"/>
    </row>
    <row r="97" spans="1:14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I97" s="14" t="str">
        <f>VLOOKUP(B97,items_german!$B$2:$M$124,7,FALSE)</f>
        <v>Baumwollflaum</v>
      </c>
      <c r="J97" s="14" t="str">
        <f>VLOOKUP($B97,items_german!$B$2:$M$124,8,FALSE)</f>
        <v>Pflanzliche Erzeugnisse</v>
      </c>
      <c r="K97" s="14" t="str">
        <f>VLOOKUP($B97,items_german!$B$2:$M$124,9,FALSE)</f>
        <v>Faserpflanzen</v>
      </c>
      <c r="L97" s="14" t="str">
        <f>VLOOKUP($B97,items_german!$B$2:$M$124,10,FALSE)</f>
        <v>Faserpflanzen</v>
      </c>
      <c r="M97" s="14"/>
      <c r="N97" s="14"/>
    </row>
    <row r="98" spans="1:14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I98" s="14" t="str">
        <f>VLOOKUP(B98,items_german!$B$2:$M$124,7,FALSE)</f>
        <v>Rinder</v>
      </c>
      <c r="J98" s="14" t="str">
        <f>VLOOKUP($B98,items_german!$B$2:$M$124,8,FALSE)</f>
        <v>Viehbestand</v>
      </c>
      <c r="K98" s="14" t="str">
        <f>VLOOKUP($B98,items_german!$B$2:$M$124,9,FALSE)</f>
        <v>Lebende Tiere</v>
      </c>
      <c r="L98" s="14" t="str">
        <f>VLOOKUP($B98,items_german!$B$2:$M$124,10,FALSE)</f>
        <v>Lebende Tiere</v>
      </c>
      <c r="M98" s="14"/>
      <c r="N98" s="14"/>
    </row>
    <row r="99" spans="1:14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I99" s="14" t="str">
        <f>VLOOKUP(B99,items_german!$B$2:$M$124,7,FALSE)</f>
        <v>Büffel</v>
      </c>
      <c r="J99" s="14" t="str">
        <f>VLOOKUP($B99,items_german!$B$2:$M$124,8,FALSE)</f>
        <v>Viehbestand</v>
      </c>
      <c r="K99" s="14" t="str">
        <f>VLOOKUP($B99,items_german!$B$2:$M$124,9,FALSE)</f>
        <v>Lebende Tiere</v>
      </c>
      <c r="L99" s="14" t="str">
        <f>VLOOKUP($B99,items_german!$B$2:$M$124,10,FALSE)</f>
        <v>Lebende Tiere</v>
      </c>
      <c r="M99" s="14"/>
      <c r="N99" s="14"/>
    </row>
    <row r="100" spans="1:14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I100" s="14" t="str">
        <f>VLOOKUP(B100,items_german!$B$2:$M$124,7,FALSE)</f>
        <v>Schafe</v>
      </c>
      <c r="J100" s="14" t="str">
        <f>VLOOKUP($B100,items_german!$B$2:$M$124,8,FALSE)</f>
        <v>Viehbestand</v>
      </c>
      <c r="K100" s="14" t="str">
        <f>VLOOKUP($B100,items_german!$B$2:$M$124,9,FALSE)</f>
        <v>Lebende Tiere</v>
      </c>
      <c r="L100" s="14" t="str">
        <f>VLOOKUP($B100,items_german!$B$2:$M$124,10,FALSE)</f>
        <v>Lebende Tiere</v>
      </c>
      <c r="M100" s="14"/>
      <c r="N100" s="14"/>
    </row>
    <row r="101" spans="1:14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I101" s="14" t="str">
        <f>VLOOKUP(B101,items_german!$B$2:$M$124,7,FALSE)</f>
        <v>Ziegen</v>
      </c>
      <c r="J101" s="14" t="str">
        <f>VLOOKUP($B101,items_german!$B$2:$M$124,8,FALSE)</f>
        <v>Viehbestand</v>
      </c>
      <c r="K101" s="14" t="str">
        <f>VLOOKUP($B101,items_german!$B$2:$M$124,9,FALSE)</f>
        <v>Lebende Tiere</v>
      </c>
      <c r="L101" s="14" t="str">
        <f>VLOOKUP($B101,items_german!$B$2:$M$124,10,FALSE)</f>
        <v>Lebende Tiere</v>
      </c>
      <c r="M101" s="14"/>
      <c r="N101" s="14"/>
    </row>
    <row r="102" spans="1:14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I102" s="14" t="str">
        <f>VLOOKUP(B102,items_german!$B$2:$M$124,7,FALSE)</f>
        <v>Schweine</v>
      </c>
      <c r="J102" s="14" t="str">
        <f>VLOOKUP($B102,items_german!$B$2:$M$124,8,FALSE)</f>
        <v>Viehbestand</v>
      </c>
      <c r="K102" s="14" t="str">
        <f>VLOOKUP($B102,items_german!$B$2:$M$124,9,FALSE)</f>
        <v>Lebende Tiere</v>
      </c>
      <c r="L102" s="14" t="str">
        <f>VLOOKUP($B102,items_german!$B$2:$M$124,10,FALSE)</f>
        <v>Lebende Tiere</v>
      </c>
      <c r="M102" s="14"/>
      <c r="N102" s="14"/>
    </row>
    <row r="103" spans="1:14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I103" s="14" t="str">
        <f>VLOOKUP(B103,items_german!$B$2:$M$124,7,FALSE)</f>
        <v>Geflügel</v>
      </c>
      <c r="J103" s="14" t="str">
        <f>VLOOKUP($B103,items_german!$B$2:$M$124,8,FALSE)</f>
        <v>Viehbestand</v>
      </c>
      <c r="K103" s="14" t="str">
        <f>VLOOKUP($B103,items_german!$B$2:$M$124,9,FALSE)</f>
        <v>Lebende Tiere</v>
      </c>
      <c r="L103" s="14" t="str">
        <f>VLOOKUP($B103,items_german!$B$2:$M$124,10,FALSE)</f>
        <v>Lebende Tiere</v>
      </c>
      <c r="M103" s="14"/>
      <c r="N103" s="14"/>
    </row>
    <row r="104" spans="1:14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I104" s="14" t="str">
        <f>VLOOKUP(B104,items_german!$B$2:$M$124,7,FALSE)</f>
        <v>Pferde</v>
      </c>
      <c r="J104" s="14" t="str">
        <f>VLOOKUP($B104,items_german!$B$2:$M$124,8,FALSE)</f>
        <v>Viehbestand</v>
      </c>
      <c r="K104" s="14" t="str">
        <f>VLOOKUP($B104,items_german!$B$2:$M$124,9,FALSE)</f>
        <v>Lebende Tiere</v>
      </c>
      <c r="L104" s="14" t="str">
        <f>VLOOKUP($B104,items_german!$B$2:$M$124,10,FALSE)</f>
        <v>Lebende Tiere</v>
      </c>
      <c r="M104" s="14"/>
      <c r="N104" s="14"/>
    </row>
    <row r="105" spans="1:14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I105" s="14" t="str">
        <f>VLOOKUP(B105,items_german!$B$2:$M$124,7,FALSE)</f>
        <v>Esel</v>
      </c>
      <c r="J105" s="14" t="str">
        <f>VLOOKUP($B105,items_german!$B$2:$M$124,8,FALSE)</f>
        <v>Viehbestand</v>
      </c>
      <c r="K105" s="14" t="str">
        <f>VLOOKUP($B105,items_german!$B$2:$M$124,9,FALSE)</f>
        <v>Lebende Tiere</v>
      </c>
      <c r="L105" s="14" t="str">
        <f>VLOOKUP($B105,items_german!$B$2:$M$124,10,FALSE)</f>
        <v>Lebende Tiere</v>
      </c>
      <c r="M105" s="14"/>
      <c r="N105" s="14"/>
    </row>
    <row r="106" spans="1:14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I106" s="14" t="str">
        <f>VLOOKUP(B106,items_german!$B$2:$M$124,7,FALSE)</f>
        <v>Maultiere</v>
      </c>
      <c r="J106" s="14" t="str">
        <f>VLOOKUP($B106,items_german!$B$2:$M$124,8,FALSE)</f>
        <v>Viehbestand</v>
      </c>
      <c r="K106" s="14" t="str">
        <f>VLOOKUP($B106,items_german!$B$2:$M$124,9,FALSE)</f>
        <v>Lebende Tiere</v>
      </c>
      <c r="L106" s="14" t="str">
        <f>VLOOKUP($B106,items_german!$B$2:$M$124,10,FALSE)</f>
        <v>Lebende Tiere</v>
      </c>
      <c r="M106" s="14"/>
      <c r="N106" s="14"/>
    </row>
    <row r="107" spans="1:14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I107" s="14" t="str">
        <f>VLOOKUP(B107,items_german!$B$2:$M$124,7,FALSE)</f>
        <v>Kamele</v>
      </c>
      <c r="J107" s="14" t="str">
        <f>VLOOKUP($B107,items_german!$B$2:$M$124,8,FALSE)</f>
        <v>Viehbestand</v>
      </c>
      <c r="K107" s="14" t="str">
        <f>VLOOKUP($B107,items_german!$B$2:$M$124,9,FALSE)</f>
        <v>Lebende Tiere</v>
      </c>
      <c r="L107" s="14" t="str">
        <f>VLOOKUP($B107,items_german!$B$2:$M$124,10,FALSE)</f>
        <v>Lebende Tiere</v>
      </c>
      <c r="M107" s="14"/>
      <c r="N107" s="14"/>
    </row>
    <row r="108" spans="1:14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I108" s="14" t="str">
        <f>VLOOKUP(B108,items_german!$B$2:$M$124,7,FALSE)</f>
        <v>Kameliden, sonstige</v>
      </c>
      <c r="J108" s="14" t="str">
        <f>VLOOKUP($B108,items_german!$B$2:$M$124,8,FALSE)</f>
        <v>Viehbestand</v>
      </c>
      <c r="K108" s="14" t="str">
        <f>VLOOKUP($B108,items_german!$B$2:$M$124,9,FALSE)</f>
        <v>Lebende Tiere</v>
      </c>
      <c r="L108" s="14" t="str">
        <f>VLOOKUP($B108,items_german!$B$2:$M$124,10,FALSE)</f>
        <v>Lebende Tiere</v>
      </c>
      <c r="M108" s="14"/>
      <c r="N108" s="14"/>
    </row>
    <row r="109" spans="1:14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I109" s="14" t="str">
        <f>VLOOKUP(B109,items_german!$B$2:$M$124,7,FALSE)</f>
        <v>Kaninchen und Hasen</v>
      </c>
      <c r="J109" s="14" t="str">
        <f>VLOOKUP($B109,items_german!$B$2:$M$124,8,FALSE)</f>
        <v>Viehbestand</v>
      </c>
      <c r="K109" s="14" t="str">
        <f>VLOOKUP($B109,items_german!$B$2:$M$124,9,FALSE)</f>
        <v>Lebende Tiere</v>
      </c>
      <c r="L109" s="14" t="str">
        <f>VLOOKUP($B109,items_german!$B$2:$M$124,10,FALSE)</f>
        <v>Lebende Tiere</v>
      </c>
      <c r="M109" s="14"/>
      <c r="N109" s="14"/>
    </row>
    <row r="110" spans="1:14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I110" s="14" t="str">
        <f>VLOOKUP(B110,items_german!$B$2:$M$124,7,FALSE)</f>
        <v>Nagetiere, sonstige</v>
      </c>
      <c r="J110" s="14" t="str">
        <f>VLOOKUP($B110,items_german!$B$2:$M$124,8,FALSE)</f>
        <v>Viehbestand</v>
      </c>
      <c r="K110" s="14" t="str">
        <f>VLOOKUP($B110,items_german!$B$2:$M$124,9,FALSE)</f>
        <v>Lebende Tiere</v>
      </c>
      <c r="L110" s="14" t="str">
        <f>VLOOKUP($B110,items_german!$B$2:$M$124,10,FALSE)</f>
        <v>Lebende Tiere</v>
      </c>
      <c r="M110" s="14"/>
      <c r="N110" s="14"/>
    </row>
    <row r="111" spans="1:14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tr">
        <f>VLOOKUP(B111,items_german!$B$2:$M$124,7,FALSE)</f>
        <v>Milchprodukte, ohne Butter</v>
      </c>
      <c r="J111" s="14" t="str">
        <f>VLOOKUP($B111,items_german!$B$2:$M$124,8,FALSE)</f>
        <v>Tierische Erzeugnisse</v>
      </c>
      <c r="K111" s="14" t="str">
        <f>VLOOKUP($B111,items_german!$B$2:$M$124,9,FALSE)</f>
        <v>Milchprodukte</v>
      </c>
      <c r="L111" s="14" t="str">
        <f>VLOOKUP($B111,items_german!$B$2:$M$124,10,FALSE)</f>
        <v>Milchprodukte</v>
      </c>
      <c r="M111" s="14" t="str">
        <f>VLOOKUP($B111,items_german!$B$2:$M$124,11,FALSE)</f>
        <v>Milch &amp; Produkte</v>
      </c>
      <c r="N111" s="14" t="str">
        <f>VLOOKUP($B111,items_german!$B$2:$M$124,12,FALSE)</f>
        <v>Milchprodukte</v>
      </c>
    </row>
    <row r="112" spans="1:14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tr">
        <f>VLOOKUP(B112,items_german!$B$2:$M$124,7,FALSE)</f>
        <v>Butter, Ghee</v>
      </c>
      <c r="J112" s="14" t="str">
        <f>VLOOKUP($B112,items_german!$B$2:$M$124,8,FALSE)</f>
        <v>Tierische Erzeugnisse</v>
      </c>
      <c r="K112" s="14" t="str">
        <f>VLOOKUP($B112,items_german!$B$2:$M$124,9,FALSE)</f>
        <v>Milchprodukte</v>
      </c>
      <c r="L112" s="14" t="str">
        <f>VLOOKUP($B112,items_german!$B$2:$M$124,10,FALSE)</f>
        <v>Milchprodukte</v>
      </c>
      <c r="M112" s="14" t="str">
        <f>VLOOKUP($B112,items_german!$B$2:$M$124,11,FALSE)</f>
        <v>Milch &amp; Produkte</v>
      </c>
      <c r="N112" s="14" t="str">
        <f>VLOOKUP($B112,items_german!$B$2:$M$124,12,FALSE)</f>
        <v>Milchprodukte</v>
      </c>
    </row>
    <row r="113" spans="1:14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tr">
        <f>VLOOKUP(B113,items_german!$B$2:$M$124,7,FALSE)</f>
        <v>Eier</v>
      </c>
      <c r="J113" s="14" t="str">
        <f>VLOOKUP($B113,items_german!$B$2:$M$124,8,FALSE)</f>
        <v>Tierische Erzeugnisse</v>
      </c>
      <c r="K113" s="14" t="str">
        <f>VLOOKUP($B113,items_german!$B$2:$M$124,9,FALSE)</f>
        <v>Eier</v>
      </c>
      <c r="L113" s="14" t="str">
        <f>VLOOKUP($B113,items_german!$B$2:$M$124,10,FALSE)</f>
        <v>Eier</v>
      </c>
      <c r="M113" s="14" t="str">
        <f>VLOOKUP($B113,items_german!$B$2:$M$124,11,FALSE)</f>
        <v>Eier</v>
      </c>
      <c r="N113" s="14" t="str">
        <f>VLOOKUP($B113,items_german!$B$2:$M$124,12,FALSE)</f>
        <v>Eier, Geflügel &amp; Fisch</v>
      </c>
    </row>
    <row r="114" spans="1:14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I114" s="14" t="str">
        <f>VLOOKUP(B114,items_german!$B$2:$M$124,7,FALSE)</f>
        <v>Wolle</v>
      </c>
      <c r="J114" s="14" t="str">
        <f>VLOOKUP($B114,items_german!$B$2:$M$124,8,FALSE)</f>
        <v>Tierische Erzeugnisse</v>
      </c>
      <c r="K114" s="14" t="str">
        <f>VLOOKUP($B114,items_german!$B$2:$M$124,9,FALSE)</f>
        <v>Häute, Felle, Wolle</v>
      </c>
      <c r="L114" s="14" t="str">
        <f>VLOOKUP($B114,items_german!$B$2:$M$124,10,FALSE)</f>
        <v>Häute, Felle, Wolle</v>
      </c>
      <c r="M114" s="14"/>
      <c r="N114" s="14"/>
    </row>
    <row r="115" spans="1:14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tr">
        <f>VLOOKUP(B115,items_german!$B$2:$M$124,7,FALSE)</f>
        <v>Rindfleisch</v>
      </c>
      <c r="J115" s="14" t="str">
        <f>VLOOKUP($B115,items_german!$B$2:$M$124,8,FALSE)</f>
        <v>Tierische Erzeugnisse</v>
      </c>
      <c r="K115" s="14" t="str">
        <f>VLOOKUP($B115,items_german!$B$2:$M$124,9,FALSE)</f>
        <v>Fleisch</v>
      </c>
      <c r="L115" s="14" t="str">
        <f>VLOOKUP($B115,items_german!$B$2:$M$124,10,FALSE)</f>
        <v>Fleisch</v>
      </c>
      <c r="M115" s="14" t="str">
        <f>VLOOKUP($B115,items_german!$B$2:$M$124,11,FALSE)</f>
        <v>Fleisch</v>
      </c>
      <c r="N115" s="14" t="str">
        <f>VLOOKUP($B115,items_german!$B$2:$M$124,12,FALSE)</f>
        <v>Fleisch</v>
      </c>
    </row>
    <row r="116" spans="1:14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tr">
        <f>VLOOKUP(B116,items_german!$B$2:$M$124,7,FALSE)</f>
        <v>Hammel- und Ziegenfleisch</v>
      </c>
      <c r="J116" s="14" t="str">
        <f>VLOOKUP($B116,items_german!$B$2:$M$124,8,FALSE)</f>
        <v>Tierische Erzeugnisse</v>
      </c>
      <c r="K116" s="14" t="str">
        <f>VLOOKUP($B116,items_german!$B$2:$M$124,9,FALSE)</f>
        <v>Fleisch</v>
      </c>
      <c r="L116" s="14" t="str">
        <f>VLOOKUP($B116,items_german!$B$2:$M$124,10,FALSE)</f>
        <v>Fleisch</v>
      </c>
      <c r="M116" s="14" t="str">
        <f>VLOOKUP($B116,items_german!$B$2:$M$124,11,FALSE)</f>
        <v>Fleisch</v>
      </c>
      <c r="N116" s="14" t="str">
        <f>VLOOKUP($B116,items_german!$B$2:$M$124,12,FALSE)</f>
        <v>Fleisch</v>
      </c>
    </row>
    <row r="117" spans="1:14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tr">
        <f>VLOOKUP(B117,items_german!$B$2:$M$124,7,FALSE)</f>
        <v>Schweinefleisch</v>
      </c>
      <c r="J117" s="14" t="str">
        <f>VLOOKUP($B117,items_german!$B$2:$M$124,8,FALSE)</f>
        <v>Tierische Erzeugnisse</v>
      </c>
      <c r="K117" s="14" t="str">
        <f>VLOOKUP($B117,items_german!$B$2:$M$124,9,FALSE)</f>
        <v>Fleisch</v>
      </c>
      <c r="L117" s="14" t="str">
        <f>VLOOKUP($B117,items_german!$B$2:$M$124,10,FALSE)</f>
        <v>Fleisch</v>
      </c>
      <c r="M117" s="14" t="str">
        <f>VLOOKUP($B117,items_german!$B$2:$M$124,11,FALSE)</f>
        <v>Fleisch</v>
      </c>
      <c r="N117" s="14" t="str">
        <f>VLOOKUP($B117,items_german!$B$2:$M$124,12,FALSE)</f>
        <v>Fleisch</v>
      </c>
    </row>
    <row r="118" spans="1:14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tr">
        <f>VLOOKUP(B118,items_german!$B$2:$M$124,7,FALSE)</f>
        <v>Geflügelfleisch</v>
      </c>
      <c r="J118" s="14" t="str">
        <f>VLOOKUP($B118,items_german!$B$2:$M$124,8,FALSE)</f>
        <v>Tierische Erzeugnisse</v>
      </c>
      <c r="K118" s="14" t="str">
        <f>VLOOKUP($B118,items_german!$B$2:$M$124,9,FALSE)</f>
        <v>Fleisch</v>
      </c>
      <c r="L118" s="14" t="str">
        <f>VLOOKUP($B118,items_german!$B$2:$M$124,10,FALSE)</f>
        <v>Fleisch</v>
      </c>
      <c r="M118" s="14" t="str">
        <f>VLOOKUP($B118,items_german!$B$2:$M$124,11,FALSE)</f>
        <v>Fleisch</v>
      </c>
      <c r="N118" s="14" t="str">
        <f>VLOOKUP($B118,items_german!$B$2:$M$124,12,FALSE)</f>
        <v>Eier, Geflügel &amp; Fisch</v>
      </c>
    </row>
    <row r="119" spans="1:14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tr">
        <f>VLOOKUP(B119,items_german!$B$2:$M$124,7,FALSE)</f>
        <v>Fleisch, sonstiges</v>
      </c>
      <c r="J119" s="14" t="str">
        <f>VLOOKUP($B119,items_german!$B$2:$M$124,8,FALSE)</f>
        <v>Tierische Erzeugnisse</v>
      </c>
      <c r="K119" s="14" t="str">
        <f>VLOOKUP($B119,items_german!$B$2:$M$124,9,FALSE)</f>
        <v>Fleisch</v>
      </c>
      <c r="L119" s="14" t="str">
        <f>VLOOKUP($B119,items_german!$B$2:$M$124,10,FALSE)</f>
        <v>Fleisch</v>
      </c>
      <c r="M119" s="14" t="str">
        <f>VLOOKUP($B119,items_german!$B$2:$M$124,11,FALSE)</f>
        <v>Fleisch</v>
      </c>
      <c r="N119" s="14" t="str">
        <f>VLOOKUP($B119,items_german!$B$2:$M$124,12,FALSE)</f>
        <v>Fleisch</v>
      </c>
    </row>
    <row r="120" spans="1:14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tr">
        <f>VLOOKUP(B120,items_german!$B$2:$M$124,7,FALSE)</f>
        <v>Innereien</v>
      </c>
      <c r="J120" s="14" t="str">
        <f>VLOOKUP($B120,items_german!$B$2:$M$124,8,FALSE)</f>
        <v>Tierische Erzeugnisse</v>
      </c>
      <c r="K120" s="14" t="str">
        <f>VLOOKUP($B120,items_german!$B$2:$M$124,9,FALSE)</f>
        <v>Fleisch</v>
      </c>
      <c r="L120" s="14" t="str">
        <f>VLOOKUP($B120,items_german!$B$2:$M$124,10,FALSE)</f>
        <v>Fleisch</v>
      </c>
      <c r="M120" s="14" t="str">
        <f>VLOOKUP($B120,items_german!$B$2:$M$124,11,FALSE)</f>
        <v>Fleisch</v>
      </c>
      <c r="N120" s="14" t="str">
        <f>VLOOKUP($B120,items_german!$B$2:$M$124,12,FALSE)</f>
        <v>Fleisch</v>
      </c>
    </row>
    <row r="121" spans="1:14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tr">
        <f>VLOOKUP(B121,items_german!$B$2:$M$124,7,FALSE)</f>
        <v>Tierische Fette</v>
      </c>
      <c r="J121" s="14" t="str">
        <f>VLOOKUP($B121,items_german!$B$2:$M$124,8,FALSE)</f>
        <v>Tierische Erzeugnisse</v>
      </c>
      <c r="K121" s="14" t="str">
        <f>VLOOKUP($B121,items_german!$B$2:$M$124,9,FALSE)</f>
        <v>Fleisch</v>
      </c>
      <c r="L121" s="14" t="str">
        <f>VLOOKUP($B121,items_german!$B$2:$M$124,10,FALSE)</f>
        <v>Fleisch</v>
      </c>
      <c r="M121" s="14" t="str">
        <f>VLOOKUP($B121,items_german!$B$2:$M$124,11,FALSE)</f>
        <v>Fleisch</v>
      </c>
      <c r="N121" s="14" t="str">
        <f>VLOOKUP($B121,items_german!$B$2:$M$124,12,FALSE)</f>
        <v>Tierische Fette</v>
      </c>
    </row>
    <row r="122" spans="1:14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I122" s="14" t="str">
        <f>VLOOKUP(B122,items_german!$B$2:$M$124,7,FALSE)</f>
        <v>Häute und Felle</v>
      </c>
      <c r="J122" s="14" t="str">
        <f>VLOOKUP($B122,items_german!$B$2:$M$124,8,FALSE)</f>
        <v>Tierische Erzeugnisse</v>
      </c>
      <c r="K122" s="14" t="str">
        <f>VLOOKUP($B122,items_german!$B$2:$M$124,9,FALSE)</f>
        <v>Häute, Felle, Wolle</v>
      </c>
      <c r="L122" s="14" t="str">
        <f>VLOOKUP($B122,items_german!$B$2:$M$124,10,FALSE)</f>
        <v>Häute, Felle, Wolle</v>
      </c>
      <c r="M122" s="14"/>
      <c r="N122" s="14"/>
    </row>
    <row r="123" spans="1:14">
      <c r="A123" s="42" t="s">
        <v>279</v>
      </c>
      <c r="B123" s="42">
        <v>2749</v>
      </c>
      <c r="C123" s="42" t="s">
        <v>379</v>
      </c>
      <c r="D123" s="42" t="s">
        <v>10</v>
      </c>
      <c r="E123" s="42" t="s">
        <v>249</v>
      </c>
      <c r="F123" s="42">
        <v>7.4999999999999997E-2</v>
      </c>
      <c r="G123" s="42" t="s">
        <v>261</v>
      </c>
      <c r="H123" s="42" t="s">
        <v>261</v>
      </c>
      <c r="I123" s="42" t="s">
        <v>493</v>
      </c>
      <c r="J123" s="42" t="s">
        <v>457</v>
      </c>
      <c r="K123" s="42" t="s">
        <v>472</v>
      </c>
      <c r="L123" s="42" t="s">
        <v>472</v>
      </c>
      <c r="M123" s="42" t="s">
        <v>472</v>
      </c>
      <c r="N123" s="42" t="s">
        <v>472</v>
      </c>
    </row>
    <row r="124" spans="1:14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tr">
        <f>VLOOKUP(B124,items_german!$B$2:$M$124,7,FALSE)</f>
        <v>Honig</v>
      </c>
      <c r="J124" s="14" t="str">
        <f>VLOOKUP($B124,items_german!$B$2:$M$124,8,FALSE)</f>
        <v>Tierische Erzeugnisse</v>
      </c>
      <c r="K124" s="14" t="str">
        <f>VLOOKUP($B124,items_german!$B$2:$M$124,9,FALSE)</f>
        <v>Zucker und Süßungsmittel</v>
      </c>
      <c r="L124" s="14" t="str">
        <f>VLOOKUP($B124,items_german!$B$2:$M$124,10,FALSE)</f>
        <v>Zucker und Süßungsmittel</v>
      </c>
      <c r="M124" s="14" t="str">
        <f>VLOOKUP($B124,items_german!$B$2:$M$124,11,FALSE)</f>
        <v>Zucker &amp; Alkohol</v>
      </c>
      <c r="N124" s="14" t="str">
        <f>VLOOKUP($B124,items_german!$B$2:$M$124,12,FALSE)</f>
        <v>Zucker</v>
      </c>
    </row>
    <row r="125" spans="1:14">
      <c r="A125" s="14" t="s">
        <v>389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I125" s="14" t="str">
        <f>VLOOKUP(B125,items_german!$B$2:$M$124,7,FALSE)</f>
        <v>Seide</v>
      </c>
      <c r="J125" s="14" t="str">
        <f>VLOOKUP($B125,items_german!$B$2:$M$124,8,FALSE)</f>
        <v>Tierische Erzeugnisse</v>
      </c>
      <c r="K125" s="14" t="str">
        <f>VLOOKUP($B125,items_german!$B$2:$M$124,9,FALSE)</f>
        <v>Häute, Felle, Wolle</v>
      </c>
      <c r="L125" s="14" t="str">
        <f>VLOOKUP($B125,items_german!$B$2:$M$124,10,FALSE)</f>
        <v>Häute, Felle, Wolle</v>
      </c>
      <c r="M125" s="14"/>
      <c r="N125" s="14"/>
    </row>
    <row r="126" spans="1:14">
      <c r="A126" s="14" t="s">
        <v>390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tr">
        <f>VLOOKUP(B126,items_german!$B$2:$M$124,7,FALSE)</f>
        <v>Fisch und Meeresfrüchte</v>
      </c>
      <c r="J126" s="14" t="str">
        <f>VLOOKUP($B126,items_german!$B$2:$M$124,8,FALSE)</f>
        <v>Fisch</v>
      </c>
      <c r="K126" s="14" t="str">
        <f>VLOOKUP($B126,items_german!$B$2:$M$124,9,FALSE)</f>
        <v>Fisch und Meeresfrüchte</v>
      </c>
      <c r="L126" s="14" t="str">
        <f>VLOOKUP($B126,items_german!$B$2:$M$124,10,FALSE)</f>
        <v>Fisch und Meeresfrüchte</v>
      </c>
      <c r="M126" s="14" t="str">
        <f>VLOOKUP($B126,items_german!$B$2:$M$124,11,FALSE)</f>
        <v>Fisch</v>
      </c>
      <c r="N126" s="14" t="str">
        <f>VLOOKUP($B126,items_german!$B$2:$M$124,12,FALSE)</f>
        <v>Eier, Geflügel &amp; Fisch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5" sqref="B5"/>
    </sheetView>
  </sheetViews>
  <sheetFormatPr baseColWidth="10" defaultColWidth="9.140625" defaultRowHeight="15"/>
  <cols>
    <col min="1" max="1" width="26.7109375" bestFit="1" customWidth="1"/>
    <col min="2" max="2" width="9.28515625" style="8"/>
  </cols>
  <sheetData>
    <row r="1" spans="1:2">
      <c r="A1" t="s">
        <v>459</v>
      </c>
      <c r="B1" s="8" t="s">
        <v>555</v>
      </c>
    </row>
    <row r="2" spans="1:2">
      <c r="A2" t="s">
        <v>460</v>
      </c>
      <c r="B2" s="8" t="s">
        <v>556</v>
      </c>
    </row>
    <row r="3" spans="1:2">
      <c r="A3" t="s">
        <v>461</v>
      </c>
      <c r="B3" s="43" t="s">
        <v>557</v>
      </c>
    </row>
    <row r="4" spans="1:2">
      <c r="A4" t="s">
        <v>549</v>
      </c>
      <c r="B4" s="8" t="s">
        <v>558</v>
      </c>
    </row>
    <row r="5" spans="1:2" ht="15.75">
      <c r="A5" t="s">
        <v>462</v>
      </c>
      <c r="B5" s="44" t="s">
        <v>561</v>
      </c>
    </row>
    <row r="6" spans="1:2" ht="15.75">
      <c r="A6" t="s">
        <v>550</v>
      </c>
      <c r="B6" s="44" t="s">
        <v>567</v>
      </c>
    </row>
    <row r="7" spans="1:2" ht="15.75">
      <c r="A7" t="s">
        <v>464</v>
      </c>
      <c r="B7" s="44" t="s">
        <v>562</v>
      </c>
    </row>
    <row r="8" spans="1:2" ht="15.75">
      <c r="A8" t="s">
        <v>465</v>
      </c>
      <c r="B8" s="44" t="s">
        <v>562</v>
      </c>
    </row>
    <row r="9" spans="1:2" ht="15.75">
      <c r="A9" t="s">
        <v>419</v>
      </c>
      <c r="B9" s="44" t="s">
        <v>562</v>
      </c>
    </row>
    <row r="10" spans="1:2" ht="15.75">
      <c r="A10" t="s">
        <v>466</v>
      </c>
      <c r="B10" s="44" t="s">
        <v>562</v>
      </c>
    </row>
    <row r="11" spans="1:2" ht="15.75">
      <c r="A11" t="s">
        <v>551</v>
      </c>
      <c r="B11" s="44" t="s">
        <v>563</v>
      </c>
    </row>
    <row r="12" spans="1:2" ht="15.75">
      <c r="A12" t="s">
        <v>468</v>
      </c>
      <c r="B12" s="44" t="s">
        <v>562</v>
      </c>
    </row>
    <row r="13" spans="1:2" ht="15.75">
      <c r="A13" t="s">
        <v>215</v>
      </c>
      <c r="B13" s="44" t="s">
        <v>562</v>
      </c>
    </row>
    <row r="14" spans="1:2" ht="15.75">
      <c r="A14" t="s">
        <v>470</v>
      </c>
      <c r="B14" s="44" t="s">
        <v>562</v>
      </c>
    </row>
    <row r="15" spans="1:2" ht="15.75">
      <c r="A15" t="s">
        <v>552</v>
      </c>
      <c r="B15" s="44" t="s">
        <v>564</v>
      </c>
    </row>
    <row r="16" spans="1:2" ht="15.75">
      <c r="A16" t="s">
        <v>446</v>
      </c>
      <c r="B16" s="44" t="s">
        <v>568</v>
      </c>
    </row>
    <row r="17" spans="1:2" ht="15.75">
      <c r="A17" t="s">
        <v>471</v>
      </c>
      <c r="B17" s="44" t="s">
        <v>562</v>
      </c>
    </row>
    <row r="18" spans="1:2" ht="15.75">
      <c r="A18" t="s">
        <v>472</v>
      </c>
      <c r="B18" s="44" t="s">
        <v>565</v>
      </c>
    </row>
    <row r="19" spans="1:2" ht="15.75">
      <c r="A19" t="s">
        <v>548</v>
      </c>
      <c r="B19" s="44" t="s">
        <v>566</v>
      </c>
    </row>
    <row r="20" spans="1:2" ht="15.75">
      <c r="A20" t="s">
        <v>463</v>
      </c>
      <c r="B20" s="44" t="s">
        <v>560</v>
      </c>
    </row>
    <row r="21" spans="1:2" ht="15.75">
      <c r="A21" t="s">
        <v>469</v>
      </c>
      <c r="B21" s="44" t="s">
        <v>569</v>
      </c>
    </row>
    <row r="22" spans="1:2" ht="15.75">
      <c r="A22" t="s">
        <v>570</v>
      </c>
      <c r="B22" s="44" t="s">
        <v>559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2" sqref="A22:XFD22"/>
    </sheetView>
  </sheetViews>
  <sheetFormatPr baseColWidth="10" defaultColWidth="9.140625" defaultRowHeight="15"/>
  <cols>
    <col min="1" max="1" width="26.7109375" style="14" bestFit="1" customWidth="1"/>
    <col min="2" max="2" width="9.140625" style="8"/>
    <col min="3" max="16384" width="9.140625" style="14"/>
  </cols>
  <sheetData>
    <row r="1" spans="1:3">
      <c r="A1" s="14" t="s">
        <v>459</v>
      </c>
      <c r="B1" s="8" t="s">
        <v>555</v>
      </c>
    </row>
    <row r="2" spans="1:3">
      <c r="A2" s="14" t="s">
        <v>460</v>
      </c>
      <c r="B2" s="8" t="s">
        <v>556</v>
      </c>
    </row>
    <row r="3" spans="1:3">
      <c r="A3" s="14" t="s">
        <v>461</v>
      </c>
      <c r="B3" s="43" t="s">
        <v>557</v>
      </c>
    </row>
    <row r="4" spans="1:3">
      <c r="A4" s="14" t="s">
        <v>674</v>
      </c>
      <c r="B4" s="43" t="s">
        <v>677</v>
      </c>
    </row>
    <row r="5" spans="1:3" ht="15.75">
      <c r="A5" s="57" t="s">
        <v>679</v>
      </c>
      <c r="B5" s="44" t="s">
        <v>678</v>
      </c>
      <c r="C5" s="44"/>
    </row>
    <row r="6" spans="1:3" ht="15.75">
      <c r="A6" s="14" t="s">
        <v>675</v>
      </c>
      <c r="B6" s="44" t="s">
        <v>561</v>
      </c>
    </row>
    <row r="7" spans="1:3" ht="15.75">
      <c r="A7" s="14" t="s">
        <v>550</v>
      </c>
      <c r="B7" s="44" t="s">
        <v>682</v>
      </c>
    </row>
    <row r="8" spans="1:3" ht="15.75">
      <c r="A8" s="14" t="s">
        <v>464</v>
      </c>
      <c r="B8" s="44" t="s">
        <v>562</v>
      </c>
    </row>
    <row r="9" spans="1:3" ht="15.75">
      <c r="A9" s="14" t="s">
        <v>465</v>
      </c>
      <c r="B9" s="44" t="s">
        <v>562</v>
      </c>
    </row>
    <row r="10" spans="1:3" ht="15.75">
      <c r="A10" s="14" t="s">
        <v>419</v>
      </c>
      <c r="B10" s="44" t="s">
        <v>562</v>
      </c>
    </row>
    <row r="11" spans="1:3" ht="15.75">
      <c r="A11" s="14" t="s">
        <v>466</v>
      </c>
      <c r="B11" s="44" t="s">
        <v>562</v>
      </c>
    </row>
    <row r="12" spans="1:3" ht="15.75">
      <c r="A12" s="14" t="s">
        <v>551</v>
      </c>
      <c r="B12" s="44" t="s">
        <v>563</v>
      </c>
    </row>
    <row r="13" spans="1:3" ht="15.75">
      <c r="A13" s="14" t="s">
        <v>468</v>
      </c>
      <c r="B13" s="44" t="s">
        <v>562</v>
      </c>
    </row>
    <row r="14" spans="1:3" ht="15.75">
      <c r="A14" s="14" t="s">
        <v>215</v>
      </c>
      <c r="B14" s="44" t="s">
        <v>562</v>
      </c>
    </row>
    <row r="15" spans="1:3" ht="15.75">
      <c r="A15" s="14" t="s">
        <v>470</v>
      </c>
      <c r="B15" s="44" t="s">
        <v>562</v>
      </c>
    </row>
    <row r="16" spans="1:3" ht="15.75">
      <c r="A16" s="14" t="s">
        <v>552</v>
      </c>
      <c r="B16" s="44" t="s">
        <v>564</v>
      </c>
    </row>
    <row r="17" spans="1:3" ht="15.75">
      <c r="A17" s="14" t="s">
        <v>446</v>
      </c>
      <c r="B17" s="44" t="s">
        <v>561</v>
      </c>
    </row>
    <row r="18" spans="1:3" ht="15.75">
      <c r="A18" s="14" t="s">
        <v>471</v>
      </c>
      <c r="B18" s="44" t="s">
        <v>562</v>
      </c>
    </row>
    <row r="19" spans="1:3" ht="15.75">
      <c r="A19" s="14" t="s">
        <v>472</v>
      </c>
      <c r="B19" s="44" t="s">
        <v>565</v>
      </c>
    </row>
    <row r="20" spans="1:3" ht="15.75">
      <c r="A20" s="14" t="s">
        <v>548</v>
      </c>
      <c r="B20" s="44" t="s">
        <v>569</v>
      </c>
    </row>
    <row r="21" spans="1:3" ht="15.75">
      <c r="A21" s="14" t="s">
        <v>676</v>
      </c>
      <c r="B21" s="44" t="s">
        <v>680</v>
      </c>
    </row>
    <row r="22" spans="1:3" ht="15.75">
      <c r="A22" s="14" t="s">
        <v>463</v>
      </c>
      <c r="B22" s="44" t="s">
        <v>560</v>
      </c>
    </row>
    <row r="23" spans="1:3" ht="15.75">
      <c r="A23" s="14" t="s">
        <v>570</v>
      </c>
      <c r="B23" s="44" t="s">
        <v>559</v>
      </c>
      <c r="C23" s="44"/>
    </row>
    <row r="24" spans="1:3" ht="15.75">
      <c r="A24" s="14" t="s">
        <v>469</v>
      </c>
      <c r="B24" s="44" t="s">
        <v>681</v>
      </c>
    </row>
    <row r="25" spans="1:3">
      <c r="B25" s="14"/>
    </row>
    <row r="26" spans="1:3">
      <c r="B26" s="14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1" sqref="A21"/>
    </sheetView>
  </sheetViews>
  <sheetFormatPr baseColWidth="10" defaultColWidth="9.140625" defaultRowHeight="15"/>
  <cols>
    <col min="1" max="1" width="26.7109375" style="14" bestFit="1" customWidth="1"/>
    <col min="2" max="2" width="9.140625" style="8"/>
    <col min="3" max="16384" width="9.140625" style="14"/>
  </cols>
  <sheetData>
    <row r="1" spans="1:2">
      <c r="A1" s="14" t="s">
        <v>459</v>
      </c>
      <c r="B1" s="8" t="s">
        <v>555</v>
      </c>
    </row>
    <row r="2" spans="1:2">
      <c r="A2" s="14" t="s">
        <v>460</v>
      </c>
      <c r="B2" s="8" t="s">
        <v>556</v>
      </c>
    </row>
    <row r="3" spans="1:2">
      <c r="A3" s="14" t="s">
        <v>461</v>
      </c>
      <c r="B3" s="43" t="s">
        <v>557</v>
      </c>
    </row>
    <row r="4" spans="1:2">
      <c r="A4" s="14" t="s">
        <v>674</v>
      </c>
      <c r="B4" s="43" t="s">
        <v>677</v>
      </c>
    </row>
    <row r="5" spans="1:2" ht="15.75">
      <c r="A5" s="57" t="s">
        <v>679</v>
      </c>
      <c r="B5" s="44" t="s">
        <v>683</v>
      </c>
    </row>
    <row r="6" spans="1:2" ht="15.75">
      <c r="A6" s="14" t="s">
        <v>675</v>
      </c>
      <c r="B6" s="44" t="s">
        <v>561</v>
      </c>
    </row>
    <row r="7" spans="1:2" ht="15.75">
      <c r="A7" s="14" t="s">
        <v>550</v>
      </c>
      <c r="B7" s="44" t="s">
        <v>682</v>
      </c>
    </row>
    <row r="8" spans="1:2" ht="15.75">
      <c r="A8" s="14" t="s">
        <v>464</v>
      </c>
      <c r="B8" s="44" t="s">
        <v>562</v>
      </c>
    </row>
    <row r="9" spans="1:2" ht="15.75">
      <c r="A9" s="14" t="s">
        <v>465</v>
      </c>
      <c r="B9" s="44" t="s">
        <v>562</v>
      </c>
    </row>
    <row r="10" spans="1:2" ht="15.75">
      <c r="A10" s="14" t="s">
        <v>419</v>
      </c>
      <c r="B10" s="44" t="s">
        <v>562</v>
      </c>
    </row>
    <row r="11" spans="1:2" ht="15.75">
      <c r="A11" s="14" t="s">
        <v>466</v>
      </c>
      <c r="B11" s="44" t="s">
        <v>562</v>
      </c>
    </row>
    <row r="12" spans="1:2" ht="15.75">
      <c r="A12" s="14" t="s">
        <v>551</v>
      </c>
      <c r="B12" s="44" t="s">
        <v>563</v>
      </c>
    </row>
    <row r="13" spans="1:2" ht="15.75">
      <c r="A13" s="14" t="s">
        <v>468</v>
      </c>
      <c r="B13" s="44" t="s">
        <v>562</v>
      </c>
    </row>
    <row r="14" spans="1:2" ht="15.75">
      <c r="A14" s="14" t="s">
        <v>215</v>
      </c>
      <c r="B14" s="44" t="s">
        <v>562</v>
      </c>
    </row>
    <row r="15" spans="1:2" ht="15.75">
      <c r="A15" s="14" t="s">
        <v>470</v>
      </c>
      <c r="B15" s="44" t="s">
        <v>562</v>
      </c>
    </row>
    <row r="16" spans="1:2" ht="15.75">
      <c r="A16" s="14" t="s">
        <v>552</v>
      </c>
      <c r="B16" s="44" t="s">
        <v>564</v>
      </c>
    </row>
    <row r="17" spans="1:2" ht="15.75">
      <c r="A17" s="14" t="s">
        <v>446</v>
      </c>
      <c r="B17" s="44" t="s">
        <v>561</v>
      </c>
    </row>
    <row r="18" spans="1:2" ht="15.75">
      <c r="A18" s="14" t="s">
        <v>471</v>
      </c>
      <c r="B18" s="44" t="s">
        <v>562</v>
      </c>
    </row>
    <row r="19" spans="1:2" ht="15.75">
      <c r="A19" s="14" t="s">
        <v>472</v>
      </c>
      <c r="B19" s="44" t="s">
        <v>565</v>
      </c>
    </row>
    <row r="20" spans="1:2" ht="15.75">
      <c r="A20" s="14" t="s">
        <v>548</v>
      </c>
      <c r="B20" s="44" t="s">
        <v>569</v>
      </c>
    </row>
    <row r="21" spans="1:2" ht="15.75">
      <c r="A21" s="14" t="s">
        <v>676</v>
      </c>
      <c r="B21" s="44" t="s">
        <v>678</v>
      </c>
    </row>
    <row r="22" spans="1:2" ht="15.75">
      <c r="A22" s="14" t="s">
        <v>463</v>
      </c>
      <c r="B22" s="44" t="s">
        <v>560</v>
      </c>
    </row>
    <row r="23" spans="1:2" ht="15.75">
      <c r="A23" s="14" t="s">
        <v>570</v>
      </c>
      <c r="B23" s="44" t="s">
        <v>684</v>
      </c>
    </row>
    <row r="24" spans="1:2" ht="15.75">
      <c r="A24" s="14" t="s">
        <v>469</v>
      </c>
      <c r="B24" s="44" t="s">
        <v>681</v>
      </c>
    </row>
    <row r="25" spans="1:2">
      <c r="B25" s="14"/>
    </row>
    <row r="26" spans="1:2">
      <c r="B26" s="1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23" sqref="J23"/>
    </sheetView>
  </sheetViews>
  <sheetFormatPr baseColWidth="10" defaultColWidth="9.140625" defaultRowHeight="15"/>
  <cols>
    <col min="1" max="1" width="25.28515625" customWidth="1"/>
    <col min="2" max="2" width="30" customWidth="1"/>
    <col min="5" max="5" width="16.28515625" customWidth="1"/>
    <col min="6" max="6" width="28.85546875" customWidth="1"/>
    <col min="7" max="7" width="19.7109375" hidden="1" customWidth="1"/>
    <col min="8" max="8" width="34.28515625" style="14" bestFit="1" customWidth="1"/>
    <col min="9" max="9" width="19.7109375" style="14" hidden="1" customWidth="1"/>
    <col min="10" max="10" width="34.28515625" bestFit="1" customWidth="1"/>
  </cols>
  <sheetData>
    <row r="1" spans="1:10">
      <c r="A1" s="71" t="s">
        <v>322</v>
      </c>
      <c r="B1" s="71"/>
      <c r="C1" s="71"/>
      <c r="D1" s="71"/>
      <c r="E1" s="71"/>
    </row>
    <row r="2" spans="1:10">
      <c r="A2" s="18" t="s">
        <v>323</v>
      </c>
      <c r="B2" s="18" t="s">
        <v>324</v>
      </c>
      <c r="C2" s="18" t="s">
        <v>325</v>
      </c>
      <c r="D2" s="18" t="s">
        <v>326</v>
      </c>
      <c r="E2" s="19" t="s">
        <v>327</v>
      </c>
      <c r="F2" s="7" t="s">
        <v>370</v>
      </c>
      <c r="G2" s="7" t="s">
        <v>371</v>
      </c>
      <c r="H2" s="7" t="s">
        <v>697</v>
      </c>
      <c r="I2" s="7" t="s">
        <v>361</v>
      </c>
      <c r="J2" s="7" t="s">
        <v>321</v>
      </c>
    </row>
    <row r="3" spans="1:10">
      <c r="A3" s="20" t="s">
        <v>284</v>
      </c>
      <c r="B3" s="20" t="s">
        <v>328</v>
      </c>
      <c r="C3" s="20">
        <v>232</v>
      </c>
      <c r="D3" s="20">
        <v>811</v>
      </c>
      <c r="E3" s="15" t="s">
        <v>285</v>
      </c>
      <c r="F3" s="20" t="s">
        <v>284</v>
      </c>
      <c r="G3" s="15" t="s">
        <v>285</v>
      </c>
      <c r="H3" s="20" t="s">
        <v>284</v>
      </c>
      <c r="I3" s="15" t="s">
        <v>285</v>
      </c>
      <c r="J3" s="20" t="s">
        <v>284</v>
      </c>
    </row>
    <row r="4" spans="1:10">
      <c r="A4" s="20" t="s">
        <v>286</v>
      </c>
      <c r="B4" s="20" t="s">
        <v>329</v>
      </c>
      <c r="C4" s="20">
        <v>50</v>
      </c>
      <c r="D4" s="20">
        <v>39</v>
      </c>
      <c r="E4" s="15" t="s">
        <v>287</v>
      </c>
      <c r="F4" s="20" t="s">
        <v>286</v>
      </c>
      <c r="G4" s="15" t="s">
        <v>287</v>
      </c>
      <c r="H4" s="20" t="s">
        <v>286</v>
      </c>
      <c r="I4" s="15" t="s">
        <v>287</v>
      </c>
      <c r="J4" s="20" t="s">
        <v>286</v>
      </c>
    </row>
    <row r="5" spans="1:10">
      <c r="A5" s="21" t="s">
        <v>288</v>
      </c>
      <c r="B5" s="20" t="s">
        <v>330</v>
      </c>
      <c r="C5" s="20">
        <v>100</v>
      </c>
      <c r="D5" s="20">
        <v>23</v>
      </c>
      <c r="E5" s="15" t="s">
        <v>289</v>
      </c>
      <c r="F5" s="21" t="s">
        <v>288</v>
      </c>
      <c r="G5" s="15" t="s">
        <v>289</v>
      </c>
      <c r="H5" s="21" t="s">
        <v>288</v>
      </c>
      <c r="I5" s="15" t="s">
        <v>289</v>
      </c>
      <c r="J5" s="21" t="s">
        <v>288</v>
      </c>
    </row>
    <row r="6" spans="1:10">
      <c r="A6" s="21" t="s">
        <v>288</v>
      </c>
      <c r="B6" s="20" t="s">
        <v>331</v>
      </c>
      <c r="C6" s="20">
        <v>100</v>
      </c>
      <c r="D6" s="20">
        <v>30</v>
      </c>
      <c r="E6" s="15" t="s">
        <v>289</v>
      </c>
      <c r="F6" s="21" t="s">
        <v>288</v>
      </c>
      <c r="G6" s="15" t="s">
        <v>289</v>
      </c>
      <c r="H6" s="21" t="s">
        <v>288</v>
      </c>
      <c r="I6" s="15" t="s">
        <v>289</v>
      </c>
      <c r="J6" s="21" t="s">
        <v>288</v>
      </c>
    </row>
    <row r="7" spans="1:10">
      <c r="A7" s="21" t="s">
        <v>288</v>
      </c>
      <c r="B7" s="20" t="s">
        <v>332</v>
      </c>
      <c r="C7" s="20">
        <v>100</v>
      </c>
      <c r="D7" s="20">
        <v>25</v>
      </c>
      <c r="E7" s="15" t="s">
        <v>289</v>
      </c>
      <c r="F7" s="21" t="s">
        <v>288</v>
      </c>
      <c r="G7" s="15" t="s">
        <v>289</v>
      </c>
      <c r="H7" s="21" t="s">
        <v>288</v>
      </c>
      <c r="I7" s="15" t="s">
        <v>289</v>
      </c>
      <c r="J7" s="21" t="s">
        <v>288</v>
      </c>
    </row>
    <row r="8" spans="1:10">
      <c r="A8" s="20" t="s">
        <v>295</v>
      </c>
      <c r="B8" s="20" t="s">
        <v>333</v>
      </c>
      <c r="C8" s="20">
        <v>200</v>
      </c>
      <c r="D8" s="20">
        <v>126</v>
      </c>
      <c r="E8" s="15" t="s">
        <v>334</v>
      </c>
      <c r="F8" s="20" t="s">
        <v>295</v>
      </c>
      <c r="G8" s="15" t="s">
        <v>334</v>
      </c>
      <c r="H8" s="20" t="s">
        <v>295</v>
      </c>
      <c r="I8" s="15" t="s">
        <v>334</v>
      </c>
      <c r="J8" s="20" t="s">
        <v>295</v>
      </c>
    </row>
    <row r="9" spans="1:10">
      <c r="A9" s="20" t="s">
        <v>335</v>
      </c>
      <c r="B9" s="20" t="s">
        <v>336</v>
      </c>
      <c r="C9" s="20">
        <v>250</v>
      </c>
      <c r="D9" s="20">
        <v>153</v>
      </c>
      <c r="E9" s="15" t="s">
        <v>337</v>
      </c>
      <c r="F9" s="25" t="s">
        <v>302</v>
      </c>
      <c r="G9" s="15" t="s">
        <v>337</v>
      </c>
      <c r="H9" s="25" t="s">
        <v>302</v>
      </c>
      <c r="I9" s="15" t="s">
        <v>337</v>
      </c>
      <c r="J9" s="25" t="s">
        <v>302</v>
      </c>
    </row>
    <row r="10" spans="1:10">
      <c r="A10" s="22" t="s">
        <v>338</v>
      </c>
      <c r="B10" s="20" t="s">
        <v>339</v>
      </c>
      <c r="C10" s="20">
        <v>7</v>
      </c>
      <c r="D10" s="20">
        <v>15</v>
      </c>
      <c r="E10" s="15" t="s">
        <v>340</v>
      </c>
      <c r="F10" s="22" t="s">
        <v>261</v>
      </c>
      <c r="G10" s="15" t="s">
        <v>340</v>
      </c>
      <c r="H10" s="22" t="s">
        <v>261</v>
      </c>
      <c r="I10" s="15" t="s">
        <v>340</v>
      </c>
      <c r="J10" s="22" t="s">
        <v>261</v>
      </c>
    </row>
    <row r="11" spans="1:10">
      <c r="A11" s="22" t="s">
        <v>338</v>
      </c>
      <c r="B11" s="20" t="s">
        <v>341</v>
      </c>
      <c r="C11" s="20">
        <v>7</v>
      </c>
      <c r="D11" s="20">
        <v>15</v>
      </c>
      <c r="E11" s="15" t="s">
        <v>340</v>
      </c>
      <c r="F11" s="22" t="s">
        <v>261</v>
      </c>
      <c r="G11" s="15" t="s">
        <v>340</v>
      </c>
      <c r="H11" s="22" t="s">
        <v>261</v>
      </c>
      <c r="I11" s="15" t="s">
        <v>340</v>
      </c>
      <c r="J11" s="22" t="s">
        <v>261</v>
      </c>
    </row>
    <row r="12" spans="1:10">
      <c r="A12" s="22" t="s">
        <v>338</v>
      </c>
      <c r="B12" s="20" t="s">
        <v>342</v>
      </c>
      <c r="C12" s="20">
        <v>29</v>
      </c>
      <c r="D12" s="20">
        <v>62</v>
      </c>
      <c r="E12" s="15" t="s">
        <v>340</v>
      </c>
      <c r="F12" s="24" t="s">
        <v>303</v>
      </c>
      <c r="G12" s="15" t="s">
        <v>340</v>
      </c>
      <c r="H12" s="24" t="s">
        <v>303</v>
      </c>
      <c r="I12" s="15" t="s">
        <v>340</v>
      </c>
      <c r="J12" s="24" t="s">
        <v>303</v>
      </c>
    </row>
    <row r="13" spans="1:10">
      <c r="A13" s="22" t="s">
        <v>338</v>
      </c>
      <c r="B13" s="20" t="s">
        <v>343</v>
      </c>
      <c r="C13" s="20">
        <v>13</v>
      </c>
      <c r="D13" s="20">
        <v>19</v>
      </c>
      <c r="E13" s="15" t="s">
        <v>340</v>
      </c>
      <c r="F13" s="24" t="s">
        <v>303</v>
      </c>
      <c r="G13" s="15" t="s">
        <v>340</v>
      </c>
      <c r="H13" s="24" t="s">
        <v>303</v>
      </c>
      <c r="I13" s="15" t="s">
        <v>340</v>
      </c>
      <c r="J13" s="24" t="s">
        <v>303</v>
      </c>
    </row>
    <row r="14" spans="1:10">
      <c r="A14" s="22" t="s">
        <v>338</v>
      </c>
      <c r="B14" s="20" t="s">
        <v>344</v>
      </c>
      <c r="C14" s="20">
        <v>28</v>
      </c>
      <c r="D14" s="20">
        <v>40</v>
      </c>
      <c r="E14" s="15" t="s">
        <v>340</v>
      </c>
      <c r="F14" s="24" t="s">
        <v>303</v>
      </c>
      <c r="G14" s="15" t="s">
        <v>340</v>
      </c>
      <c r="H14" s="24" t="s">
        <v>303</v>
      </c>
      <c r="I14" s="15" t="s">
        <v>340</v>
      </c>
      <c r="J14" s="24" t="s">
        <v>303</v>
      </c>
    </row>
    <row r="15" spans="1:10">
      <c r="A15" s="22" t="s">
        <v>345</v>
      </c>
      <c r="B15" s="20" t="s">
        <v>346</v>
      </c>
      <c r="C15" s="20">
        <v>50</v>
      </c>
      <c r="D15" s="20">
        <v>172</v>
      </c>
      <c r="E15" s="15" t="s">
        <v>347</v>
      </c>
      <c r="F15" s="4" t="s">
        <v>299</v>
      </c>
      <c r="G15" s="15" t="s">
        <v>347</v>
      </c>
      <c r="H15" s="4" t="s">
        <v>299</v>
      </c>
      <c r="I15" s="15" t="s">
        <v>347</v>
      </c>
      <c r="J15" s="4" t="s">
        <v>658</v>
      </c>
    </row>
    <row r="16" spans="1:10">
      <c r="A16" s="22" t="s">
        <v>345</v>
      </c>
      <c r="B16" s="20" t="s">
        <v>348</v>
      </c>
      <c r="C16" s="20">
        <v>25</v>
      </c>
      <c r="D16" s="20">
        <v>112</v>
      </c>
      <c r="E16" s="15" t="s">
        <v>347</v>
      </c>
      <c r="F16" s="4" t="s">
        <v>299</v>
      </c>
      <c r="G16" s="15" t="s">
        <v>347</v>
      </c>
      <c r="H16" s="4" t="s">
        <v>299</v>
      </c>
      <c r="I16" s="15" t="s">
        <v>347</v>
      </c>
      <c r="J16" s="4" t="s">
        <v>698</v>
      </c>
    </row>
    <row r="17" spans="1:10">
      <c r="A17" s="22" t="s">
        <v>345</v>
      </c>
      <c r="B17" s="20" t="s">
        <v>349</v>
      </c>
      <c r="C17" s="20">
        <v>25</v>
      </c>
      <c r="D17" s="20">
        <v>142</v>
      </c>
      <c r="E17" s="15" t="s">
        <v>347</v>
      </c>
      <c r="F17" s="4" t="s">
        <v>299</v>
      </c>
      <c r="G17" s="15" t="s">
        <v>347</v>
      </c>
      <c r="H17" s="4" t="s">
        <v>299</v>
      </c>
      <c r="I17" s="15" t="s">
        <v>347</v>
      </c>
      <c r="J17" s="4" t="s">
        <v>309</v>
      </c>
    </row>
    <row r="18" spans="1:10">
      <c r="A18" s="22" t="s">
        <v>345</v>
      </c>
      <c r="B18" s="20" t="s">
        <v>350</v>
      </c>
      <c r="C18" s="20">
        <v>25</v>
      </c>
      <c r="D18" s="20">
        <v>149</v>
      </c>
      <c r="E18" s="15" t="s">
        <v>347</v>
      </c>
      <c r="F18" s="4" t="s">
        <v>299</v>
      </c>
      <c r="G18" s="15" t="s">
        <v>347</v>
      </c>
      <c r="H18" s="4" t="s">
        <v>299</v>
      </c>
      <c r="I18" s="15" t="s">
        <v>347</v>
      </c>
      <c r="J18" s="4" t="s">
        <v>699</v>
      </c>
    </row>
    <row r="19" spans="1:10">
      <c r="A19" s="22" t="s">
        <v>301</v>
      </c>
      <c r="B19" s="20" t="s">
        <v>351</v>
      </c>
      <c r="C19" s="20">
        <v>40</v>
      </c>
      <c r="D19" s="20">
        <v>354</v>
      </c>
      <c r="E19" s="15" t="s">
        <v>352</v>
      </c>
      <c r="F19" s="13" t="s">
        <v>316</v>
      </c>
      <c r="G19" s="15" t="s">
        <v>360</v>
      </c>
      <c r="H19" s="13" t="s">
        <v>380</v>
      </c>
      <c r="I19" s="15" t="s">
        <v>360</v>
      </c>
      <c r="J19" s="13" t="s">
        <v>380</v>
      </c>
    </row>
    <row r="20" spans="1:10">
      <c r="A20" s="22" t="s">
        <v>301</v>
      </c>
      <c r="B20" s="20" t="s">
        <v>353</v>
      </c>
      <c r="C20" s="20">
        <v>6.8</v>
      </c>
      <c r="D20" s="20">
        <v>60</v>
      </c>
      <c r="E20" s="15" t="s">
        <v>352</v>
      </c>
      <c r="F20" s="13" t="s">
        <v>314</v>
      </c>
      <c r="G20" s="15" t="s">
        <v>362</v>
      </c>
      <c r="H20" s="13" t="s">
        <v>380</v>
      </c>
      <c r="I20" s="15" t="s">
        <v>360</v>
      </c>
      <c r="J20" s="13" t="s">
        <v>380</v>
      </c>
    </row>
    <row r="21" spans="1:10">
      <c r="A21" s="22" t="s">
        <v>301</v>
      </c>
      <c r="B21" s="20" t="s">
        <v>354</v>
      </c>
      <c r="C21" s="20">
        <v>5</v>
      </c>
      <c r="D21" s="20">
        <v>36</v>
      </c>
      <c r="E21" s="15" t="s">
        <v>352</v>
      </c>
      <c r="F21" s="13" t="s">
        <v>315</v>
      </c>
      <c r="G21" s="15" t="s">
        <v>363</v>
      </c>
      <c r="H21" s="13" t="s">
        <v>315</v>
      </c>
      <c r="I21" s="15" t="s">
        <v>362</v>
      </c>
      <c r="J21" s="13" t="s">
        <v>315</v>
      </c>
    </row>
    <row r="22" spans="1:10">
      <c r="A22" s="20" t="s">
        <v>355</v>
      </c>
      <c r="B22" s="20" t="s">
        <v>356</v>
      </c>
      <c r="C22" s="20">
        <v>31</v>
      </c>
      <c r="D22" s="20">
        <v>120</v>
      </c>
      <c r="E22" s="15" t="s">
        <v>357</v>
      </c>
      <c r="F22" s="25" t="s">
        <v>298</v>
      </c>
      <c r="G22" s="15" t="s">
        <v>357</v>
      </c>
      <c r="H22" s="25" t="s">
        <v>298</v>
      </c>
      <c r="I22" s="15" t="s">
        <v>357</v>
      </c>
      <c r="J22" s="25" t="s">
        <v>298</v>
      </c>
    </row>
    <row r="23" spans="1:10" ht="38.25">
      <c r="A23" s="23" t="s">
        <v>300</v>
      </c>
      <c r="B23" s="23" t="s">
        <v>685</v>
      </c>
      <c r="C23" s="23" t="s">
        <v>358</v>
      </c>
      <c r="D23" s="23" t="s">
        <v>358</v>
      </c>
      <c r="E23" s="16" t="s">
        <v>359</v>
      </c>
      <c r="F23" s="23" t="s">
        <v>300</v>
      </c>
      <c r="G23" s="16" t="s">
        <v>359</v>
      </c>
      <c r="H23" s="23" t="s">
        <v>300</v>
      </c>
      <c r="I23" s="16" t="s">
        <v>359</v>
      </c>
      <c r="J23" s="23" t="s">
        <v>300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70" zoomScaleNormal="70" workbookViewId="0">
      <selection activeCell="B17" sqref="A15:B17"/>
    </sheetView>
  </sheetViews>
  <sheetFormatPr baseColWidth="10" defaultColWidth="9.28515625" defaultRowHeight="15"/>
  <cols>
    <col min="1" max="1" width="28.42578125" style="14" bestFit="1" customWidth="1"/>
    <col min="2" max="3" width="29.42578125" style="14" bestFit="1" customWidth="1"/>
    <col min="4" max="5" width="25.7109375" style="14" bestFit="1" customWidth="1"/>
    <col min="6" max="6" width="18.140625" style="14" bestFit="1" customWidth="1"/>
    <col min="7" max="7" width="20.28515625" style="14" customWidth="1"/>
    <col min="8" max="8" width="22.28515625" style="14" customWidth="1"/>
    <col min="9" max="9" width="17.7109375" style="14" bestFit="1" customWidth="1"/>
    <col min="10" max="11" width="13.5703125" style="14" customWidth="1"/>
    <col min="12" max="12" width="8.85546875" style="14" customWidth="1"/>
    <col min="13" max="13" width="12.5703125" style="14" hidden="1" customWidth="1"/>
    <col min="14" max="14" width="10.42578125" style="14" bestFit="1" customWidth="1"/>
    <col min="15" max="15" width="34" style="14" customWidth="1"/>
    <col min="16" max="16" width="16.85546875" style="14" customWidth="1"/>
    <col min="17" max="17" width="18.140625" style="14" customWidth="1"/>
    <col min="18" max="18" width="74.42578125" style="14" bestFit="1" customWidth="1"/>
    <col min="19" max="19" width="43" style="14" bestFit="1" customWidth="1"/>
    <col min="20" max="16384" width="9.28515625" style="14"/>
  </cols>
  <sheetData>
    <row r="1" spans="1:20" s="53" customFormat="1">
      <c r="A1" s="53" t="s">
        <v>660</v>
      </c>
      <c r="B1" s="53" t="s">
        <v>602</v>
      </c>
      <c r="C1" s="53" t="s">
        <v>661</v>
      </c>
      <c r="D1" s="53" t="s">
        <v>601</v>
      </c>
      <c r="E1" s="53" t="s">
        <v>657</v>
      </c>
      <c r="F1" s="53" t="s">
        <v>663</v>
      </c>
      <c r="G1" s="53" t="s">
        <v>664</v>
      </c>
      <c r="H1" s="53" t="s">
        <v>665</v>
      </c>
      <c r="I1" s="53" t="s">
        <v>654</v>
      </c>
      <c r="J1" s="53" t="s">
        <v>622</v>
      </c>
      <c r="K1" s="53" t="s">
        <v>634</v>
      </c>
      <c r="L1" s="53" t="s">
        <v>581</v>
      </c>
      <c r="M1" s="53" t="s">
        <v>573</v>
      </c>
      <c r="N1" s="53" t="s">
        <v>325</v>
      </c>
      <c r="O1" s="53" t="s">
        <v>596</v>
      </c>
      <c r="P1" s="53" t="s">
        <v>591</v>
      </c>
      <c r="Q1" s="53" t="s">
        <v>655</v>
      </c>
      <c r="R1" s="53" t="s">
        <v>594</v>
      </c>
      <c r="S1" s="53" t="s">
        <v>592</v>
      </c>
    </row>
    <row r="2" spans="1:20">
      <c r="A2" s="14" t="s">
        <v>571</v>
      </c>
      <c r="B2" s="14" t="s">
        <v>571</v>
      </c>
      <c r="C2" s="14" t="s">
        <v>484</v>
      </c>
      <c r="D2" s="14" t="s">
        <v>298</v>
      </c>
      <c r="E2" s="14" t="s">
        <v>298</v>
      </c>
      <c r="F2" s="14">
        <v>1</v>
      </c>
      <c r="G2" s="14">
        <v>1</v>
      </c>
      <c r="H2" s="51">
        <v>50</v>
      </c>
      <c r="I2" s="51">
        <v>50</v>
      </c>
      <c r="J2" s="14" t="s">
        <v>623</v>
      </c>
      <c r="K2" s="14">
        <v>50</v>
      </c>
      <c r="L2" s="48"/>
      <c r="M2" s="48"/>
      <c r="N2" s="48">
        <v>50</v>
      </c>
      <c r="O2" s="63" t="s">
        <v>631</v>
      </c>
      <c r="S2" s="33"/>
      <c r="T2" s="33"/>
    </row>
    <row r="3" spans="1:20">
      <c r="A3" s="14" t="s">
        <v>572</v>
      </c>
      <c r="B3" s="47" t="s">
        <v>575</v>
      </c>
      <c r="C3" s="47" t="s">
        <v>575</v>
      </c>
      <c r="D3" s="14" t="s">
        <v>608</v>
      </c>
      <c r="E3" s="14" t="s">
        <v>608</v>
      </c>
      <c r="F3" s="14">
        <v>1</v>
      </c>
      <c r="G3" s="14">
        <v>1</v>
      </c>
      <c r="H3" s="54" t="s">
        <v>614</v>
      </c>
      <c r="I3" s="54" t="s">
        <v>629</v>
      </c>
      <c r="J3" s="36" t="s">
        <v>615</v>
      </c>
      <c r="K3" s="58">
        <f>I3*P3</f>
        <v>20.25</v>
      </c>
      <c r="L3" s="61"/>
      <c r="M3" s="48" t="s">
        <v>574</v>
      </c>
      <c r="N3" s="62">
        <f>I3*P3</f>
        <v>20.25</v>
      </c>
      <c r="O3" s="33" t="s">
        <v>642</v>
      </c>
      <c r="P3" s="33">
        <v>13.5</v>
      </c>
      <c r="Q3" s="14" t="s">
        <v>632</v>
      </c>
      <c r="R3" s="14" t="s">
        <v>633</v>
      </c>
      <c r="S3" s="33"/>
      <c r="T3" s="33"/>
    </row>
    <row r="4" spans="1:20">
      <c r="A4" s="14" t="s">
        <v>572</v>
      </c>
      <c r="B4" s="47" t="s">
        <v>576</v>
      </c>
      <c r="C4" s="47" t="s">
        <v>576</v>
      </c>
      <c r="D4" s="14" t="s">
        <v>609</v>
      </c>
      <c r="E4" s="14" t="s">
        <v>609</v>
      </c>
      <c r="F4" s="33">
        <v>1</v>
      </c>
      <c r="G4" s="33">
        <v>1</v>
      </c>
      <c r="H4" s="56">
        <v>22.5</v>
      </c>
      <c r="I4" s="56">
        <v>22.5</v>
      </c>
      <c r="J4" s="33" t="s">
        <v>623</v>
      </c>
      <c r="K4" s="33">
        <v>22.5</v>
      </c>
      <c r="L4" s="61"/>
      <c r="M4" s="48" t="s">
        <v>577</v>
      </c>
      <c r="N4" s="48">
        <v>22.5</v>
      </c>
      <c r="O4" s="33" t="s">
        <v>648</v>
      </c>
    </row>
    <row r="5" spans="1:20">
      <c r="A5" s="14" t="s">
        <v>580</v>
      </c>
      <c r="B5" s="14" t="s">
        <v>458</v>
      </c>
      <c r="C5" s="14" t="s">
        <v>458</v>
      </c>
      <c r="D5" s="14" t="s">
        <v>283</v>
      </c>
      <c r="E5" s="14" t="s">
        <v>283</v>
      </c>
      <c r="F5" s="51" t="s">
        <v>612</v>
      </c>
      <c r="G5" s="49">
        <f>2/7</f>
        <v>0.2857142857142857</v>
      </c>
      <c r="H5" s="56">
        <v>150</v>
      </c>
      <c r="I5" s="56">
        <v>150</v>
      </c>
      <c r="J5" s="36" t="s">
        <v>623</v>
      </c>
      <c r="K5" s="36">
        <f>H5</f>
        <v>150</v>
      </c>
      <c r="L5" s="48">
        <v>300</v>
      </c>
      <c r="M5" s="48"/>
      <c r="N5" s="50">
        <f>G5*K5</f>
        <v>42.857142857142854</v>
      </c>
      <c r="O5" s="14" t="s">
        <v>597</v>
      </c>
    </row>
    <row r="6" spans="1:20">
      <c r="A6" s="14" t="s">
        <v>580</v>
      </c>
      <c r="B6" s="14" t="s">
        <v>446</v>
      </c>
      <c r="C6" s="14" t="s">
        <v>446</v>
      </c>
      <c r="D6" s="14" t="s">
        <v>255</v>
      </c>
      <c r="E6" s="14" t="s">
        <v>255</v>
      </c>
      <c r="F6" s="51" t="s">
        <v>613</v>
      </c>
      <c r="G6" s="49">
        <f>3/7</f>
        <v>0.42857142857142855</v>
      </c>
      <c r="H6" s="56">
        <v>1</v>
      </c>
      <c r="I6" s="56">
        <v>1</v>
      </c>
      <c r="J6" s="36" t="s">
        <v>624</v>
      </c>
      <c r="K6" s="36">
        <v>58</v>
      </c>
      <c r="L6" s="48">
        <f>3*P6</f>
        <v>174</v>
      </c>
      <c r="M6" s="48"/>
      <c r="N6" s="50">
        <f>K6*G6</f>
        <v>24.857142857142854</v>
      </c>
      <c r="O6" s="14" t="s">
        <v>630</v>
      </c>
      <c r="P6" s="14">
        <v>58</v>
      </c>
      <c r="Q6" s="14" t="s">
        <v>599</v>
      </c>
      <c r="R6" s="14" t="s">
        <v>600</v>
      </c>
      <c r="S6" s="14" t="s">
        <v>598</v>
      </c>
    </row>
    <row r="7" spans="1:20">
      <c r="A7" s="14" t="s">
        <v>580</v>
      </c>
      <c r="B7" s="14" t="s">
        <v>582</v>
      </c>
      <c r="C7" s="14" t="s">
        <v>582</v>
      </c>
      <c r="D7" s="14" t="s">
        <v>606</v>
      </c>
      <c r="E7" s="14" t="s">
        <v>606</v>
      </c>
      <c r="F7" s="51" t="s">
        <v>613</v>
      </c>
      <c r="G7" s="49">
        <f>3/7</f>
        <v>0.42857142857142855</v>
      </c>
      <c r="H7" s="51">
        <v>150</v>
      </c>
      <c r="I7" s="51">
        <v>150</v>
      </c>
      <c r="J7" s="36" t="s">
        <v>623</v>
      </c>
      <c r="K7" s="36">
        <f>I7</f>
        <v>150</v>
      </c>
      <c r="L7" s="48">
        <f>I7*3</f>
        <v>450</v>
      </c>
      <c r="M7" s="48"/>
      <c r="N7" s="50">
        <f>K7*G7</f>
        <v>64.285714285714278</v>
      </c>
      <c r="O7" s="33" t="s">
        <v>638</v>
      </c>
    </row>
    <row r="8" spans="1:20">
      <c r="A8" s="14" t="s">
        <v>580</v>
      </c>
      <c r="B8" s="36" t="s">
        <v>583</v>
      </c>
      <c r="C8" s="36" t="s">
        <v>583</v>
      </c>
      <c r="D8" s="14" t="s">
        <v>607</v>
      </c>
      <c r="E8" s="14" t="s">
        <v>607</v>
      </c>
      <c r="F8" s="56" t="s">
        <v>636</v>
      </c>
      <c r="G8" s="59">
        <f>1/7</f>
        <v>0.14285714285714285</v>
      </c>
      <c r="H8" s="60">
        <v>150</v>
      </c>
      <c r="I8" s="60">
        <v>150</v>
      </c>
      <c r="J8" s="33" t="s">
        <v>623</v>
      </c>
      <c r="K8" s="36">
        <f>H8</f>
        <v>150</v>
      </c>
      <c r="L8" s="48">
        <f>1*K8</f>
        <v>150</v>
      </c>
      <c r="M8" s="48"/>
      <c r="N8" s="50">
        <f>G8*K8</f>
        <v>21.428571428571427</v>
      </c>
      <c r="O8" s="33" t="s">
        <v>637</v>
      </c>
    </row>
    <row r="9" spans="1:20">
      <c r="A9" s="14" t="s">
        <v>578</v>
      </c>
      <c r="B9" s="14" t="s">
        <v>579</v>
      </c>
      <c r="C9" s="14" t="s">
        <v>579</v>
      </c>
      <c r="D9" s="14" t="s">
        <v>603</v>
      </c>
      <c r="E9" s="14" t="s">
        <v>603</v>
      </c>
      <c r="F9" s="51">
        <v>4</v>
      </c>
      <c r="G9" s="14">
        <v>4</v>
      </c>
      <c r="H9" s="51">
        <v>200</v>
      </c>
      <c r="I9" s="51">
        <v>200</v>
      </c>
      <c r="J9" s="14" t="s">
        <v>625</v>
      </c>
      <c r="K9" s="14">
        <f>I9*P9</f>
        <v>206</v>
      </c>
      <c r="L9" s="48"/>
      <c r="M9" s="48" t="s">
        <v>586</v>
      </c>
      <c r="N9" s="48">
        <f>K9*G9</f>
        <v>824</v>
      </c>
      <c r="O9" s="33" t="s">
        <v>647</v>
      </c>
      <c r="P9" s="14">
        <v>1.03</v>
      </c>
      <c r="Q9" s="14" t="s">
        <v>593</v>
      </c>
      <c r="R9" s="14" t="s">
        <v>595</v>
      </c>
    </row>
    <row r="10" spans="1:20">
      <c r="A10" s="14" t="s">
        <v>584</v>
      </c>
      <c r="B10" s="14" t="s">
        <v>584</v>
      </c>
      <c r="C10" s="14" t="s">
        <v>585</v>
      </c>
      <c r="D10" s="14" t="s">
        <v>604</v>
      </c>
      <c r="E10" s="14" t="s">
        <v>13</v>
      </c>
      <c r="F10" s="55">
        <v>4</v>
      </c>
      <c r="G10" s="46">
        <v>4</v>
      </c>
      <c r="H10" s="51" t="s">
        <v>626</v>
      </c>
      <c r="I10" s="51">
        <v>55</v>
      </c>
      <c r="J10" s="14" t="s">
        <v>623</v>
      </c>
      <c r="K10" s="14">
        <f>I10</f>
        <v>55</v>
      </c>
      <c r="L10" s="48"/>
      <c r="M10" s="48"/>
      <c r="N10" s="48" t="s">
        <v>619</v>
      </c>
    </row>
    <row r="11" spans="1:20">
      <c r="A11" s="14" t="s">
        <v>584</v>
      </c>
      <c r="B11" s="14" t="s">
        <v>584</v>
      </c>
      <c r="C11" s="14" t="s">
        <v>588</v>
      </c>
      <c r="D11" s="14" t="s">
        <v>604</v>
      </c>
      <c r="E11" s="14" t="s">
        <v>32</v>
      </c>
      <c r="F11" s="55">
        <v>4</v>
      </c>
      <c r="G11" s="46">
        <v>4</v>
      </c>
      <c r="H11" s="51" t="s">
        <v>627</v>
      </c>
      <c r="I11" s="51">
        <v>225</v>
      </c>
      <c r="J11" s="14" t="s">
        <v>623</v>
      </c>
      <c r="K11" s="14">
        <f t="shared" ref="K11:K14" si="0">I11</f>
        <v>225</v>
      </c>
      <c r="L11" s="48"/>
      <c r="M11" s="48"/>
      <c r="N11" s="48" t="s">
        <v>620</v>
      </c>
      <c r="O11" s="33" t="s">
        <v>643</v>
      </c>
      <c r="P11" s="33"/>
      <c r="Q11" s="33"/>
      <c r="R11" s="33"/>
      <c r="S11" s="33"/>
    </row>
    <row r="12" spans="1:20">
      <c r="A12" s="14" t="s">
        <v>587</v>
      </c>
      <c r="B12" s="14" t="s">
        <v>662</v>
      </c>
      <c r="C12" s="36" t="s">
        <v>590</v>
      </c>
      <c r="D12" s="14" t="s">
        <v>610</v>
      </c>
      <c r="E12" s="14" t="s">
        <v>288</v>
      </c>
      <c r="F12" s="55">
        <v>3</v>
      </c>
      <c r="G12" s="46">
        <v>3</v>
      </c>
      <c r="H12" s="51" t="s">
        <v>617</v>
      </c>
      <c r="I12" s="51">
        <v>150</v>
      </c>
      <c r="J12" s="14" t="s">
        <v>623</v>
      </c>
      <c r="K12" s="14">
        <f t="shared" si="0"/>
        <v>150</v>
      </c>
      <c r="L12" s="48"/>
      <c r="M12" s="48"/>
      <c r="N12" s="48" t="s">
        <v>621</v>
      </c>
      <c r="P12" s="33"/>
      <c r="Q12" s="33"/>
      <c r="R12" s="33"/>
      <c r="S12" s="33"/>
    </row>
    <row r="13" spans="1:20">
      <c r="A13" s="14" t="s">
        <v>587</v>
      </c>
      <c r="B13" s="14" t="s">
        <v>662</v>
      </c>
      <c r="C13" s="14" t="s">
        <v>589</v>
      </c>
      <c r="D13" s="14" t="s">
        <v>610</v>
      </c>
      <c r="E13" s="14" t="s">
        <v>658</v>
      </c>
      <c r="F13" s="55">
        <v>3</v>
      </c>
      <c r="G13" s="46">
        <v>3</v>
      </c>
      <c r="H13" s="51" t="s">
        <v>628</v>
      </c>
      <c r="I13" s="51">
        <f>(70+100)/2</f>
        <v>85</v>
      </c>
      <c r="J13" s="14" t="s">
        <v>623</v>
      </c>
      <c r="K13" s="14">
        <f t="shared" si="0"/>
        <v>85</v>
      </c>
      <c r="L13" s="48"/>
      <c r="M13" s="48"/>
      <c r="N13" s="48" t="s">
        <v>618</v>
      </c>
      <c r="P13" s="33"/>
      <c r="Q13" s="33"/>
      <c r="R13" s="33"/>
      <c r="S13" s="33"/>
    </row>
    <row r="14" spans="1:20">
      <c r="A14" s="14" t="s">
        <v>587</v>
      </c>
      <c r="B14" s="14" t="s">
        <v>554</v>
      </c>
      <c r="C14" s="14" t="s">
        <v>554</v>
      </c>
      <c r="D14" s="14" t="s">
        <v>295</v>
      </c>
      <c r="E14" s="14" t="s">
        <v>295</v>
      </c>
      <c r="F14" s="51">
        <v>2</v>
      </c>
      <c r="G14" s="14">
        <v>2</v>
      </c>
      <c r="H14" s="51" t="s">
        <v>616</v>
      </c>
      <c r="I14" s="51">
        <f>(125+150)/2</f>
        <v>137.5</v>
      </c>
      <c r="J14" s="14" t="s">
        <v>623</v>
      </c>
      <c r="K14" s="14">
        <f t="shared" si="0"/>
        <v>137.5</v>
      </c>
      <c r="L14" s="48"/>
      <c r="M14" s="48"/>
      <c r="N14" s="48">
        <f>K14*F14</f>
        <v>275</v>
      </c>
      <c r="O14" s="14" t="s">
        <v>656</v>
      </c>
      <c r="P14" s="33"/>
      <c r="Q14" s="33"/>
      <c r="R14" s="33"/>
      <c r="S14" s="33"/>
    </row>
    <row r="15" spans="1:20">
      <c r="A15" s="14" t="s">
        <v>667</v>
      </c>
      <c r="B15" s="14" t="s">
        <v>667</v>
      </c>
      <c r="C15" s="14" t="s">
        <v>518</v>
      </c>
      <c r="D15" s="14" t="s">
        <v>668</v>
      </c>
      <c r="E15" s="14" t="s">
        <v>611</v>
      </c>
      <c r="F15" s="65" t="s">
        <v>358</v>
      </c>
      <c r="G15" s="66" t="s">
        <v>358</v>
      </c>
      <c r="H15" s="33">
        <v>1</v>
      </c>
      <c r="I15" s="60">
        <v>1</v>
      </c>
      <c r="J15" s="33" t="s">
        <v>640</v>
      </c>
      <c r="K15" s="33">
        <v>7</v>
      </c>
      <c r="L15" s="48"/>
      <c r="M15" s="48"/>
      <c r="N15" s="48" t="s">
        <v>645</v>
      </c>
      <c r="O15" s="33" t="s">
        <v>639</v>
      </c>
      <c r="P15" s="33"/>
      <c r="Q15" s="33"/>
      <c r="R15" s="33"/>
      <c r="S15" s="33"/>
    </row>
    <row r="16" spans="1:20">
      <c r="A16" s="14" t="s">
        <v>667</v>
      </c>
      <c r="B16" s="14" t="s">
        <v>667</v>
      </c>
      <c r="C16" s="14" t="s">
        <v>520</v>
      </c>
      <c r="D16" s="14" t="s">
        <v>668</v>
      </c>
      <c r="E16" s="14" t="s">
        <v>659</v>
      </c>
      <c r="F16" s="65" t="s">
        <v>358</v>
      </c>
      <c r="G16" s="66" t="s">
        <v>358</v>
      </c>
      <c r="H16" s="33">
        <v>1</v>
      </c>
      <c r="I16" s="60">
        <v>1</v>
      </c>
      <c r="J16" s="33" t="s">
        <v>640</v>
      </c>
      <c r="K16" s="33">
        <v>3</v>
      </c>
      <c r="L16" s="48"/>
      <c r="M16" s="48"/>
      <c r="N16" s="48" t="s">
        <v>646</v>
      </c>
      <c r="O16" s="33" t="s">
        <v>644</v>
      </c>
      <c r="P16" s="33"/>
      <c r="Q16" s="33"/>
      <c r="R16" s="33"/>
      <c r="S16" s="33"/>
    </row>
    <row r="17" spans="1:19">
      <c r="A17" s="14" t="s">
        <v>667</v>
      </c>
      <c r="B17" s="14" t="s">
        <v>667</v>
      </c>
      <c r="C17" s="14" t="s">
        <v>687</v>
      </c>
      <c r="D17" s="14" t="s">
        <v>668</v>
      </c>
      <c r="E17" s="14" t="s">
        <v>688</v>
      </c>
      <c r="F17" s="65" t="s">
        <v>358</v>
      </c>
      <c r="G17" s="66" t="s">
        <v>358</v>
      </c>
      <c r="H17" s="33"/>
      <c r="I17" s="60"/>
      <c r="J17" s="33"/>
      <c r="K17" s="33"/>
      <c r="L17" s="48"/>
      <c r="M17" s="48"/>
      <c r="N17" s="48"/>
      <c r="O17" s="33"/>
      <c r="P17" s="33"/>
      <c r="Q17" s="33"/>
      <c r="R17" s="33"/>
      <c r="S17" s="33"/>
    </row>
    <row r="18" spans="1:19">
      <c r="A18" s="14" t="s">
        <v>469</v>
      </c>
      <c r="B18" s="14" t="s">
        <v>469</v>
      </c>
      <c r="C18" s="14" t="s">
        <v>671</v>
      </c>
      <c r="D18" s="14" t="s">
        <v>206</v>
      </c>
      <c r="E18" s="14" t="s">
        <v>672</v>
      </c>
      <c r="F18" s="65" t="s">
        <v>358</v>
      </c>
      <c r="G18" s="66" t="s">
        <v>358</v>
      </c>
      <c r="H18" s="33">
        <v>0.5</v>
      </c>
      <c r="I18" s="33">
        <v>500</v>
      </c>
      <c r="J18" s="33" t="s">
        <v>625</v>
      </c>
      <c r="K18" s="33">
        <f>I18*P18</f>
        <v>505</v>
      </c>
      <c r="L18" s="48"/>
      <c r="M18" s="48"/>
      <c r="N18" s="48" t="e">
        <f>K18*G18</f>
        <v>#VALUE!</v>
      </c>
      <c r="O18" s="33" t="s">
        <v>641</v>
      </c>
      <c r="P18" s="14">
        <v>1.01</v>
      </c>
      <c r="Q18" s="14" t="s">
        <v>593</v>
      </c>
      <c r="R18" s="14" t="s">
        <v>595</v>
      </c>
    </row>
    <row r="19" spans="1:19">
      <c r="A19" s="14" t="s">
        <v>469</v>
      </c>
      <c r="B19" s="14" t="s">
        <v>469</v>
      </c>
      <c r="C19" s="14" t="s">
        <v>430</v>
      </c>
      <c r="D19" s="14" t="s">
        <v>206</v>
      </c>
      <c r="E19" s="14" t="s">
        <v>205</v>
      </c>
      <c r="F19" s="65" t="s">
        <v>358</v>
      </c>
      <c r="G19" s="66" t="s">
        <v>358</v>
      </c>
      <c r="H19" s="33">
        <v>0.25</v>
      </c>
      <c r="I19" s="33">
        <v>250</v>
      </c>
      <c r="J19" s="33" t="s">
        <v>625</v>
      </c>
      <c r="K19" s="33">
        <f>I19*P19</f>
        <v>247.5</v>
      </c>
      <c r="L19" s="48"/>
      <c r="M19" s="48"/>
      <c r="N19" s="48" t="e">
        <f>K19*G18</f>
        <v>#VALUE!</v>
      </c>
      <c r="O19" s="33" t="s">
        <v>641</v>
      </c>
      <c r="P19" s="14">
        <v>0.99</v>
      </c>
      <c r="Q19" s="14" t="s">
        <v>593</v>
      </c>
      <c r="R19" s="14" t="s">
        <v>595</v>
      </c>
    </row>
    <row r="20" spans="1:19">
      <c r="A20" s="14" t="s">
        <v>469</v>
      </c>
      <c r="B20" s="14" t="s">
        <v>469</v>
      </c>
      <c r="C20" s="14" t="s">
        <v>669</v>
      </c>
      <c r="D20" s="14" t="s">
        <v>206</v>
      </c>
      <c r="E20" s="14" t="s">
        <v>670</v>
      </c>
      <c r="F20" s="65" t="s">
        <v>358</v>
      </c>
      <c r="G20" s="66" t="s">
        <v>358</v>
      </c>
      <c r="H20" s="67">
        <f>0.06</f>
        <v>0.06</v>
      </c>
      <c r="I20" s="67">
        <f>H20*1000</f>
        <v>60</v>
      </c>
      <c r="J20" s="33" t="s">
        <v>625</v>
      </c>
      <c r="K20" s="33">
        <f>I20*P20</f>
        <v>57</v>
      </c>
      <c r="L20" s="48"/>
      <c r="M20" s="48"/>
      <c r="N20" s="48" t="e">
        <f>K20*G19</f>
        <v>#VALUE!</v>
      </c>
      <c r="O20" s="33" t="s">
        <v>641</v>
      </c>
      <c r="P20" s="14">
        <v>0.95</v>
      </c>
      <c r="Q20" s="14" t="s">
        <v>593</v>
      </c>
      <c r="R20" s="14" t="s">
        <v>595</v>
      </c>
    </row>
    <row r="21" spans="1:19">
      <c r="A21" s="33" t="s">
        <v>676</v>
      </c>
      <c r="B21" s="33" t="s">
        <v>676</v>
      </c>
      <c r="C21" s="33" t="s">
        <v>676</v>
      </c>
      <c r="D21" s="33" t="s">
        <v>383</v>
      </c>
      <c r="E21" s="33" t="s">
        <v>383</v>
      </c>
      <c r="F21" s="65" t="s">
        <v>358</v>
      </c>
      <c r="G21" s="66" t="s">
        <v>358</v>
      </c>
    </row>
    <row r="22" spans="1:19">
      <c r="A22" s="52"/>
      <c r="B22" s="52"/>
      <c r="D22" s="52"/>
      <c r="E22" s="5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85" zoomScaleNormal="85" workbookViewId="0">
      <selection activeCell="A13" sqref="A13"/>
    </sheetView>
  </sheetViews>
  <sheetFormatPr baseColWidth="10" defaultColWidth="9.28515625" defaultRowHeight="15"/>
  <cols>
    <col min="1" max="1" width="29.42578125" style="14" bestFit="1" customWidth="1"/>
    <col min="2" max="2" width="25.7109375" style="14" bestFit="1" customWidth="1"/>
    <col min="3" max="3" width="20.28515625" style="14" customWidth="1"/>
    <col min="4" max="16384" width="9.28515625" style="14"/>
  </cols>
  <sheetData>
    <row r="1" spans="1:3" s="53" customFormat="1">
      <c r="A1" s="53" t="s">
        <v>602</v>
      </c>
      <c r="B1" s="53" t="s">
        <v>601</v>
      </c>
      <c r="C1" s="53" t="s">
        <v>635</v>
      </c>
    </row>
    <row r="2" spans="1:3">
      <c r="A2" s="14" t="s">
        <v>571</v>
      </c>
      <c r="B2" s="14" t="s">
        <v>298</v>
      </c>
      <c r="C2" s="14">
        <v>1</v>
      </c>
    </row>
    <row r="3" spans="1:3">
      <c r="A3" s="47" t="s">
        <v>575</v>
      </c>
      <c r="B3" s="14" t="s">
        <v>608</v>
      </c>
      <c r="C3" s="14">
        <v>1</v>
      </c>
    </row>
    <row r="4" spans="1:3">
      <c r="A4" s="47" t="s">
        <v>576</v>
      </c>
      <c r="B4" s="14" t="s">
        <v>609</v>
      </c>
      <c r="C4" s="33">
        <v>1</v>
      </c>
    </row>
    <row r="5" spans="1:3">
      <c r="A5" s="14" t="s">
        <v>458</v>
      </c>
      <c r="B5" s="14" t="s">
        <v>283</v>
      </c>
      <c r="C5" s="49">
        <f>2/7</f>
        <v>0.2857142857142857</v>
      </c>
    </row>
    <row r="6" spans="1:3">
      <c r="A6" s="14" t="s">
        <v>446</v>
      </c>
      <c r="B6" s="14" t="s">
        <v>255</v>
      </c>
      <c r="C6" s="49">
        <f>3/7</f>
        <v>0.42857142857142855</v>
      </c>
    </row>
    <row r="7" spans="1:3">
      <c r="A7" s="14" t="s">
        <v>582</v>
      </c>
      <c r="B7" s="14" t="s">
        <v>606</v>
      </c>
      <c r="C7" s="49">
        <f>3/7</f>
        <v>0.42857142857142855</v>
      </c>
    </row>
    <row r="8" spans="1:3">
      <c r="A8" s="36" t="s">
        <v>583</v>
      </c>
      <c r="B8" s="14" t="s">
        <v>607</v>
      </c>
      <c r="C8" s="59">
        <f>1/7</f>
        <v>0.14285714285714285</v>
      </c>
    </row>
    <row r="9" spans="1:3">
      <c r="A9" s="14" t="s">
        <v>579</v>
      </c>
      <c r="B9" s="14" t="s">
        <v>603</v>
      </c>
      <c r="C9" s="14">
        <v>4</v>
      </c>
    </row>
    <row r="10" spans="1:3">
      <c r="A10" s="14" t="s">
        <v>584</v>
      </c>
      <c r="B10" s="14" t="s">
        <v>604</v>
      </c>
      <c r="C10" s="46">
        <v>4</v>
      </c>
    </row>
    <row r="11" spans="1:3">
      <c r="A11" s="14" t="s">
        <v>662</v>
      </c>
      <c r="B11" s="14" t="s">
        <v>610</v>
      </c>
      <c r="C11" s="46">
        <v>3</v>
      </c>
    </row>
    <row r="12" spans="1:3">
      <c r="A12" s="14" t="s">
        <v>554</v>
      </c>
      <c r="B12" s="14" t="s">
        <v>295</v>
      </c>
      <c r="C12" s="14">
        <v>2</v>
      </c>
    </row>
    <row r="13" spans="1:3">
      <c r="A13" s="14" t="s">
        <v>667</v>
      </c>
      <c r="B13" s="14" t="s">
        <v>668</v>
      </c>
      <c r="C13" s="66" t="s">
        <v>358</v>
      </c>
    </row>
    <row r="14" spans="1:3">
      <c r="A14" s="14" t="s">
        <v>469</v>
      </c>
      <c r="B14" s="14" t="s">
        <v>206</v>
      </c>
      <c r="C14" s="66" t="s">
        <v>358</v>
      </c>
    </row>
    <row r="15" spans="1:3">
      <c r="A15" s="14" t="s">
        <v>383</v>
      </c>
      <c r="B15" s="14" t="s">
        <v>383</v>
      </c>
      <c r="C15" s="33" t="s">
        <v>358</v>
      </c>
    </row>
    <row r="17" spans="1:2">
      <c r="A17" s="52"/>
      <c r="B17" s="5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zoomScale="55" zoomScaleNormal="55" workbookViewId="0">
      <selection activeCell="F15" sqref="F15"/>
    </sheetView>
  </sheetViews>
  <sheetFormatPr baseColWidth="10" defaultColWidth="9.28515625" defaultRowHeight="15"/>
  <cols>
    <col min="1" max="2" width="29.42578125" style="14" bestFit="1" customWidth="1"/>
    <col min="3" max="4" width="25.7109375" style="14" bestFit="1" customWidth="1"/>
    <col min="5" max="5" width="27.28515625" style="14" customWidth="1"/>
    <col min="6" max="6" width="17.7109375" style="14" bestFit="1" customWidth="1"/>
    <col min="7" max="8" width="13.5703125" style="14" customWidth="1"/>
    <col min="9" max="9" width="16.85546875" style="14" customWidth="1"/>
    <col min="10" max="10" width="18.140625" style="14" customWidth="1"/>
    <col min="11" max="16384" width="9.28515625" style="14"/>
  </cols>
  <sheetData>
    <row r="1" spans="1:12" s="53" customFormat="1">
      <c r="A1" s="53" t="s">
        <v>602</v>
      </c>
      <c r="B1" s="53" t="s">
        <v>661</v>
      </c>
      <c r="C1" s="53" t="s">
        <v>601</v>
      </c>
      <c r="D1" s="53" t="s">
        <v>657</v>
      </c>
      <c r="E1" s="53" t="s">
        <v>665</v>
      </c>
      <c r="F1" s="53" t="s">
        <v>654</v>
      </c>
      <c r="G1" s="53" t="s">
        <v>622</v>
      </c>
      <c r="H1" s="53" t="s">
        <v>634</v>
      </c>
      <c r="I1" s="53" t="s">
        <v>591</v>
      </c>
      <c r="J1" s="53" t="s">
        <v>655</v>
      </c>
      <c r="L1" s="33"/>
    </row>
    <row r="2" spans="1:12">
      <c r="A2" s="14" t="s">
        <v>571</v>
      </c>
      <c r="B2" s="14" t="s">
        <v>484</v>
      </c>
      <c r="C2" s="14" t="s">
        <v>298</v>
      </c>
      <c r="D2" s="14" t="s">
        <v>298</v>
      </c>
      <c r="E2" s="51">
        <v>50</v>
      </c>
      <c r="F2" s="51">
        <v>50</v>
      </c>
      <c r="G2" s="14" t="s">
        <v>623</v>
      </c>
      <c r="H2" s="14">
        <v>50</v>
      </c>
      <c r="K2" s="33"/>
      <c r="L2" s="33"/>
    </row>
    <row r="3" spans="1:12">
      <c r="A3" s="47" t="s">
        <v>575</v>
      </c>
      <c r="B3" s="47" t="s">
        <v>575</v>
      </c>
      <c r="C3" s="14" t="s">
        <v>608</v>
      </c>
      <c r="D3" s="14" t="s">
        <v>608</v>
      </c>
      <c r="E3" s="54" t="s">
        <v>614</v>
      </c>
      <c r="F3" s="70">
        <v>1.5</v>
      </c>
      <c r="G3" s="36" t="s">
        <v>615</v>
      </c>
      <c r="H3" s="58">
        <f>F3*I3</f>
        <v>20.25</v>
      </c>
      <c r="I3" s="33">
        <v>13.5</v>
      </c>
      <c r="J3" s="14" t="s">
        <v>632</v>
      </c>
      <c r="K3" s="33"/>
      <c r="L3" s="36"/>
    </row>
    <row r="4" spans="1:12">
      <c r="A4" s="47" t="s">
        <v>576</v>
      </c>
      <c r="B4" s="47" t="s">
        <v>576</v>
      </c>
      <c r="C4" s="14" t="s">
        <v>609</v>
      </c>
      <c r="D4" s="14" t="s">
        <v>609</v>
      </c>
      <c r="E4" s="56">
        <v>22.5</v>
      </c>
      <c r="F4" s="56">
        <v>22.5</v>
      </c>
      <c r="G4" s="33" t="s">
        <v>623</v>
      </c>
      <c r="H4" s="33">
        <v>22.5</v>
      </c>
      <c r="L4" s="33"/>
    </row>
    <row r="5" spans="1:12">
      <c r="A5" s="14" t="s">
        <v>458</v>
      </c>
      <c r="B5" s="14" t="s">
        <v>458</v>
      </c>
      <c r="C5" s="14" t="s">
        <v>283</v>
      </c>
      <c r="D5" s="14" t="s">
        <v>283</v>
      </c>
      <c r="E5" s="56">
        <v>150</v>
      </c>
      <c r="F5" s="56">
        <v>150</v>
      </c>
      <c r="G5" s="36" t="s">
        <v>623</v>
      </c>
      <c r="H5" s="36">
        <f>E5</f>
        <v>150</v>
      </c>
      <c r="L5" s="33"/>
    </row>
    <row r="6" spans="1:12">
      <c r="A6" s="14" t="s">
        <v>446</v>
      </c>
      <c r="B6" s="14" t="s">
        <v>446</v>
      </c>
      <c r="C6" s="14" t="s">
        <v>255</v>
      </c>
      <c r="D6" s="14" t="s">
        <v>255</v>
      </c>
      <c r="E6" s="56">
        <v>1</v>
      </c>
      <c r="F6" s="56">
        <v>1</v>
      </c>
      <c r="G6" s="36" t="s">
        <v>624</v>
      </c>
      <c r="H6" s="36">
        <v>58</v>
      </c>
      <c r="I6" s="14">
        <v>58</v>
      </c>
      <c r="J6" s="14" t="s">
        <v>599</v>
      </c>
      <c r="L6" s="36"/>
    </row>
    <row r="7" spans="1:12">
      <c r="A7" s="14" t="s">
        <v>582</v>
      </c>
      <c r="B7" s="14" t="s">
        <v>582</v>
      </c>
      <c r="C7" s="14" t="s">
        <v>606</v>
      </c>
      <c r="D7" s="14" t="s">
        <v>606</v>
      </c>
      <c r="E7" s="51">
        <v>150</v>
      </c>
      <c r="F7" s="51">
        <v>150</v>
      </c>
      <c r="G7" s="36" t="s">
        <v>623</v>
      </c>
      <c r="H7" s="36">
        <f>F7</f>
        <v>150</v>
      </c>
      <c r="L7" s="33"/>
    </row>
    <row r="8" spans="1:12">
      <c r="A8" s="36" t="s">
        <v>583</v>
      </c>
      <c r="B8" s="36" t="s">
        <v>583</v>
      </c>
      <c r="C8" s="14" t="s">
        <v>607</v>
      </c>
      <c r="D8" s="14" t="s">
        <v>607</v>
      </c>
      <c r="E8" s="60">
        <v>150</v>
      </c>
      <c r="F8" s="60">
        <v>150</v>
      </c>
      <c r="G8" s="33" t="s">
        <v>623</v>
      </c>
      <c r="H8" s="36">
        <f>E8</f>
        <v>150</v>
      </c>
      <c r="L8" s="36"/>
    </row>
    <row r="9" spans="1:12">
      <c r="A9" s="14" t="s">
        <v>579</v>
      </c>
      <c r="B9" s="14" t="s">
        <v>579</v>
      </c>
      <c r="C9" s="14" t="s">
        <v>603</v>
      </c>
      <c r="D9" s="14" t="s">
        <v>603</v>
      </c>
      <c r="E9" s="51">
        <v>200</v>
      </c>
      <c r="F9" s="51">
        <v>200</v>
      </c>
      <c r="G9" s="14" t="s">
        <v>625</v>
      </c>
      <c r="H9" s="14">
        <f>F9*I9</f>
        <v>206</v>
      </c>
      <c r="I9" s="14">
        <v>1.03</v>
      </c>
      <c r="J9" s="14" t="s">
        <v>593</v>
      </c>
      <c r="L9" s="33"/>
    </row>
    <row r="10" spans="1:12">
      <c r="A10" s="14" t="s">
        <v>584</v>
      </c>
      <c r="B10" s="14" t="s">
        <v>585</v>
      </c>
      <c r="C10" s="14" t="s">
        <v>604</v>
      </c>
      <c r="D10" s="14" t="s">
        <v>13</v>
      </c>
      <c r="E10" s="51" t="s">
        <v>626</v>
      </c>
      <c r="F10" s="51">
        <v>55</v>
      </c>
      <c r="G10" s="14" t="s">
        <v>623</v>
      </c>
      <c r="H10" s="14">
        <f>F10</f>
        <v>55</v>
      </c>
      <c r="L10" s="33"/>
    </row>
    <row r="11" spans="1:12">
      <c r="A11" s="14" t="s">
        <v>584</v>
      </c>
      <c r="B11" s="14" t="s">
        <v>588</v>
      </c>
      <c r="C11" s="14" t="s">
        <v>604</v>
      </c>
      <c r="D11" s="14" t="s">
        <v>32</v>
      </c>
      <c r="E11" s="51" t="s">
        <v>693</v>
      </c>
      <c r="F11" s="51">
        <v>225</v>
      </c>
      <c r="G11" s="14" t="s">
        <v>623</v>
      </c>
      <c r="H11" s="14">
        <f t="shared" ref="H11:H14" si="0">F11</f>
        <v>225</v>
      </c>
      <c r="I11" s="33"/>
      <c r="J11" s="33"/>
      <c r="L11" s="7"/>
    </row>
    <row r="12" spans="1:12">
      <c r="A12" s="14" t="s">
        <v>662</v>
      </c>
      <c r="B12" s="36" t="s">
        <v>590</v>
      </c>
      <c r="C12" s="14" t="s">
        <v>610</v>
      </c>
      <c r="D12" s="14" t="s">
        <v>288</v>
      </c>
      <c r="E12" s="51" t="s">
        <v>694</v>
      </c>
      <c r="F12" s="51">
        <v>150</v>
      </c>
      <c r="G12" s="14" t="s">
        <v>623</v>
      </c>
      <c r="H12" s="14">
        <f t="shared" si="0"/>
        <v>150</v>
      </c>
      <c r="I12" s="33"/>
      <c r="J12" s="33"/>
      <c r="L12" s="7"/>
    </row>
    <row r="13" spans="1:12">
      <c r="A13" s="14" t="s">
        <v>662</v>
      </c>
      <c r="B13" s="14" t="s">
        <v>589</v>
      </c>
      <c r="C13" s="14" t="s">
        <v>610</v>
      </c>
      <c r="D13" s="14" t="s">
        <v>658</v>
      </c>
      <c r="E13" s="51" t="s">
        <v>695</v>
      </c>
      <c r="F13" s="51">
        <f>(70+100)/2</f>
        <v>85</v>
      </c>
      <c r="G13" s="14" t="s">
        <v>623</v>
      </c>
      <c r="H13" s="14">
        <f t="shared" si="0"/>
        <v>85</v>
      </c>
      <c r="I13" s="33"/>
      <c r="J13" s="33"/>
      <c r="L13" s="36"/>
    </row>
    <row r="14" spans="1:12">
      <c r="A14" s="14" t="s">
        <v>554</v>
      </c>
      <c r="B14" s="14" t="s">
        <v>554</v>
      </c>
      <c r="C14" s="14" t="s">
        <v>295</v>
      </c>
      <c r="D14" s="14" t="s">
        <v>295</v>
      </c>
      <c r="E14" s="51" t="s">
        <v>696</v>
      </c>
      <c r="F14" s="51">
        <f>(125+150)/2</f>
        <v>137.5</v>
      </c>
      <c r="G14" s="14" t="s">
        <v>623</v>
      </c>
      <c r="H14" s="14">
        <f t="shared" si="0"/>
        <v>137.5</v>
      </c>
      <c r="I14" s="33"/>
      <c r="J14" s="33"/>
      <c r="L14" s="36"/>
    </row>
    <row r="15" spans="1:12">
      <c r="A15" s="14" t="s">
        <v>686</v>
      </c>
      <c r="B15" s="14" t="s">
        <v>518</v>
      </c>
      <c r="C15" s="14" t="s">
        <v>668</v>
      </c>
      <c r="D15" s="14" t="s">
        <v>611</v>
      </c>
      <c r="E15" s="33">
        <v>1</v>
      </c>
      <c r="F15" s="60">
        <v>1</v>
      </c>
      <c r="G15" s="33" t="s">
        <v>640</v>
      </c>
      <c r="H15" s="33">
        <v>7</v>
      </c>
      <c r="I15" s="33"/>
      <c r="J15" s="33"/>
      <c r="L15" s="33"/>
    </row>
    <row r="16" spans="1:12">
      <c r="A16" s="14" t="s">
        <v>686</v>
      </c>
      <c r="B16" s="14" t="s">
        <v>520</v>
      </c>
      <c r="C16" s="14" t="s">
        <v>668</v>
      </c>
      <c r="D16" s="14" t="s">
        <v>659</v>
      </c>
      <c r="E16" s="33">
        <v>1</v>
      </c>
      <c r="F16" s="60">
        <v>1</v>
      </c>
      <c r="G16" s="33" t="s">
        <v>640</v>
      </c>
      <c r="H16" s="33">
        <v>3</v>
      </c>
      <c r="I16" s="33"/>
      <c r="J16" s="33"/>
      <c r="L16" s="36"/>
    </row>
    <row r="17" spans="1:12">
      <c r="A17" s="14" t="s">
        <v>686</v>
      </c>
      <c r="B17" s="14" t="s">
        <v>687</v>
      </c>
      <c r="C17" s="14" t="s">
        <v>668</v>
      </c>
      <c r="D17" s="14" t="s">
        <v>688</v>
      </c>
      <c r="E17" s="60" t="s">
        <v>358</v>
      </c>
      <c r="F17" s="60" t="s">
        <v>358</v>
      </c>
      <c r="G17" s="60" t="s">
        <v>358</v>
      </c>
      <c r="H17" s="60" t="s">
        <v>358</v>
      </c>
      <c r="I17" s="33"/>
      <c r="J17" s="33"/>
      <c r="L17" s="36"/>
    </row>
    <row r="18" spans="1:12">
      <c r="A18" s="14" t="s">
        <v>469</v>
      </c>
      <c r="B18" s="14" t="s">
        <v>671</v>
      </c>
      <c r="C18" s="14" t="s">
        <v>206</v>
      </c>
      <c r="D18" s="14" t="s">
        <v>672</v>
      </c>
      <c r="E18" s="33">
        <v>0.5</v>
      </c>
      <c r="F18" s="33">
        <v>500</v>
      </c>
      <c r="G18" s="33" t="s">
        <v>625</v>
      </c>
      <c r="H18" s="33">
        <f>F18*I18</f>
        <v>505</v>
      </c>
      <c r="I18" s="14">
        <v>1.01</v>
      </c>
      <c r="J18" s="14" t="s">
        <v>593</v>
      </c>
      <c r="L18" s="36"/>
    </row>
    <row r="19" spans="1:12">
      <c r="A19" s="14" t="s">
        <v>469</v>
      </c>
      <c r="B19" s="14" t="s">
        <v>430</v>
      </c>
      <c r="C19" s="14" t="s">
        <v>206</v>
      </c>
      <c r="D19" s="14" t="s">
        <v>205</v>
      </c>
      <c r="E19" s="33">
        <v>0.25</v>
      </c>
      <c r="F19" s="33">
        <v>250</v>
      </c>
      <c r="G19" s="33" t="s">
        <v>625</v>
      </c>
      <c r="H19" s="33">
        <f>F19*I19</f>
        <v>247.5</v>
      </c>
      <c r="I19" s="14">
        <v>0.99</v>
      </c>
      <c r="J19" s="14" t="s">
        <v>593</v>
      </c>
      <c r="L19" s="36"/>
    </row>
    <row r="20" spans="1:12">
      <c r="A20" s="14" t="s">
        <v>469</v>
      </c>
      <c r="B20" s="14" t="s">
        <v>669</v>
      </c>
      <c r="C20" s="14" t="s">
        <v>206</v>
      </c>
      <c r="D20" s="14" t="s">
        <v>670</v>
      </c>
      <c r="E20" s="67">
        <v>0.06</v>
      </c>
      <c r="F20" s="68">
        <v>60</v>
      </c>
      <c r="G20" s="33" t="s">
        <v>625</v>
      </c>
      <c r="H20" s="59">
        <v>57</v>
      </c>
      <c r="I20" s="14">
        <v>0.95</v>
      </c>
      <c r="J20" s="14" t="s">
        <v>593</v>
      </c>
      <c r="L20"/>
    </row>
    <row r="21" spans="1:12">
      <c r="A21" s="33" t="s">
        <v>676</v>
      </c>
      <c r="B21" s="33" t="s">
        <v>676</v>
      </c>
      <c r="C21" s="33" t="s">
        <v>383</v>
      </c>
      <c r="D21" s="33" t="s">
        <v>383</v>
      </c>
      <c r="E21" s="65" t="s">
        <v>358</v>
      </c>
      <c r="F21" s="60" t="s">
        <v>358</v>
      </c>
      <c r="G21" s="60" t="s">
        <v>358</v>
      </c>
      <c r="H21" s="60" t="s">
        <v>358</v>
      </c>
      <c r="L21"/>
    </row>
    <row r="22" spans="1:12">
      <c r="A22" s="52"/>
      <c r="C22" s="52"/>
      <c r="D22" s="52"/>
      <c r="L22"/>
    </row>
    <row r="23" spans="1:12">
      <c r="L23"/>
    </row>
    <row r="24" spans="1:12">
      <c r="L24"/>
    </row>
    <row r="25" spans="1:12">
      <c r="L25"/>
    </row>
    <row r="26" spans="1:12">
      <c r="L26"/>
    </row>
    <row r="27" spans="1:12">
      <c r="L27"/>
    </row>
    <row r="28" spans="1:12">
      <c r="L28"/>
    </row>
    <row r="29" spans="1:12">
      <c r="L29"/>
    </row>
    <row r="30" spans="1:12">
      <c r="L30"/>
    </row>
    <row r="31" spans="1:12">
      <c r="L31"/>
    </row>
    <row r="32" spans="1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  <row r="122" spans="12:12">
      <c r="L122"/>
    </row>
    <row r="123" spans="12:12">
      <c r="L123"/>
    </row>
    <row r="124" spans="12:12">
      <c r="L124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B20" sqref="B20"/>
    </sheetView>
  </sheetViews>
  <sheetFormatPr baseColWidth="10" defaultColWidth="9.140625" defaultRowHeight="15"/>
  <cols>
    <col min="1" max="1" width="37.7109375" customWidth="1"/>
    <col min="2" max="2" width="18.5703125" customWidth="1"/>
    <col min="3" max="3" width="24.5703125" customWidth="1"/>
    <col min="4" max="4" width="14.42578125" bestFit="1" customWidth="1"/>
    <col min="5" max="5" width="20.5703125" bestFit="1" customWidth="1"/>
    <col min="6" max="6" width="20" customWidth="1"/>
    <col min="7" max="7" width="20.85546875" customWidth="1"/>
  </cols>
  <sheetData>
    <row r="1" spans="1:12" s="14" customFormat="1">
      <c r="A1" s="14" t="s">
        <v>364</v>
      </c>
      <c r="B1" s="14" t="s">
        <v>367</v>
      </c>
      <c r="C1" s="14" t="s">
        <v>366</v>
      </c>
      <c r="D1" s="14" t="s">
        <v>368</v>
      </c>
      <c r="E1" s="14" t="s">
        <v>369</v>
      </c>
      <c r="F1" s="14" t="s">
        <v>385</v>
      </c>
      <c r="G1" s="14" t="s">
        <v>386</v>
      </c>
    </row>
    <row r="2" spans="1:12">
      <c r="A2" s="14" t="s">
        <v>13</v>
      </c>
      <c r="B2" s="14">
        <v>5.9624304014518563E-2</v>
      </c>
      <c r="C2" s="14">
        <v>0.23</v>
      </c>
      <c r="D2" s="14">
        <v>0.02</v>
      </c>
      <c r="E2" s="14">
        <v>0.25</v>
      </c>
      <c r="F2" s="14">
        <v>0.02</v>
      </c>
      <c r="G2" s="14">
        <v>0.25</v>
      </c>
      <c r="I2" s="14"/>
      <c r="L2" s="14"/>
    </row>
    <row r="3" spans="1:12">
      <c r="A3" s="14" t="s">
        <v>32</v>
      </c>
      <c r="B3" s="14">
        <v>5.1321427795455427E-2</v>
      </c>
      <c r="C3" s="14">
        <v>0.26</v>
      </c>
      <c r="D3" s="14">
        <v>7.0000000000000007E-2</v>
      </c>
      <c r="E3" s="14">
        <v>0.17</v>
      </c>
      <c r="F3" s="14">
        <v>7.0000000000000007E-2</v>
      </c>
      <c r="G3" s="14">
        <v>0.17</v>
      </c>
      <c r="I3" s="14"/>
      <c r="L3" s="14"/>
    </row>
    <row r="4" spans="1:12" s="14" customFormat="1">
      <c r="A4" s="14" t="s">
        <v>382</v>
      </c>
      <c r="B4" s="14">
        <v>0.2</v>
      </c>
      <c r="C4" s="14">
        <v>0.05</v>
      </c>
      <c r="D4" s="33">
        <v>0.1</v>
      </c>
      <c r="E4" s="33">
        <v>0.19</v>
      </c>
      <c r="F4" s="33">
        <v>0.1</v>
      </c>
      <c r="G4" s="33">
        <v>0.19</v>
      </c>
    </row>
    <row r="5" spans="1:12">
      <c r="A5" t="s">
        <v>381</v>
      </c>
      <c r="B5" s="14">
        <v>0.01</v>
      </c>
      <c r="C5" s="14">
        <v>0.04</v>
      </c>
      <c r="D5" s="33">
        <v>0.01</v>
      </c>
      <c r="E5" s="33">
        <v>0.04</v>
      </c>
      <c r="F5" s="33">
        <v>0.01</v>
      </c>
      <c r="G5" s="33">
        <v>0.04</v>
      </c>
      <c r="I5" s="14"/>
      <c r="L5" s="14"/>
    </row>
    <row r="6" spans="1:12">
      <c r="A6" s="14" t="s">
        <v>43</v>
      </c>
      <c r="B6" s="14">
        <v>7.0000000000000007E-2</v>
      </c>
      <c r="C6" s="14">
        <v>0.15</v>
      </c>
      <c r="D6" s="33">
        <v>0.02</v>
      </c>
      <c r="E6" s="33">
        <v>0.25</v>
      </c>
      <c r="F6" s="33">
        <v>0.02</v>
      </c>
      <c r="G6" s="33">
        <v>0.25</v>
      </c>
      <c r="I6" s="14"/>
      <c r="L6" s="14"/>
    </row>
    <row r="7" spans="1:12" s="14" customFormat="1">
      <c r="A7" s="14" t="s">
        <v>383</v>
      </c>
      <c r="B7" s="14">
        <v>0</v>
      </c>
      <c r="C7" s="14">
        <v>0</v>
      </c>
      <c r="D7" s="14">
        <v>0</v>
      </c>
      <c r="E7" s="14">
        <v>0</v>
      </c>
      <c r="F7" s="33">
        <v>0.01</v>
      </c>
      <c r="G7" s="33">
        <v>0.04</v>
      </c>
    </row>
    <row r="8" spans="1:12">
      <c r="A8" s="14" t="s">
        <v>106</v>
      </c>
      <c r="B8" s="14">
        <v>0</v>
      </c>
      <c r="C8" s="14">
        <v>0</v>
      </c>
      <c r="D8">
        <v>0</v>
      </c>
      <c r="E8" s="14">
        <v>0</v>
      </c>
      <c r="F8" s="33">
        <v>0.01</v>
      </c>
      <c r="G8" s="33">
        <v>0.04</v>
      </c>
      <c r="I8" s="14"/>
      <c r="J8" s="14"/>
      <c r="L8" s="14"/>
    </row>
    <row r="9" spans="1:12">
      <c r="A9" s="14" t="s">
        <v>206</v>
      </c>
      <c r="B9" s="14">
        <v>0.01</v>
      </c>
      <c r="C9" s="14">
        <v>0.04</v>
      </c>
      <c r="D9" s="17">
        <v>0.01</v>
      </c>
      <c r="E9" s="17">
        <v>0.04</v>
      </c>
      <c r="F9" s="33">
        <v>0.01</v>
      </c>
      <c r="G9" s="33">
        <v>0.04</v>
      </c>
      <c r="I9" s="14"/>
      <c r="L9" s="14"/>
    </row>
    <row r="10" spans="1:12">
      <c r="A10" s="14" t="s">
        <v>153</v>
      </c>
      <c r="B10" s="14">
        <v>7.0000000000000007E-2</v>
      </c>
      <c r="C10" s="14">
        <v>0.15</v>
      </c>
      <c r="D10" s="17">
        <v>0.02</v>
      </c>
      <c r="E10" s="17">
        <v>0.25</v>
      </c>
      <c r="F10" s="33">
        <v>0.01</v>
      </c>
      <c r="G10" s="33">
        <v>0.04</v>
      </c>
      <c r="I10" s="14"/>
      <c r="L10" s="14"/>
    </row>
    <row r="11" spans="1:12">
      <c r="A11" s="14" t="s">
        <v>123</v>
      </c>
      <c r="B11" s="14">
        <v>0</v>
      </c>
      <c r="C11" s="14">
        <v>0</v>
      </c>
      <c r="D11">
        <v>0</v>
      </c>
      <c r="E11" s="14">
        <v>0</v>
      </c>
      <c r="F11" s="33">
        <v>0</v>
      </c>
      <c r="G11" s="33">
        <v>0</v>
      </c>
      <c r="I11" s="14"/>
      <c r="L11" s="14"/>
    </row>
    <row r="12" spans="1:12">
      <c r="A12" s="14" t="s">
        <v>136</v>
      </c>
      <c r="B12" s="14">
        <v>0</v>
      </c>
      <c r="C12" s="14">
        <v>0</v>
      </c>
      <c r="D12">
        <v>0</v>
      </c>
      <c r="E12" s="14">
        <v>0</v>
      </c>
      <c r="F12" s="14">
        <v>0</v>
      </c>
      <c r="G12" s="14">
        <v>0</v>
      </c>
      <c r="I12" s="14"/>
      <c r="L12" s="14"/>
    </row>
    <row r="13" spans="1:12">
      <c r="A13" s="14" t="s">
        <v>365</v>
      </c>
      <c r="B13" s="14">
        <v>0</v>
      </c>
      <c r="C13" s="14">
        <v>0</v>
      </c>
      <c r="D13">
        <v>0</v>
      </c>
      <c r="E13" s="14">
        <v>0</v>
      </c>
      <c r="F13" s="14">
        <v>0</v>
      </c>
      <c r="G13" s="14">
        <v>0</v>
      </c>
      <c r="I13" s="14"/>
      <c r="L13" s="14"/>
    </row>
    <row r="14" spans="1:12">
      <c r="A14" s="14" t="s">
        <v>160</v>
      </c>
      <c r="B14" s="14">
        <v>0.01</v>
      </c>
      <c r="C14" s="14">
        <v>0.15</v>
      </c>
      <c r="D14" s="14">
        <v>0.01</v>
      </c>
      <c r="E14" s="14">
        <v>0.04</v>
      </c>
      <c r="F14" s="14">
        <v>0.01</v>
      </c>
      <c r="G14" s="14">
        <v>0.04</v>
      </c>
      <c r="I14" s="14"/>
      <c r="L14" s="14"/>
    </row>
    <row r="15" spans="1:12">
      <c r="A15" s="14" t="s">
        <v>187</v>
      </c>
      <c r="B15" s="14">
        <v>0.01</v>
      </c>
      <c r="C15" s="14">
        <v>0.15</v>
      </c>
      <c r="D15" s="14">
        <v>0.01</v>
      </c>
      <c r="E15" s="14">
        <v>0.04</v>
      </c>
      <c r="F15" s="14">
        <v>0.01</v>
      </c>
      <c r="G15" s="14">
        <v>0.04</v>
      </c>
      <c r="I15" s="14"/>
      <c r="L15" s="14"/>
    </row>
    <row r="16" spans="1:12">
      <c r="A16" s="14" t="s">
        <v>215</v>
      </c>
      <c r="B16" s="14">
        <v>0</v>
      </c>
      <c r="C16" s="14">
        <v>0</v>
      </c>
      <c r="D16">
        <v>0</v>
      </c>
      <c r="E16" s="14">
        <v>0</v>
      </c>
      <c r="F16" s="14">
        <v>0</v>
      </c>
      <c r="G16" s="14">
        <v>0</v>
      </c>
      <c r="I16" s="14"/>
      <c r="L16" s="14"/>
    </row>
    <row r="17" spans="1:12">
      <c r="A17" s="14" t="s">
        <v>222</v>
      </c>
      <c r="B17" s="14">
        <v>0</v>
      </c>
      <c r="C17" s="14">
        <v>0</v>
      </c>
      <c r="D17">
        <v>0</v>
      </c>
      <c r="E17" s="14">
        <v>0</v>
      </c>
      <c r="F17" s="14">
        <v>0</v>
      </c>
      <c r="G17" s="14">
        <v>0</v>
      </c>
      <c r="I17" s="14"/>
      <c r="L17" s="14"/>
    </row>
    <row r="18" spans="1:12">
      <c r="A18" s="14" t="s">
        <v>251</v>
      </c>
      <c r="B18" s="14">
        <v>0.01</v>
      </c>
      <c r="C18" s="14">
        <v>0.15</v>
      </c>
      <c r="D18" s="14">
        <v>5.0000000000000001E-3</v>
      </c>
      <c r="E18" s="14">
        <v>7.0000000000000007E-2</v>
      </c>
      <c r="F18" s="14">
        <v>5.0000000000000001E-3</v>
      </c>
      <c r="G18" s="14">
        <v>7.0000000000000007E-2</v>
      </c>
      <c r="I18" s="14"/>
      <c r="L18" s="14"/>
    </row>
    <row r="19" spans="1:12">
      <c r="A19" s="14" t="s">
        <v>255</v>
      </c>
      <c r="B19" s="14">
        <v>1.4999999999999999E-2</v>
      </c>
      <c r="C19" s="14">
        <v>0.16</v>
      </c>
      <c r="D19" s="14">
        <v>0.02</v>
      </c>
      <c r="E19" s="14">
        <v>0.08</v>
      </c>
      <c r="F19" s="17">
        <v>0.04</v>
      </c>
      <c r="G19" s="17">
        <v>0.11</v>
      </c>
      <c r="I19" s="14"/>
      <c r="L19" s="14"/>
    </row>
    <row r="20" spans="1:12">
      <c r="A20" s="14" t="s">
        <v>258</v>
      </c>
      <c r="B20" s="14">
        <v>0</v>
      </c>
      <c r="C20" s="14">
        <v>0</v>
      </c>
      <c r="D20">
        <v>0</v>
      </c>
      <c r="E20" s="14">
        <v>0</v>
      </c>
      <c r="F20" s="14">
        <v>0</v>
      </c>
      <c r="G20" s="14">
        <v>0</v>
      </c>
      <c r="I20" s="14"/>
      <c r="L20" s="14"/>
    </row>
    <row r="21" spans="1:12">
      <c r="A21" s="14" t="s">
        <v>261</v>
      </c>
      <c r="B21" s="14">
        <v>2.0996885378545702E-2</v>
      </c>
      <c r="C21" s="14">
        <v>0.16</v>
      </c>
      <c r="D21" s="14">
        <v>0.04</v>
      </c>
      <c r="E21" s="14">
        <v>0.11</v>
      </c>
      <c r="F21" s="14">
        <v>0.04</v>
      </c>
      <c r="G21" s="14">
        <v>0.11</v>
      </c>
      <c r="I21" s="14"/>
      <c r="L21" s="14"/>
    </row>
    <row r="22" spans="1:12">
      <c r="A22" s="14" t="s">
        <v>274</v>
      </c>
      <c r="B22" s="14">
        <v>2.0996885378545702E-2</v>
      </c>
      <c r="C22" s="14">
        <v>0.16</v>
      </c>
      <c r="D22" s="14">
        <v>0.04</v>
      </c>
      <c r="E22" s="14">
        <v>0.11</v>
      </c>
      <c r="F22" s="14">
        <v>0.04</v>
      </c>
      <c r="G22" s="14">
        <v>0.11</v>
      </c>
      <c r="I22" s="14"/>
      <c r="L22" s="14"/>
    </row>
    <row r="23" spans="1:12">
      <c r="A23" s="14" t="s">
        <v>283</v>
      </c>
      <c r="B23" s="14">
        <v>0.09</v>
      </c>
      <c r="C23" s="14">
        <v>0.11</v>
      </c>
      <c r="D23" s="14">
        <v>0.09</v>
      </c>
      <c r="E23" s="14">
        <v>0.11</v>
      </c>
      <c r="F23" s="14">
        <v>0.09</v>
      </c>
      <c r="G23" s="14">
        <v>0.11</v>
      </c>
      <c r="I23" s="14"/>
      <c r="J23" s="14"/>
      <c r="L23" s="14"/>
    </row>
    <row r="24" spans="1:12">
      <c r="C24" s="14"/>
      <c r="E24" s="14"/>
    </row>
    <row r="25" spans="1:12">
      <c r="C25" s="14"/>
      <c r="D25" s="14"/>
      <c r="E25" s="14"/>
      <c r="F25" s="14"/>
      <c r="G25" s="14"/>
    </row>
    <row r="26" spans="1:12">
      <c r="B26" s="14"/>
      <c r="C26" s="14"/>
      <c r="D26" s="14"/>
      <c r="E26" s="14"/>
      <c r="F26" s="14"/>
      <c r="G26" s="14"/>
    </row>
    <row r="27" spans="1:12">
      <c r="B27" s="14"/>
      <c r="C27" s="14"/>
      <c r="D27" s="14"/>
      <c r="E27" s="14"/>
      <c r="F27" s="14"/>
      <c r="G27" s="14"/>
    </row>
    <row r="28" spans="1:12">
      <c r="B28" s="14"/>
      <c r="C28" s="14"/>
      <c r="D28" s="14"/>
      <c r="E28" s="14"/>
      <c r="F28" s="14"/>
      <c r="G28" s="14"/>
    </row>
    <row r="29" spans="1:12">
      <c r="B29" s="14"/>
      <c r="C29" s="14"/>
      <c r="D29" s="14"/>
      <c r="E29" s="14"/>
      <c r="F29" s="14"/>
      <c r="G29" s="14"/>
    </row>
    <row r="30" spans="1:12">
      <c r="B30" s="14"/>
      <c r="C30" s="14"/>
      <c r="D30" s="14"/>
      <c r="E30" s="14"/>
      <c r="F30" s="14"/>
      <c r="G30" s="14"/>
    </row>
    <row r="31" spans="1:12">
      <c r="B31" s="14"/>
      <c r="C31" s="14"/>
      <c r="D31" s="14"/>
      <c r="E31" s="14"/>
      <c r="F31" s="14"/>
      <c r="G31" s="14"/>
    </row>
    <row r="32" spans="1:12">
      <c r="B32" s="14"/>
      <c r="C32" s="14"/>
      <c r="D32" s="14"/>
      <c r="E32" s="14"/>
      <c r="F32" s="14"/>
      <c r="G32" s="14"/>
    </row>
    <row r="33" spans="2:7">
      <c r="B33" s="14"/>
      <c r="C33" s="14"/>
      <c r="D33" s="14"/>
      <c r="E33" s="14"/>
      <c r="F33" s="14"/>
      <c r="G33" s="14"/>
    </row>
    <row r="34" spans="2:7">
      <c r="B34" s="14"/>
      <c r="C34" s="14"/>
      <c r="D34" s="14"/>
      <c r="E34" s="14"/>
      <c r="F34" s="14"/>
      <c r="G34" s="14"/>
    </row>
    <row r="35" spans="2:7">
      <c r="B35" s="14"/>
      <c r="C35" s="14"/>
      <c r="D35" s="14"/>
      <c r="E35" s="14"/>
      <c r="F35" s="14"/>
      <c r="G35" s="14"/>
    </row>
    <row r="36" spans="2:7">
      <c r="B36" s="14"/>
      <c r="C36" s="14"/>
      <c r="D36" s="14"/>
      <c r="E36" s="14"/>
      <c r="F36" s="14"/>
      <c r="G36" s="14"/>
    </row>
    <row r="37" spans="2:7">
      <c r="B37" s="14"/>
      <c r="C37" s="14"/>
      <c r="D37" s="14"/>
      <c r="E37" s="14"/>
      <c r="F37" s="14"/>
      <c r="G37" s="14"/>
    </row>
    <row r="38" spans="2:7">
      <c r="B38" s="14"/>
      <c r="C38" s="14"/>
      <c r="D38" s="14"/>
      <c r="E38" s="14"/>
      <c r="F38" s="14"/>
      <c r="G38" s="14"/>
    </row>
    <row r="39" spans="2:7">
      <c r="B39" s="14"/>
      <c r="C39" s="14"/>
      <c r="D39" s="14"/>
      <c r="E39" s="14"/>
      <c r="F39" s="14"/>
      <c r="G39" s="14"/>
    </row>
    <row r="40" spans="2:7">
      <c r="B40" s="14"/>
      <c r="C40" s="14"/>
      <c r="D40" s="14"/>
      <c r="E40" s="14"/>
      <c r="F40" s="14"/>
      <c r="G40" s="14"/>
    </row>
    <row r="41" spans="2:7">
      <c r="B41" s="14"/>
      <c r="C41" s="14"/>
      <c r="D41" s="14"/>
      <c r="E41" s="14"/>
      <c r="F41" s="14"/>
      <c r="G41" s="14"/>
    </row>
    <row r="42" spans="2:7">
      <c r="B42" s="14"/>
      <c r="C42" s="14"/>
      <c r="D42" s="14"/>
      <c r="E42" s="14"/>
      <c r="F42" s="14"/>
      <c r="G42" s="14"/>
    </row>
    <row r="43" spans="2:7">
      <c r="B43" s="14"/>
      <c r="C43" s="14"/>
      <c r="D43" s="14"/>
      <c r="E43" s="14"/>
      <c r="F43" s="14"/>
      <c r="G43" s="14"/>
    </row>
    <row r="44" spans="2:7">
      <c r="B44" s="14"/>
      <c r="C44" s="14"/>
      <c r="D44" s="14"/>
      <c r="E44" s="14"/>
      <c r="F44" s="14"/>
      <c r="G44" s="14"/>
    </row>
    <row r="45" spans="2:7">
      <c r="B45" s="14"/>
      <c r="C45" s="14"/>
      <c r="D45" s="14"/>
      <c r="E45" s="14"/>
      <c r="F45" s="14"/>
      <c r="G45" s="14"/>
    </row>
    <row r="46" spans="2:7">
      <c r="B46" s="14"/>
      <c r="C46" s="14"/>
      <c r="D46" s="14"/>
      <c r="E46" s="14"/>
      <c r="F46" s="14"/>
      <c r="G46" s="14"/>
    </row>
    <row r="47" spans="2:7">
      <c r="B47" s="14"/>
      <c r="C47" s="14"/>
      <c r="D47" s="14"/>
      <c r="E47" s="14"/>
      <c r="F47" s="14"/>
      <c r="G4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G124" sqref="G124"/>
    </sheetView>
  </sheetViews>
  <sheetFormatPr baseColWidth="10" defaultColWidth="9.140625" defaultRowHeight="15"/>
  <cols>
    <col min="2" max="2" width="9.28515625" customWidth="1"/>
    <col min="3" max="3" width="27.42578125" bestFit="1" customWidth="1"/>
    <col min="4" max="4" width="27.42578125" style="33" customWidth="1"/>
    <col min="6" max="6" width="42" customWidth="1"/>
  </cols>
  <sheetData>
    <row r="1" spans="1:7">
      <c r="A1" s="14" t="s">
        <v>0</v>
      </c>
      <c r="B1" s="14" t="s">
        <v>1</v>
      </c>
      <c r="C1" s="14" t="s">
        <v>2</v>
      </c>
      <c r="D1" s="7" t="s">
        <v>601</v>
      </c>
      <c r="E1" s="7" t="s">
        <v>653</v>
      </c>
      <c r="F1" t="s">
        <v>649</v>
      </c>
      <c r="G1" t="s">
        <v>689</v>
      </c>
    </row>
    <row r="2" spans="1:7">
      <c r="A2" s="14" t="s">
        <v>8</v>
      </c>
      <c r="B2" s="14">
        <v>2807</v>
      </c>
      <c r="C2" s="14" t="s">
        <v>9</v>
      </c>
      <c r="D2" s="33" t="s">
        <v>604</v>
      </c>
      <c r="E2">
        <f>1 - 0.77*0.9</f>
        <v>0.30699999999999994</v>
      </c>
      <c r="F2" t="s">
        <v>650</v>
      </c>
    </row>
    <row r="3" spans="1:7">
      <c r="A3" s="14" t="s">
        <v>14</v>
      </c>
      <c r="B3" s="14">
        <v>2511</v>
      </c>
      <c r="C3" s="14" t="s">
        <v>15</v>
      </c>
      <c r="D3" s="33" t="s">
        <v>604</v>
      </c>
      <c r="E3" s="14">
        <v>0</v>
      </c>
    </row>
    <row r="4" spans="1:7">
      <c r="A4" s="14" t="s">
        <v>16</v>
      </c>
      <c r="B4" s="14">
        <v>2513</v>
      </c>
      <c r="C4" s="14" t="s">
        <v>17</v>
      </c>
      <c r="D4" s="33" t="s">
        <v>604</v>
      </c>
      <c r="E4" s="14">
        <v>0</v>
      </c>
    </row>
    <row r="5" spans="1:7">
      <c r="A5" s="14" t="s">
        <v>18</v>
      </c>
      <c r="B5" s="14">
        <v>2514</v>
      </c>
      <c r="C5" s="14" t="s">
        <v>19</v>
      </c>
      <c r="D5" s="33" t="s">
        <v>604</v>
      </c>
      <c r="E5" s="14">
        <v>0</v>
      </c>
    </row>
    <row r="6" spans="1:7">
      <c r="A6" s="14" t="s">
        <v>20</v>
      </c>
      <c r="B6" s="14">
        <v>2515</v>
      </c>
      <c r="C6" s="14" t="s">
        <v>21</v>
      </c>
      <c r="D6" s="33" t="s">
        <v>604</v>
      </c>
      <c r="E6" s="14">
        <v>0</v>
      </c>
    </row>
    <row r="7" spans="1:7">
      <c r="A7" s="14" t="s">
        <v>22</v>
      </c>
      <c r="B7" s="14">
        <v>2516</v>
      </c>
      <c r="C7" s="14" t="s">
        <v>23</v>
      </c>
      <c r="D7" s="33" t="s">
        <v>604</v>
      </c>
      <c r="E7" s="14">
        <v>0</v>
      </c>
    </row>
    <row r="8" spans="1:7">
      <c r="A8" s="14" t="s">
        <v>24</v>
      </c>
      <c r="B8" s="14">
        <v>2517</v>
      </c>
      <c r="C8" s="14" t="s">
        <v>25</v>
      </c>
      <c r="D8" s="33" t="s">
        <v>604</v>
      </c>
      <c r="E8" s="14">
        <v>0</v>
      </c>
    </row>
    <row r="9" spans="1:7">
      <c r="A9" s="14" t="s">
        <v>26</v>
      </c>
      <c r="B9" s="14">
        <v>2518</v>
      </c>
      <c r="C9" s="14" t="s">
        <v>27</v>
      </c>
      <c r="D9" s="33" t="s">
        <v>604</v>
      </c>
      <c r="E9" s="14">
        <v>0</v>
      </c>
    </row>
    <row r="10" spans="1:7">
      <c r="A10" s="14" t="s">
        <v>28</v>
      </c>
      <c r="B10" s="14">
        <v>2520</v>
      </c>
      <c r="C10" s="14" t="s">
        <v>29</v>
      </c>
      <c r="D10" s="33" t="s">
        <v>604</v>
      </c>
      <c r="E10" s="14">
        <v>0</v>
      </c>
    </row>
    <row r="11" spans="1:7">
      <c r="A11" s="14" t="s">
        <v>30</v>
      </c>
      <c r="B11" s="14">
        <v>2531</v>
      </c>
      <c r="C11" s="14" t="s">
        <v>31</v>
      </c>
      <c r="D11" s="33" t="s">
        <v>604</v>
      </c>
      <c r="E11" s="14">
        <v>0</v>
      </c>
    </row>
    <row r="12" spans="1:7">
      <c r="A12" s="14" t="s">
        <v>33</v>
      </c>
      <c r="B12" s="14">
        <v>2532</v>
      </c>
      <c r="C12" s="14" t="s">
        <v>34</v>
      </c>
      <c r="D12" s="33" t="s">
        <v>604</v>
      </c>
      <c r="E12" s="14">
        <v>0</v>
      </c>
    </row>
    <row r="13" spans="1:7">
      <c r="A13" s="14" t="s">
        <v>35</v>
      </c>
      <c r="B13" s="14">
        <v>2533</v>
      </c>
      <c r="C13" s="14" t="s">
        <v>36</v>
      </c>
      <c r="D13" s="33" t="s">
        <v>604</v>
      </c>
      <c r="E13" s="14">
        <v>0</v>
      </c>
    </row>
    <row r="14" spans="1:7">
      <c r="A14" s="14" t="s">
        <v>37</v>
      </c>
      <c r="B14" s="14">
        <v>2534</v>
      </c>
      <c r="C14" s="14" t="s">
        <v>38</v>
      </c>
      <c r="D14" s="36" t="s">
        <v>604</v>
      </c>
      <c r="E14" s="14">
        <v>0</v>
      </c>
    </row>
    <row r="15" spans="1:7">
      <c r="A15" s="14" t="s">
        <v>39</v>
      </c>
      <c r="B15" s="14">
        <v>2535</v>
      </c>
      <c r="C15" s="14" t="s">
        <v>40</v>
      </c>
      <c r="D15" s="33" t="s">
        <v>604</v>
      </c>
      <c r="E15" s="14">
        <v>0</v>
      </c>
    </row>
    <row r="16" spans="1:7">
      <c r="A16" s="14" t="s">
        <v>41</v>
      </c>
      <c r="B16" s="14">
        <v>2536</v>
      </c>
      <c r="C16" s="14" t="s">
        <v>42</v>
      </c>
      <c r="D16" s="36" t="s">
        <v>298</v>
      </c>
      <c r="E16" s="14">
        <f>1-0.11*0.93</f>
        <v>0.89769999999999994</v>
      </c>
    </row>
    <row r="17" spans="1:7">
      <c r="A17" s="14" t="s">
        <v>44</v>
      </c>
      <c r="B17" s="14">
        <v>2537</v>
      </c>
      <c r="C17" s="14" t="s">
        <v>45</v>
      </c>
      <c r="D17" s="36" t="s">
        <v>298</v>
      </c>
      <c r="E17">
        <f>1-0.14*0.93</f>
        <v>0.86980000000000002</v>
      </c>
    </row>
    <row r="18" spans="1:7">
      <c r="A18" s="14" t="s">
        <v>46</v>
      </c>
      <c r="B18" s="14">
        <v>2546</v>
      </c>
      <c r="C18" s="14" t="s">
        <v>47</v>
      </c>
      <c r="D18" s="33" t="s">
        <v>610</v>
      </c>
      <c r="E18" s="14">
        <v>0</v>
      </c>
    </row>
    <row r="19" spans="1:7">
      <c r="A19" s="14" t="s">
        <v>49</v>
      </c>
      <c r="B19" s="14">
        <v>2547</v>
      </c>
      <c r="C19" s="14" t="s">
        <v>50</v>
      </c>
      <c r="D19" s="33" t="s">
        <v>610</v>
      </c>
      <c r="E19" s="14">
        <v>0</v>
      </c>
    </row>
    <row r="20" spans="1:7">
      <c r="A20" s="14" t="s">
        <v>51</v>
      </c>
      <c r="B20" s="14">
        <v>2549</v>
      </c>
      <c r="C20" s="14" t="s">
        <v>52</v>
      </c>
      <c r="D20" s="33" t="s">
        <v>610</v>
      </c>
      <c r="E20" s="14">
        <v>0</v>
      </c>
    </row>
    <row r="21" spans="1:7">
      <c r="A21" s="14" t="s">
        <v>53</v>
      </c>
      <c r="B21" s="14">
        <v>2551</v>
      </c>
      <c r="C21" s="14" t="s">
        <v>54</v>
      </c>
      <c r="D21" s="33" t="s">
        <v>608</v>
      </c>
      <c r="E21" s="14">
        <v>0.5</v>
      </c>
      <c r="F21" t="s">
        <v>650</v>
      </c>
      <c r="G21" t="s">
        <v>690</v>
      </c>
    </row>
    <row r="22" spans="1:7">
      <c r="A22" s="14" t="s">
        <v>55</v>
      </c>
      <c r="B22" s="14">
        <v>2555</v>
      </c>
      <c r="C22" s="14" t="s">
        <v>56</v>
      </c>
      <c r="D22" s="33" t="s">
        <v>610</v>
      </c>
      <c r="E22" s="14">
        <v>0</v>
      </c>
    </row>
    <row r="23" spans="1:7">
      <c r="A23" s="14" t="s">
        <v>58</v>
      </c>
      <c r="B23" s="14">
        <v>2552</v>
      </c>
      <c r="C23" s="14" t="s">
        <v>59</v>
      </c>
      <c r="D23" s="33" t="s">
        <v>608</v>
      </c>
      <c r="E23" s="14">
        <v>0.3</v>
      </c>
      <c r="F23" t="s">
        <v>650</v>
      </c>
    </row>
    <row r="24" spans="1:7">
      <c r="A24" s="14" t="s">
        <v>60</v>
      </c>
      <c r="B24" s="14">
        <v>2557</v>
      </c>
      <c r="C24" s="14" t="s">
        <v>61</v>
      </c>
      <c r="D24" s="33" t="s">
        <v>608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33" t="s">
        <v>608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36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33" t="s">
        <v>608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33" t="s">
        <v>608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36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33" t="s">
        <v>610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33" t="s">
        <v>610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33" t="s">
        <v>610</v>
      </c>
      <c r="E32" s="14">
        <v>0.27</v>
      </c>
      <c r="F32" s="14" t="s">
        <v>652</v>
      </c>
      <c r="G32" t="s">
        <v>666</v>
      </c>
    </row>
    <row r="33" spans="1:7">
      <c r="A33" s="14" t="s">
        <v>78</v>
      </c>
      <c r="B33" s="14">
        <v>2602</v>
      </c>
      <c r="C33" s="14" t="s">
        <v>79</v>
      </c>
      <c r="D33" s="33" t="s">
        <v>610</v>
      </c>
      <c r="E33" s="14">
        <v>0.27</v>
      </c>
      <c r="F33" s="14" t="s">
        <v>652</v>
      </c>
      <c r="G33" s="14" t="s">
        <v>666</v>
      </c>
    </row>
    <row r="34" spans="1:7">
      <c r="A34" s="14" t="s">
        <v>80</v>
      </c>
      <c r="B34" s="14">
        <v>2605</v>
      </c>
      <c r="C34" s="14" t="s">
        <v>81</v>
      </c>
      <c r="D34" s="33" t="s">
        <v>610</v>
      </c>
      <c r="E34" s="14">
        <v>0.27</v>
      </c>
      <c r="F34" s="14" t="s">
        <v>652</v>
      </c>
      <c r="G34" s="14" t="s">
        <v>666</v>
      </c>
    </row>
    <row r="35" spans="1:7">
      <c r="A35" s="14" t="s">
        <v>82</v>
      </c>
      <c r="B35" s="14">
        <v>2611</v>
      </c>
      <c r="C35" s="14" t="s">
        <v>83</v>
      </c>
      <c r="D35" s="36" t="s">
        <v>295</v>
      </c>
      <c r="E35" s="14">
        <v>0.27</v>
      </c>
      <c r="F35" s="14" t="s">
        <v>652</v>
      </c>
    </row>
    <row r="36" spans="1:7">
      <c r="A36" s="14" t="s">
        <v>84</v>
      </c>
      <c r="B36" s="14">
        <v>2612</v>
      </c>
      <c r="C36" s="14" t="s">
        <v>85</v>
      </c>
      <c r="D36" s="36" t="s">
        <v>295</v>
      </c>
      <c r="E36" s="14">
        <v>0.27</v>
      </c>
      <c r="F36" s="14" t="s">
        <v>652</v>
      </c>
    </row>
    <row r="37" spans="1:7">
      <c r="A37" s="14" t="s">
        <v>86</v>
      </c>
      <c r="B37" s="14">
        <v>2613</v>
      </c>
      <c r="C37" s="14" t="s">
        <v>87</v>
      </c>
      <c r="D37" s="36" t="s">
        <v>295</v>
      </c>
      <c r="E37" s="14">
        <v>0.27</v>
      </c>
      <c r="F37" s="14" t="s">
        <v>652</v>
      </c>
    </row>
    <row r="38" spans="1:7">
      <c r="A38" s="14" t="s">
        <v>88</v>
      </c>
      <c r="B38" s="14">
        <v>2614</v>
      </c>
      <c r="C38" s="14" t="s">
        <v>89</v>
      </c>
      <c r="D38" s="36" t="s">
        <v>295</v>
      </c>
      <c r="E38" s="14">
        <v>0.27</v>
      </c>
      <c r="F38" s="14" t="s">
        <v>652</v>
      </c>
    </row>
    <row r="39" spans="1:7">
      <c r="A39" s="14" t="s">
        <v>90</v>
      </c>
      <c r="B39" s="14">
        <v>2615</v>
      </c>
      <c r="C39" s="14" t="s">
        <v>91</v>
      </c>
      <c r="D39" s="36" t="s">
        <v>295</v>
      </c>
      <c r="E39" s="14">
        <v>0.27</v>
      </c>
      <c r="F39" s="14" t="s">
        <v>652</v>
      </c>
    </row>
    <row r="40" spans="1:7">
      <c r="A40" s="14" t="s">
        <v>92</v>
      </c>
      <c r="B40" s="14">
        <v>2616</v>
      </c>
      <c r="C40" s="14" t="s">
        <v>93</v>
      </c>
      <c r="D40" s="36" t="s">
        <v>295</v>
      </c>
      <c r="E40" s="14">
        <v>0.27</v>
      </c>
      <c r="F40" s="14" t="s">
        <v>652</v>
      </c>
    </row>
    <row r="41" spans="1:7">
      <c r="A41" s="14" t="s">
        <v>94</v>
      </c>
      <c r="B41" s="14">
        <v>2617</v>
      </c>
      <c r="C41" s="14" t="s">
        <v>95</v>
      </c>
      <c r="D41" s="36" t="s">
        <v>295</v>
      </c>
      <c r="E41" s="14">
        <v>0.27</v>
      </c>
      <c r="F41" s="14" t="s">
        <v>652</v>
      </c>
    </row>
    <row r="42" spans="1:7">
      <c r="A42" s="14" t="s">
        <v>96</v>
      </c>
      <c r="B42" s="14">
        <v>2618</v>
      </c>
      <c r="C42" s="14" t="s">
        <v>97</v>
      </c>
      <c r="D42" s="36" t="s">
        <v>295</v>
      </c>
      <c r="E42" s="14">
        <v>0.27</v>
      </c>
      <c r="F42" s="14" t="s">
        <v>652</v>
      </c>
    </row>
    <row r="43" spans="1:7">
      <c r="A43" s="14" t="s">
        <v>98</v>
      </c>
      <c r="B43" s="14">
        <v>2619</v>
      </c>
      <c r="C43" s="14" t="s">
        <v>99</v>
      </c>
      <c r="D43" s="36" t="s">
        <v>295</v>
      </c>
      <c r="E43" s="14">
        <v>0.27</v>
      </c>
      <c r="F43" s="14" t="s">
        <v>652</v>
      </c>
    </row>
    <row r="44" spans="1:7">
      <c r="A44" s="14" t="s">
        <v>100</v>
      </c>
      <c r="B44" s="14">
        <v>2620</v>
      </c>
      <c r="C44" s="14" t="s">
        <v>101</v>
      </c>
      <c r="D44" s="36" t="s">
        <v>295</v>
      </c>
      <c r="E44" s="14">
        <v>0.27</v>
      </c>
      <c r="F44" s="14" t="s">
        <v>652</v>
      </c>
    </row>
    <row r="45" spans="1:7">
      <c r="A45" s="14" t="s">
        <v>102</v>
      </c>
      <c r="B45" s="14">
        <v>2625</v>
      </c>
      <c r="C45" s="14" t="s">
        <v>103</v>
      </c>
      <c r="D45" s="36" t="s">
        <v>295</v>
      </c>
      <c r="E45" s="14">
        <v>0.27</v>
      </c>
      <c r="F45" s="14" t="s">
        <v>652</v>
      </c>
    </row>
    <row r="46" spans="1:7">
      <c r="A46" s="14" t="s">
        <v>104</v>
      </c>
      <c r="B46" s="14">
        <v>2630</v>
      </c>
      <c r="C46" s="14" t="s">
        <v>105</v>
      </c>
      <c r="D46" s="33" t="s">
        <v>605</v>
      </c>
      <c r="E46" s="14">
        <v>0.3</v>
      </c>
      <c r="F46" t="s">
        <v>651</v>
      </c>
    </row>
    <row r="47" spans="1:7">
      <c r="A47" s="14" t="s">
        <v>107</v>
      </c>
      <c r="B47" s="14">
        <v>2633</v>
      </c>
      <c r="C47" s="14" t="s">
        <v>108</v>
      </c>
      <c r="D47" s="33" t="s">
        <v>608</v>
      </c>
      <c r="E47" s="14">
        <v>0.2</v>
      </c>
      <c r="F47" t="s">
        <v>650</v>
      </c>
    </row>
    <row r="48" spans="1:7">
      <c r="A48" s="14" t="s">
        <v>109</v>
      </c>
      <c r="B48" s="14">
        <v>2635</v>
      </c>
      <c r="C48" s="14" t="s">
        <v>110</v>
      </c>
      <c r="D48" s="33" t="s">
        <v>605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33" t="s">
        <v>610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33" t="s">
        <v>610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33" t="s">
        <v>610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33" t="s">
        <v>610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33" t="s">
        <v>610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36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36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36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36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36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36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36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36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36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36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36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33" t="s">
        <v>608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36" t="s">
        <v>298</v>
      </c>
      <c r="E66" s="14">
        <v>0</v>
      </c>
    </row>
    <row r="67" spans="1:5">
      <c r="A67" s="14" t="s">
        <v>154</v>
      </c>
      <c r="B67" s="14">
        <v>2542</v>
      </c>
      <c r="C67" s="14" t="s">
        <v>155</v>
      </c>
      <c r="D67" s="36" t="s">
        <v>298</v>
      </c>
      <c r="E67" s="14">
        <v>7.0000000000000007E-2</v>
      </c>
    </row>
    <row r="68" spans="1:5">
      <c r="A68" s="14" t="s">
        <v>156</v>
      </c>
      <c r="B68" s="14">
        <v>2543</v>
      </c>
      <c r="C68" s="14" t="s">
        <v>157</v>
      </c>
      <c r="D68" s="36" t="s">
        <v>298</v>
      </c>
      <c r="E68" s="14">
        <v>0</v>
      </c>
    </row>
    <row r="69" spans="1:5">
      <c r="A69" s="14" t="s">
        <v>158</v>
      </c>
      <c r="B69" s="14">
        <v>2571</v>
      </c>
      <c r="C69" s="14" t="s">
        <v>159</v>
      </c>
      <c r="D69" s="33" t="s">
        <v>608</v>
      </c>
      <c r="E69" s="14">
        <v>0</v>
      </c>
    </row>
    <row r="70" spans="1:5">
      <c r="A70" s="14" t="s">
        <v>161</v>
      </c>
      <c r="B70" s="14">
        <v>2572</v>
      </c>
      <c r="C70" s="14" t="s">
        <v>162</v>
      </c>
      <c r="D70" s="33" t="s">
        <v>608</v>
      </c>
      <c r="E70" s="14">
        <v>0</v>
      </c>
    </row>
    <row r="71" spans="1:5">
      <c r="A71" s="14" t="s">
        <v>163</v>
      </c>
      <c r="B71" s="14">
        <v>2573</v>
      </c>
      <c r="C71" s="14" t="s">
        <v>164</v>
      </c>
      <c r="D71" s="33" t="s">
        <v>608</v>
      </c>
      <c r="E71" s="14">
        <v>0</v>
      </c>
    </row>
    <row r="72" spans="1:5">
      <c r="A72" s="14" t="s">
        <v>165</v>
      </c>
      <c r="B72" s="14">
        <v>2574</v>
      </c>
      <c r="C72" s="14" t="s">
        <v>166</v>
      </c>
      <c r="D72" s="33" t="s">
        <v>608</v>
      </c>
      <c r="E72" s="14">
        <v>0</v>
      </c>
    </row>
    <row r="73" spans="1:5">
      <c r="A73" s="14" t="s">
        <v>167</v>
      </c>
      <c r="B73" s="14">
        <v>2575</v>
      </c>
      <c r="C73" s="14" t="s">
        <v>168</v>
      </c>
      <c r="D73" s="33" t="s">
        <v>608</v>
      </c>
      <c r="E73" s="14">
        <v>0</v>
      </c>
    </row>
    <row r="74" spans="1:5">
      <c r="A74" s="14" t="s">
        <v>169</v>
      </c>
      <c r="B74" s="14">
        <v>2576</v>
      </c>
      <c r="C74" s="14" t="s">
        <v>170</v>
      </c>
      <c r="D74" s="33" t="s">
        <v>608</v>
      </c>
      <c r="E74" s="14">
        <v>0</v>
      </c>
    </row>
    <row r="75" spans="1:5">
      <c r="A75" s="14" t="s">
        <v>171</v>
      </c>
      <c r="B75" s="14">
        <v>2577</v>
      </c>
      <c r="C75" s="14" t="s">
        <v>172</v>
      </c>
      <c r="D75" s="33" t="s">
        <v>608</v>
      </c>
      <c r="E75" s="14">
        <v>0</v>
      </c>
    </row>
    <row r="76" spans="1:5">
      <c r="A76" s="14" t="s">
        <v>173</v>
      </c>
      <c r="B76" s="14">
        <v>2578</v>
      </c>
      <c r="C76" s="14" t="s">
        <v>174</v>
      </c>
      <c r="D76" s="33" t="s">
        <v>608</v>
      </c>
      <c r="E76" s="14">
        <v>0</v>
      </c>
    </row>
    <row r="77" spans="1:5">
      <c r="A77" s="14" t="s">
        <v>175</v>
      </c>
      <c r="B77" s="14">
        <v>2579</v>
      </c>
      <c r="C77" s="14" t="s">
        <v>176</v>
      </c>
      <c r="D77" s="33" t="s">
        <v>608</v>
      </c>
      <c r="E77" s="14">
        <v>0</v>
      </c>
    </row>
    <row r="78" spans="1:5">
      <c r="A78" s="14" t="s">
        <v>177</v>
      </c>
      <c r="B78" s="14">
        <v>2580</v>
      </c>
      <c r="C78" s="14" t="s">
        <v>178</v>
      </c>
      <c r="D78" s="33" t="s">
        <v>608</v>
      </c>
      <c r="E78" s="14">
        <v>0</v>
      </c>
    </row>
    <row r="79" spans="1:5">
      <c r="A79" s="14" t="s">
        <v>179</v>
      </c>
      <c r="B79" s="14">
        <v>2581</v>
      </c>
      <c r="C79" s="14" t="s">
        <v>180</v>
      </c>
      <c r="D79" s="33" t="s">
        <v>608</v>
      </c>
      <c r="E79" s="14">
        <v>0</v>
      </c>
    </row>
    <row r="80" spans="1:5">
      <c r="A80" s="14" t="s">
        <v>181</v>
      </c>
      <c r="B80" s="14">
        <v>2582</v>
      </c>
      <c r="C80" s="14" t="s">
        <v>182</v>
      </c>
      <c r="D80" s="33" t="s">
        <v>608</v>
      </c>
      <c r="E80" s="14">
        <v>0</v>
      </c>
    </row>
    <row r="81" spans="1:5">
      <c r="A81" s="14" t="s">
        <v>183</v>
      </c>
      <c r="B81" s="14">
        <v>2586</v>
      </c>
      <c r="C81" s="14" t="s">
        <v>184</v>
      </c>
      <c r="D81" s="33" t="s">
        <v>608</v>
      </c>
      <c r="E81" s="14">
        <v>0</v>
      </c>
    </row>
    <row r="82" spans="1:5">
      <c r="A82" s="14" t="s">
        <v>185</v>
      </c>
      <c r="B82" s="14">
        <v>2590</v>
      </c>
      <c r="C82" s="14" t="s">
        <v>186</v>
      </c>
      <c r="D82" s="36"/>
      <c r="E82" s="14">
        <v>0</v>
      </c>
    </row>
    <row r="83" spans="1:5">
      <c r="A83" s="14" t="s">
        <v>188</v>
      </c>
      <c r="B83" s="14">
        <v>2591</v>
      </c>
      <c r="C83" s="14" t="s">
        <v>189</v>
      </c>
      <c r="D83" s="36"/>
      <c r="E83" s="14">
        <v>0</v>
      </c>
    </row>
    <row r="84" spans="1:5">
      <c r="A84" s="14" t="s">
        <v>190</v>
      </c>
      <c r="B84" s="14">
        <v>2592</v>
      </c>
      <c r="C84" s="14" t="s">
        <v>191</v>
      </c>
      <c r="D84" s="36"/>
      <c r="E84" s="14">
        <v>0</v>
      </c>
    </row>
    <row r="85" spans="1:5">
      <c r="A85" s="14" t="s">
        <v>192</v>
      </c>
      <c r="B85" s="14">
        <v>2593</v>
      </c>
      <c r="C85" s="14" t="s">
        <v>193</v>
      </c>
      <c r="D85" s="36"/>
      <c r="E85" s="14">
        <v>0</v>
      </c>
    </row>
    <row r="86" spans="1:5">
      <c r="A86" s="14" t="s">
        <v>194</v>
      </c>
      <c r="B86" s="14">
        <v>2594</v>
      </c>
      <c r="C86" s="14" t="s">
        <v>195</v>
      </c>
      <c r="D86" s="36"/>
      <c r="E86" s="14">
        <v>0</v>
      </c>
    </row>
    <row r="87" spans="1:5">
      <c r="A87" s="14" t="s">
        <v>196</v>
      </c>
      <c r="B87" s="14">
        <v>2595</v>
      </c>
      <c r="C87" s="14" t="s">
        <v>197</v>
      </c>
      <c r="D87" s="36"/>
      <c r="E87" s="14">
        <v>0</v>
      </c>
    </row>
    <row r="88" spans="1:5">
      <c r="A88" s="14" t="s">
        <v>198</v>
      </c>
      <c r="B88" s="14">
        <v>2596</v>
      </c>
      <c r="C88" s="14" t="s">
        <v>199</v>
      </c>
      <c r="D88" s="36"/>
      <c r="E88" s="14">
        <v>0</v>
      </c>
    </row>
    <row r="89" spans="1:5">
      <c r="A89" s="14" t="s">
        <v>200</v>
      </c>
      <c r="B89" s="14">
        <v>2597</v>
      </c>
      <c r="C89" s="14" t="s">
        <v>201</v>
      </c>
      <c r="D89" s="36"/>
      <c r="E89" s="14">
        <v>0</v>
      </c>
    </row>
    <row r="90" spans="1:5">
      <c r="A90" s="14" t="s">
        <v>202</v>
      </c>
      <c r="B90" s="14">
        <v>2598</v>
      </c>
      <c r="C90" s="14" t="s">
        <v>203</v>
      </c>
      <c r="D90" s="36"/>
      <c r="E90" s="14">
        <v>0</v>
      </c>
    </row>
    <row r="91" spans="1:5">
      <c r="A91" s="14" t="s">
        <v>204</v>
      </c>
      <c r="B91" s="14">
        <v>2655</v>
      </c>
      <c r="C91" s="14" t="s">
        <v>205</v>
      </c>
      <c r="D91" s="7" t="s">
        <v>206</v>
      </c>
      <c r="E91" s="14">
        <v>0</v>
      </c>
    </row>
    <row r="92" spans="1:5">
      <c r="A92" s="14" t="s">
        <v>207</v>
      </c>
      <c r="B92" s="14">
        <v>2656</v>
      </c>
      <c r="C92" s="14" t="s">
        <v>208</v>
      </c>
      <c r="D92" s="7" t="s">
        <v>206</v>
      </c>
      <c r="E92" s="14">
        <v>0</v>
      </c>
    </row>
    <row r="93" spans="1:5">
      <c r="A93" s="14" t="s">
        <v>209</v>
      </c>
      <c r="B93" s="14">
        <v>2657</v>
      </c>
      <c r="C93" s="14" t="s">
        <v>210</v>
      </c>
      <c r="D93" s="7" t="s">
        <v>300</v>
      </c>
      <c r="E93" s="14">
        <v>0</v>
      </c>
    </row>
    <row r="94" spans="1:5">
      <c r="A94" s="14" t="s">
        <v>211</v>
      </c>
      <c r="B94" s="14">
        <v>2658</v>
      </c>
      <c r="C94" s="14" t="s">
        <v>212</v>
      </c>
      <c r="D94" s="7" t="s">
        <v>300</v>
      </c>
      <c r="E94" s="14">
        <v>0</v>
      </c>
    </row>
    <row r="95" spans="1:5">
      <c r="A95" s="14" t="s">
        <v>213</v>
      </c>
      <c r="B95" s="14">
        <v>2659</v>
      </c>
      <c r="C95" s="14" t="s">
        <v>214</v>
      </c>
      <c r="D95" s="36"/>
      <c r="E95" s="14">
        <v>0</v>
      </c>
    </row>
    <row r="96" spans="1:5">
      <c r="A96" s="14" t="s">
        <v>216</v>
      </c>
      <c r="B96" s="14">
        <v>2661</v>
      </c>
      <c r="C96" s="14" t="s">
        <v>217</v>
      </c>
      <c r="D96" s="36"/>
      <c r="E96" s="14">
        <v>0</v>
      </c>
    </row>
    <row r="97" spans="1:5">
      <c r="A97" s="14" t="s">
        <v>218</v>
      </c>
      <c r="B97" s="14">
        <v>866</v>
      </c>
      <c r="C97" s="14" t="s">
        <v>219</v>
      </c>
      <c r="D97" s="36"/>
      <c r="E97" s="14">
        <v>0</v>
      </c>
    </row>
    <row r="98" spans="1:5">
      <c r="A98" s="14" t="s">
        <v>223</v>
      </c>
      <c r="B98" s="14">
        <v>946</v>
      </c>
      <c r="C98" s="14" t="s">
        <v>224</v>
      </c>
      <c r="D98" s="36"/>
      <c r="E98" s="14">
        <v>0</v>
      </c>
    </row>
    <row r="99" spans="1:5">
      <c r="A99" s="14" t="s">
        <v>225</v>
      </c>
      <c r="B99" s="14">
        <v>976</v>
      </c>
      <c r="C99" s="14" t="s">
        <v>226</v>
      </c>
      <c r="D99" s="36"/>
      <c r="E99" s="14">
        <v>0</v>
      </c>
    </row>
    <row r="100" spans="1:5">
      <c r="A100" s="14" t="s">
        <v>227</v>
      </c>
      <c r="B100" s="14">
        <v>1016</v>
      </c>
      <c r="C100" s="14" t="s">
        <v>228</v>
      </c>
      <c r="D100" s="36"/>
      <c r="E100" s="14">
        <v>0</v>
      </c>
    </row>
    <row r="101" spans="1:5">
      <c r="A101" s="14" t="s">
        <v>229</v>
      </c>
      <c r="B101" s="14">
        <v>1034</v>
      </c>
      <c r="C101" s="14" t="s">
        <v>230</v>
      </c>
      <c r="D101" s="36"/>
      <c r="E101" s="14">
        <v>0</v>
      </c>
    </row>
    <row r="102" spans="1:5">
      <c r="A102" s="14" t="s">
        <v>231</v>
      </c>
      <c r="B102" s="14">
        <v>2029</v>
      </c>
      <c r="C102" s="14" t="s">
        <v>232</v>
      </c>
      <c r="D102" s="36"/>
      <c r="E102" s="14">
        <v>0</v>
      </c>
    </row>
    <row r="103" spans="1:5">
      <c r="A103" s="14" t="s">
        <v>233</v>
      </c>
      <c r="B103" s="14">
        <v>1096</v>
      </c>
      <c r="C103" s="14" t="s">
        <v>234</v>
      </c>
      <c r="D103" s="36"/>
      <c r="E103" s="14">
        <v>0</v>
      </c>
    </row>
    <row r="104" spans="1:5">
      <c r="A104" s="14" t="s">
        <v>235</v>
      </c>
      <c r="B104" s="14">
        <v>1107</v>
      </c>
      <c r="C104" s="14" t="s">
        <v>236</v>
      </c>
      <c r="D104" s="36"/>
      <c r="E104" s="14">
        <v>0</v>
      </c>
    </row>
    <row r="105" spans="1:5">
      <c r="A105" s="14" t="s">
        <v>237</v>
      </c>
      <c r="B105" s="14">
        <v>1110</v>
      </c>
      <c r="C105" s="14" t="s">
        <v>238</v>
      </c>
      <c r="D105" s="36"/>
      <c r="E105" s="14">
        <v>0</v>
      </c>
    </row>
    <row r="106" spans="1:5">
      <c r="A106" s="14" t="s">
        <v>239</v>
      </c>
      <c r="B106" s="14">
        <v>1126</v>
      </c>
      <c r="C106" s="14" t="s">
        <v>240</v>
      </c>
      <c r="D106" s="36"/>
      <c r="E106" s="14">
        <v>0</v>
      </c>
    </row>
    <row r="107" spans="1:5">
      <c r="A107" s="14" t="s">
        <v>241</v>
      </c>
      <c r="B107" s="14">
        <v>1157</v>
      </c>
      <c r="C107" s="14" t="s">
        <v>242</v>
      </c>
      <c r="D107" s="36"/>
      <c r="E107" s="14">
        <v>0</v>
      </c>
    </row>
    <row r="108" spans="1:5">
      <c r="A108" s="14" t="s">
        <v>243</v>
      </c>
      <c r="B108" s="14">
        <v>1140</v>
      </c>
      <c r="C108" s="14" t="s">
        <v>244</v>
      </c>
      <c r="D108" s="36"/>
      <c r="E108" s="14">
        <v>0</v>
      </c>
    </row>
    <row r="109" spans="1:5">
      <c r="A109" s="14" t="s">
        <v>245</v>
      </c>
      <c r="B109" s="14">
        <v>1150</v>
      </c>
      <c r="C109" s="14" t="s">
        <v>246</v>
      </c>
      <c r="D109" s="36"/>
      <c r="E109" s="14">
        <v>0</v>
      </c>
    </row>
    <row r="110" spans="1:5">
      <c r="A110" s="14" t="s">
        <v>247</v>
      </c>
      <c r="B110" s="14">
        <v>2848</v>
      </c>
      <c r="C110" s="14" t="s">
        <v>248</v>
      </c>
      <c r="D110" s="36" t="s">
        <v>603</v>
      </c>
      <c r="E110" s="14">
        <v>0</v>
      </c>
    </row>
    <row r="111" spans="1:5">
      <c r="A111" s="14" t="s">
        <v>252</v>
      </c>
      <c r="B111" s="14">
        <v>2740</v>
      </c>
      <c r="C111" s="14" t="s">
        <v>253</v>
      </c>
      <c r="D111" s="36" t="s">
        <v>609</v>
      </c>
      <c r="E111" s="14">
        <v>0</v>
      </c>
    </row>
    <row r="112" spans="1:5">
      <c r="A112" s="14" t="s">
        <v>254</v>
      </c>
      <c r="B112" s="14">
        <v>2744</v>
      </c>
      <c r="C112" s="14" t="s">
        <v>255</v>
      </c>
      <c r="D112" s="33" t="s">
        <v>255</v>
      </c>
      <c r="E112" s="14">
        <v>0</v>
      </c>
    </row>
    <row r="113" spans="1:7">
      <c r="A113" s="14" t="s">
        <v>256</v>
      </c>
      <c r="B113" s="14">
        <v>2746</v>
      </c>
      <c r="C113" s="14" t="s">
        <v>257</v>
      </c>
      <c r="D113" s="36"/>
      <c r="E113" s="14">
        <v>0</v>
      </c>
    </row>
    <row r="114" spans="1:7">
      <c r="A114" s="14" t="s">
        <v>259</v>
      </c>
      <c r="B114" s="14">
        <v>2731</v>
      </c>
      <c r="C114" s="14" t="s">
        <v>260</v>
      </c>
      <c r="D114" s="36" t="s">
        <v>607</v>
      </c>
      <c r="E114" s="14">
        <v>0.34</v>
      </c>
      <c r="F114" t="s">
        <v>652</v>
      </c>
      <c r="G114" s="52"/>
    </row>
    <row r="115" spans="1:7">
      <c r="A115" s="14" t="s">
        <v>262</v>
      </c>
      <c r="B115" s="14">
        <v>2732</v>
      </c>
      <c r="C115" s="14" t="s">
        <v>263</v>
      </c>
      <c r="D115" s="36" t="s">
        <v>607</v>
      </c>
      <c r="E115" s="14">
        <v>0.32500000000000001</v>
      </c>
      <c r="F115" s="14" t="s">
        <v>652</v>
      </c>
    </row>
    <row r="116" spans="1:7">
      <c r="A116" s="14" t="s">
        <v>264</v>
      </c>
      <c r="B116" s="14">
        <v>2733</v>
      </c>
      <c r="C116" s="14" t="s">
        <v>265</v>
      </c>
      <c r="D116" s="36" t="s">
        <v>607</v>
      </c>
      <c r="E116" s="14">
        <v>0.29499999999999998</v>
      </c>
      <c r="F116" s="14" t="s">
        <v>652</v>
      </c>
    </row>
    <row r="117" spans="1:7">
      <c r="A117" s="14" t="s">
        <v>266</v>
      </c>
      <c r="B117" s="14">
        <v>2734</v>
      </c>
      <c r="C117" s="14" t="s">
        <v>267</v>
      </c>
      <c r="D117" s="36" t="s">
        <v>606</v>
      </c>
      <c r="E117" s="14">
        <v>0.40500000000000003</v>
      </c>
      <c r="F117" s="14" t="s">
        <v>652</v>
      </c>
    </row>
    <row r="118" spans="1:7">
      <c r="A118" s="14" t="s">
        <v>268</v>
      </c>
      <c r="B118" s="14">
        <v>2735</v>
      </c>
      <c r="C118" s="14" t="s">
        <v>269</v>
      </c>
      <c r="D118" s="36" t="s">
        <v>607</v>
      </c>
      <c r="E118" s="14">
        <v>0.32500000000000001</v>
      </c>
      <c r="F118" s="14" t="s">
        <v>652</v>
      </c>
    </row>
    <row r="119" spans="1:7">
      <c r="A119" s="14" t="s">
        <v>270</v>
      </c>
      <c r="B119" s="14">
        <v>2736</v>
      </c>
      <c r="C119" s="14" t="s">
        <v>271</v>
      </c>
      <c r="D119" s="36" t="s">
        <v>607</v>
      </c>
      <c r="E119" s="14">
        <v>0.32500000000000001</v>
      </c>
      <c r="F119" s="14" t="s">
        <v>652</v>
      </c>
    </row>
    <row r="120" spans="1:7">
      <c r="A120" s="14" t="s">
        <v>272</v>
      </c>
      <c r="B120" s="14">
        <v>2737</v>
      </c>
      <c r="C120" s="14" t="s">
        <v>273</v>
      </c>
      <c r="D120" s="36" t="s">
        <v>609</v>
      </c>
      <c r="E120" s="14">
        <v>0</v>
      </c>
    </row>
    <row r="121" spans="1:7">
      <c r="A121" s="14" t="s">
        <v>275</v>
      </c>
      <c r="B121" s="14">
        <v>2748</v>
      </c>
      <c r="C121" s="14" t="s">
        <v>276</v>
      </c>
      <c r="D121" s="36"/>
      <c r="E121" s="14">
        <v>0</v>
      </c>
    </row>
    <row r="122" spans="1:7">
      <c r="A122" s="14" t="s">
        <v>277</v>
      </c>
      <c r="B122" s="14">
        <v>2745</v>
      </c>
      <c r="C122" s="14" t="s">
        <v>278</v>
      </c>
      <c r="D122" s="36" t="s">
        <v>298</v>
      </c>
      <c r="E122" s="14">
        <v>0</v>
      </c>
    </row>
    <row r="123" spans="1:7">
      <c r="A123" s="14" t="s">
        <v>279</v>
      </c>
      <c r="B123" s="14">
        <v>2747</v>
      </c>
      <c r="C123" s="14" t="s">
        <v>280</v>
      </c>
      <c r="D123" s="36"/>
      <c r="E123" s="14">
        <v>0</v>
      </c>
    </row>
    <row r="124" spans="1:7">
      <c r="A124" s="14" t="s">
        <v>281</v>
      </c>
      <c r="B124" s="14">
        <v>2960</v>
      </c>
      <c r="C124" s="14" t="s">
        <v>282</v>
      </c>
      <c r="D124" s="36" t="s">
        <v>283</v>
      </c>
      <c r="E124" s="14">
        <v>0.45</v>
      </c>
      <c r="F124" s="52" t="s">
        <v>691</v>
      </c>
      <c r="G124" s="14" t="s">
        <v>692</v>
      </c>
    </row>
  </sheetData>
  <hyperlinks>
    <hyperlink ref="F12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58" workbookViewId="0">
      <selection activeCell="D64" sqref="D64:F64"/>
    </sheetView>
  </sheetViews>
  <sheetFormatPr baseColWidth="10" defaultColWidth="9.140625" defaultRowHeight="15"/>
  <cols>
    <col min="1" max="2" width="9.28515625" style="14"/>
    <col min="3" max="3" width="28.28515625" bestFit="1" customWidth="1"/>
  </cols>
  <sheetData>
    <row r="1" spans="1:6">
      <c r="D1" s="72" t="s">
        <v>372</v>
      </c>
      <c r="E1" s="73"/>
      <c r="F1" s="74"/>
    </row>
    <row r="2" spans="1:6" ht="30">
      <c r="A2" s="14" t="s">
        <v>0</v>
      </c>
      <c r="B2" s="14" t="s">
        <v>1</v>
      </c>
      <c r="C2" s="32" t="s">
        <v>2</v>
      </c>
      <c r="D2" s="26" t="s">
        <v>373</v>
      </c>
      <c r="E2" s="27" t="s">
        <v>374</v>
      </c>
      <c r="F2" s="28" t="s">
        <v>375</v>
      </c>
    </row>
    <row r="3" spans="1:6">
      <c r="A3" s="14" t="s">
        <v>8</v>
      </c>
      <c r="B3" s="14">
        <v>2807</v>
      </c>
      <c r="C3" s="14" t="s">
        <v>9</v>
      </c>
      <c r="D3" s="29">
        <f>280/100</f>
        <v>2.8</v>
      </c>
      <c r="E3" s="30">
        <f>6/100</f>
        <v>0.06</v>
      </c>
      <c r="F3" s="31">
        <f>1.4/100</f>
        <v>1.3999999999999999E-2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 s="14" customFormat="1">
      <c r="A17" s="14" t="s">
        <v>41</v>
      </c>
      <c r="B17" s="14">
        <v>2536</v>
      </c>
      <c r="C17" s="14" t="s">
        <v>42</v>
      </c>
      <c r="D17" s="29">
        <v>0.3</v>
      </c>
      <c r="E17" s="30">
        <f>1.3/100</f>
        <v>1.3000000000000001E-2</v>
      </c>
      <c r="F17" s="31">
        <v>0</v>
      </c>
    </row>
    <row r="18" spans="1:6" s="14" customFormat="1">
      <c r="A18" s="14" t="s">
        <v>44</v>
      </c>
      <c r="B18" s="14">
        <v>2537</v>
      </c>
      <c r="C18" s="14" t="s">
        <v>45</v>
      </c>
      <c r="D18" s="29">
        <v>0.7</v>
      </c>
      <c r="E18" s="30">
        <f>0.2/100</f>
        <v>2E-3</v>
      </c>
      <c r="F18" s="31">
        <f>0.01/100</f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2552</v>
      </c>
      <c r="C24" s="14" t="s">
        <v>59</v>
      </c>
      <c r="D24" s="29">
        <f>414/100</f>
        <v>4.1399999999999997</v>
      </c>
      <c r="E24" s="30">
        <f>18.7/100</f>
        <v>0.187</v>
      </c>
      <c r="F24" s="31">
        <f>35.9/100</f>
        <v>0.35899999999999999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f>56/100</f>
        <v>0.56000000000000005</v>
      </c>
      <c r="E47" s="30">
        <f>8/100</f>
        <v>0.08</v>
      </c>
      <c r="F47" s="31">
        <f>0/100</f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f>414/100</f>
        <v>4.1399999999999997</v>
      </c>
      <c r="E48" s="30">
        <f>84/100</f>
        <v>0.84</v>
      </c>
      <c r="F48" s="31">
        <f>40/100</f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f>40/100</f>
        <v>0.4</v>
      </c>
      <c r="E49" s="30">
        <f>10/100</f>
        <v>0.1</v>
      </c>
      <c r="F49" s="31">
        <f t="shared" ref="F49" si="0">0/100</f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f>253/100</f>
        <v>2.5299999999999998</v>
      </c>
      <c r="E65" s="30">
        <f>17.3/100</f>
        <v>0.17300000000000001</v>
      </c>
      <c r="F65" s="31">
        <f>17.9/100</f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2542</v>
      </c>
      <c r="C68" s="14" t="s">
        <v>155</v>
      </c>
      <c r="D68" s="29">
        <f>373/100</f>
        <v>3.73</v>
      </c>
      <c r="E68" s="30">
        <v>0</v>
      </c>
      <c r="F68" s="31">
        <v>0</v>
      </c>
    </row>
    <row r="69" spans="1:6">
      <c r="A69" s="14" t="s">
        <v>156</v>
      </c>
      <c r="B69" s="14">
        <v>2543</v>
      </c>
      <c r="C69" s="14" t="s">
        <v>157</v>
      </c>
      <c r="D69" s="29">
        <v>3.1</v>
      </c>
      <c r="E69" s="30">
        <v>0</v>
      </c>
      <c r="F69" s="31">
        <v>0</v>
      </c>
    </row>
    <row r="70" spans="1:6">
      <c r="A70" s="14" t="s">
        <v>158</v>
      </c>
      <c r="B70" s="14">
        <v>2571</v>
      </c>
      <c r="C70" s="14" t="s">
        <v>159</v>
      </c>
      <c r="D70" s="29">
        <v>8.84</v>
      </c>
      <c r="E70" s="30">
        <v>0</v>
      </c>
      <c r="F70" s="31">
        <v>1</v>
      </c>
    </row>
    <row r="71" spans="1:6">
      <c r="A71" s="14" t="s">
        <v>161</v>
      </c>
      <c r="B71" s="14">
        <v>2572</v>
      </c>
      <c r="C71" s="14" t="s">
        <v>162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2573</v>
      </c>
      <c r="C72" s="14" t="s">
        <v>164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2574</v>
      </c>
      <c r="C73" s="14" t="s">
        <v>166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2575</v>
      </c>
      <c r="C74" s="14" t="s">
        <v>168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2576</v>
      </c>
      <c r="C75" s="14" t="s">
        <v>170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2577</v>
      </c>
      <c r="C76" s="14" t="s">
        <v>172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2578</v>
      </c>
      <c r="C77" s="14" t="s">
        <v>174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2579</v>
      </c>
      <c r="C78" s="14" t="s">
        <v>176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2580</v>
      </c>
      <c r="C79" s="14" t="s">
        <v>178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2581</v>
      </c>
      <c r="C80" s="14" t="s">
        <v>180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2582</v>
      </c>
      <c r="C81" s="14" t="s">
        <v>182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2586</v>
      </c>
      <c r="C82" s="14" t="s">
        <v>184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2590</v>
      </c>
      <c r="C83" s="14" t="s">
        <v>186</v>
      </c>
      <c r="D83" s="29">
        <f>261/100</f>
        <v>2.61</v>
      </c>
      <c r="E83" s="30">
        <f>46/100</f>
        <v>0.46</v>
      </c>
      <c r="F83" s="31">
        <f>5/100</f>
        <v>0.05</v>
      </c>
    </row>
    <row r="84" spans="1:6">
      <c r="A84" s="14" t="s">
        <v>188</v>
      </c>
      <c r="B84" s="14">
        <v>2591</v>
      </c>
      <c r="C84" s="14" t="s">
        <v>189</v>
      </c>
      <c r="D84" s="29">
        <f>363/100</f>
        <v>3.63</v>
      </c>
      <c r="E84" s="30">
        <f>42/100</f>
        <v>0.42</v>
      </c>
      <c r="F84" s="31">
        <f>7.6/100</f>
        <v>7.5999999999999998E-2</v>
      </c>
    </row>
    <row r="85" spans="1:6">
      <c r="A85" s="14" t="s">
        <v>190</v>
      </c>
      <c r="B85" s="14">
        <v>2592</v>
      </c>
      <c r="C85" s="14" t="s">
        <v>191</v>
      </c>
      <c r="D85" s="29"/>
      <c r="E85" s="30"/>
      <c r="F85" s="31"/>
    </row>
    <row r="86" spans="1:6">
      <c r="A86" s="14" t="s">
        <v>192</v>
      </c>
      <c r="B86" s="14">
        <v>2593</v>
      </c>
      <c r="C86" s="14" t="s">
        <v>193</v>
      </c>
      <c r="D86" s="29"/>
      <c r="E86" s="30"/>
      <c r="F86" s="31"/>
    </row>
    <row r="87" spans="1:6">
      <c r="A87" s="14" t="s">
        <v>194</v>
      </c>
      <c r="B87" s="14">
        <v>2594</v>
      </c>
      <c r="C87" s="14" t="s">
        <v>195</v>
      </c>
      <c r="D87" s="29"/>
      <c r="E87" s="30"/>
      <c r="F87" s="31"/>
    </row>
    <row r="88" spans="1:6">
      <c r="A88" s="14" t="s">
        <v>196</v>
      </c>
      <c r="B88" s="14">
        <v>2595</v>
      </c>
      <c r="C88" s="14" t="s">
        <v>197</v>
      </c>
      <c r="D88" s="29"/>
      <c r="E88" s="30"/>
      <c r="F88" s="31"/>
    </row>
    <row r="89" spans="1:6">
      <c r="A89" s="14" t="s">
        <v>198</v>
      </c>
      <c r="B89" s="14">
        <v>2596</v>
      </c>
      <c r="C89" s="14" t="s">
        <v>199</v>
      </c>
      <c r="D89" s="29"/>
      <c r="E89" s="30"/>
      <c r="F89" s="31"/>
    </row>
    <row r="90" spans="1:6">
      <c r="A90" s="14" t="s">
        <v>200</v>
      </c>
      <c r="B90" s="14">
        <v>2597</v>
      </c>
      <c r="C90" s="14" t="s">
        <v>201</v>
      </c>
      <c r="D90" s="29">
        <f>376/100</f>
        <v>3.76</v>
      </c>
      <c r="E90" s="30">
        <f>40.7/100</f>
        <v>0.40700000000000003</v>
      </c>
      <c r="F90" s="31">
        <f>3.4/100</f>
        <v>3.4000000000000002E-2</v>
      </c>
    </row>
    <row r="91" spans="1:6">
      <c r="A91" s="14" t="s">
        <v>202</v>
      </c>
      <c r="B91" s="14">
        <v>2598</v>
      </c>
      <c r="C91" s="14" t="s">
        <v>203</v>
      </c>
      <c r="D91" s="29"/>
      <c r="E91" s="30"/>
      <c r="F91" s="31"/>
    </row>
    <row r="92" spans="1:6">
      <c r="A92" s="14" t="s">
        <v>204</v>
      </c>
      <c r="B92" s="14">
        <v>2655</v>
      </c>
      <c r="C92" s="14" t="s">
        <v>205</v>
      </c>
      <c r="D92" s="29">
        <v>0.68</v>
      </c>
      <c r="E92" s="30">
        <v>0</v>
      </c>
      <c r="F92" s="31">
        <v>0</v>
      </c>
    </row>
    <row r="93" spans="1:6">
      <c r="A93" s="14" t="s">
        <v>207</v>
      </c>
      <c r="B93" s="14">
        <v>2656</v>
      </c>
      <c r="C93" s="14" t="s">
        <v>208</v>
      </c>
      <c r="D93" s="29">
        <v>0.6</v>
      </c>
      <c r="E93" s="30">
        <v>1.9E-2</v>
      </c>
      <c r="F93" s="31">
        <v>3.0000000000000001E-3</v>
      </c>
    </row>
    <row r="94" spans="1:6">
      <c r="A94" s="14" t="s">
        <v>209</v>
      </c>
      <c r="B94" s="14">
        <v>2657</v>
      </c>
      <c r="C94" s="14" t="s">
        <v>210</v>
      </c>
      <c r="D94" s="29">
        <v>0.47</v>
      </c>
      <c r="E94" s="30">
        <v>1E-3</v>
      </c>
      <c r="F94" s="31">
        <v>0</v>
      </c>
    </row>
    <row r="95" spans="1:6">
      <c r="A95" s="14" t="s">
        <v>211</v>
      </c>
      <c r="B95" s="14">
        <v>2658</v>
      </c>
      <c r="C95" s="14" t="s">
        <v>212</v>
      </c>
      <c r="D95" s="29">
        <v>2.95</v>
      </c>
      <c r="E95" s="30">
        <v>0</v>
      </c>
      <c r="F95" s="31">
        <v>0</v>
      </c>
    </row>
    <row r="96" spans="1:6">
      <c r="A96" s="14" t="s">
        <v>213</v>
      </c>
      <c r="B96" s="14">
        <v>2659</v>
      </c>
      <c r="C96" s="14" t="s">
        <v>214</v>
      </c>
      <c r="D96" s="29"/>
      <c r="E96" s="30"/>
      <c r="F96" s="31"/>
    </row>
    <row r="97" spans="1:6">
      <c r="A97" s="14" t="s">
        <v>216</v>
      </c>
      <c r="B97" s="14">
        <v>2661</v>
      </c>
      <c r="C97" s="14" t="s">
        <v>217</v>
      </c>
      <c r="D97" s="29"/>
      <c r="E97" s="30"/>
      <c r="F97" s="31"/>
    </row>
    <row r="98" spans="1:6">
      <c r="A98" s="14" t="s">
        <v>218</v>
      </c>
      <c r="B98" s="14">
        <v>866</v>
      </c>
      <c r="C98" s="14" t="s">
        <v>219</v>
      </c>
      <c r="D98" s="29"/>
      <c r="E98" s="30"/>
      <c r="F98" s="31"/>
    </row>
    <row r="99" spans="1:6">
      <c r="A99" s="14" t="s">
        <v>223</v>
      </c>
      <c r="B99" s="14">
        <v>946</v>
      </c>
      <c r="C99" s="14" t="s">
        <v>224</v>
      </c>
      <c r="D99" s="29"/>
      <c r="E99" s="30"/>
      <c r="F99" s="31"/>
    </row>
    <row r="100" spans="1:6">
      <c r="A100" s="14" t="s">
        <v>225</v>
      </c>
      <c r="B100" s="14">
        <v>976</v>
      </c>
      <c r="C100" s="14" t="s">
        <v>226</v>
      </c>
      <c r="D100" s="29"/>
      <c r="E100" s="30"/>
      <c r="F100" s="31"/>
    </row>
    <row r="101" spans="1:6">
      <c r="A101" s="14" t="s">
        <v>227</v>
      </c>
      <c r="B101" s="14">
        <v>1016</v>
      </c>
      <c r="C101" s="14" t="s">
        <v>228</v>
      </c>
      <c r="D101" s="29"/>
      <c r="E101" s="30"/>
      <c r="F101" s="31"/>
    </row>
    <row r="102" spans="1:6">
      <c r="A102" s="14" t="s">
        <v>229</v>
      </c>
      <c r="B102" s="14">
        <v>1034</v>
      </c>
      <c r="C102" s="14" t="s">
        <v>230</v>
      </c>
      <c r="D102" s="29"/>
      <c r="E102" s="30"/>
      <c r="F102" s="31"/>
    </row>
    <row r="103" spans="1:6">
      <c r="A103" s="14" t="s">
        <v>231</v>
      </c>
      <c r="B103" s="14">
        <v>2029</v>
      </c>
      <c r="C103" s="14" t="s">
        <v>232</v>
      </c>
      <c r="D103" s="29"/>
      <c r="E103" s="30"/>
      <c r="F103" s="31"/>
    </row>
    <row r="104" spans="1:6">
      <c r="A104" s="14" t="s">
        <v>233</v>
      </c>
      <c r="B104" s="14">
        <v>1096</v>
      </c>
      <c r="C104" s="14" t="s">
        <v>234</v>
      </c>
      <c r="D104" s="29"/>
      <c r="E104" s="30"/>
      <c r="F104" s="31"/>
    </row>
    <row r="105" spans="1:6">
      <c r="A105" s="14" t="s">
        <v>235</v>
      </c>
      <c r="B105" s="14">
        <v>1107</v>
      </c>
      <c r="C105" s="14" t="s">
        <v>236</v>
      </c>
      <c r="D105" s="29"/>
      <c r="E105" s="30"/>
      <c r="F105" s="31"/>
    </row>
    <row r="106" spans="1:6">
      <c r="A106" s="14" t="s">
        <v>237</v>
      </c>
      <c r="B106" s="14">
        <v>1110</v>
      </c>
      <c r="C106" s="14" t="s">
        <v>238</v>
      </c>
      <c r="D106" s="29"/>
      <c r="E106" s="30"/>
      <c r="F106" s="31"/>
    </row>
    <row r="107" spans="1:6">
      <c r="A107" s="14" t="s">
        <v>239</v>
      </c>
      <c r="B107" s="14">
        <v>1126</v>
      </c>
      <c r="C107" s="14" t="s">
        <v>240</v>
      </c>
      <c r="D107" s="29"/>
      <c r="E107" s="30"/>
      <c r="F107" s="31"/>
    </row>
    <row r="108" spans="1:6">
      <c r="A108" s="14" t="s">
        <v>241</v>
      </c>
      <c r="B108" s="14">
        <v>1157</v>
      </c>
      <c r="C108" s="14" t="s">
        <v>242</v>
      </c>
      <c r="D108" s="29"/>
      <c r="E108" s="30"/>
      <c r="F108" s="31"/>
    </row>
    <row r="109" spans="1:6">
      <c r="A109" s="14" t="s">
        <v>243</v>
      </c>
      <c r="B109" s="14">
        <v>1140</v>
      </c>
      <c r="C109" s="14" t="s">
        <v>244</v>
      </c>
      <c r="D109" s="29"/>
      <c r="E109" s="30"/>
      <c r="F109" s="31"/>
    </row>
    <row r="110" spans="1:6">
      <c r="A110" s="14" t="s">
        <v>245</v>
      </c>
      <c r="B110" s="14">
        <v>1150</v>
      </c>
      <c r="C110" s="14" t="s">
        <v>246</v>
      </c>
      <c r="D110" s="29"/>
      <c r="E110" s="30"/>
      <c r="F110" s="31"/>
    </row>
    <row r="111" spans="1:6">
      <c r="A111" s="14" t="s">
        <v>247</v>
      </c>
      <c r="B111" s="14">
        <v>2848</v>
      </c>
      <c r="C111" s="14" t="s">
        <v>248</v>
      </c>
      <c r="D111" s="29">
        <v>0.48</v>
      </c>
      <c r="E111" s="30">
        <v>3.3000000000000002E-2</v>
      </c>
      <c r="F111" s="31">
        <v>1.4999999999999999E-2</v>
      </c>
    </row>
    <row r="112" spans="1:6">
      <c r="A112" s="14" t="s">
        <v>252</v>
      </c>
      <c r="B112" s="14">
        <v>2740</v>
      </c>
      <c r="C112" s="14" t="s">
        <v>253</v>
      </c>
      <c r="D112" s="29">
        <v>7.17</v>
      </c>
      <c r="E112" s="30">
        <v>8.9999999999999993E-3</v>
      </c>
      <c r="F112" s="31">
        <v>0.81100000000000005</v>
      </c>
    </row>
    <row r="113" spans="1:6">
      <c r="A113" s="14" t="s">
        <v>254</v>
      </c>
      <c r="B113" s="14">
        <v>2744</v>
      </c>
      <c r="C113" s="14" t="s">
        <v>255</v>
      </c>
      <c r="D113" s="29">
        <v>1.39</v>
      </c>
      <c r="E113" s="30">
        <v>0.107</v>
      </c>
      <c r="F113" s="31">
        <v>9.8000000000000004E-2</v>
      </c>
    </row>
    <row r="114" spans="1:6">
      <c r="A114" s="14" t="s">
        <v>256</v>
      </c>
      <c r="B114" s="14">
        <v>2746</v>
      </c>
      <c r="C114" s="14" t="s">
        <v>257</v>
      </c>
      <c r="D114" s="29"/>
      <c r="E114" s="30"/>
      <c r="F114" s="31"/>
    </row>
    <row r="115" spans="1:6">
      <c r="A115" s="14" t="s">
        <v>259</v>
      </c>
      <c r="B115" s="14">
        <v>2731</v>
      </c>
      <c r="C115" s="14" t="s">
        <v>260</v>
      </c>
      <c r="D115" s="29">
        <v>1.5</v>
      </c>
      <c r="E115" s="30">
        <v>0.185</v>
      </c>
      <c r="F115" s="31">
        <v>7.9000000000000001E-2</v>
      </c>
    </row>
    <row r="116" spans="1:6">
      <c r="A116" s="14" t="s">
        <v>262</v>
      </c>
      <c r="B116" s="14">
        <v>2732</v>
      </c>
      <c r="C116" s="14" t="s">
        <v>263</v>
      </c>
      <c r="D116" s="29">
        <v>2.63</v>
      </c>
      <c r="E116" s="30">
        <v>0.13500000000000001</v>
      </c>
      <c r="F116" s="31">
        <v>0.22800000000000001</v>
      </c>
    </row>
    <row r="117" spans="1:6">
      <c r="A117" s="14" t="s">
        <v>264</v>
      </c>
      <c r="B117" s="14">
        <v>2733</v>
      </c>
      <c r="C117" s="14" t="s">
        <v>265</v>
      </c>
      <c r="D117" s="29">
        <v>3.26</v>
      </c>
      <c r="E117" s="30">
        <v>0.11</v>
      </c>
      <c r="F117" s="31">
        <v>0.31</v>
      </c>
    </row>
    <row r="118" spans="1:6">
      <c r="A118" s="14" t="s">
        <v>266</v>
      </c>
      <c r="B118" s="14">
        <v>2734</v>
      </c>
      <c r="C118" s="14" t="s">
        <v>267</v>
      </c>
      <c r="D118" s="29">
        <v>1.22</v>
      </c>
      <c r="E118" s="30">
        <v>0.123</v>
      </c>
      <c r="F118" s="31">
        <v>7.6999999999999999E-2</v>
      </c>
    </row>
    <row r="119" spans="1:6">
      <c r="A119" s="14" t="s">
        <v>268</v>
      </c>
      <c r="B119" s="14">
        <v>2735</v>
      </c>
      <c r="C119" s="14" t="s">
        <v>269</v>
      </c>
      <c r="D119" s="29">
        <v>1.26</v>
      </c>
      <c r="E119" s="30">
        <v>0.16400000000000001</v>
      </c>
      <c r="F119" s="31">
        <v>0.06</v>
      </c>
    </row>
    <row r="120" spans="1:6">
      <c r="A120" s="14" t="s">
        <v>270</v>
      </c>
      <c r="B120" s="14">
        <v>2736</v>
      </c>
      <c r="C120" s="14" t="s">
        <v>271</v>
      </c>
      <c r="D120" s="29">
        <v>1.05</v>
      </c>
      <c r="E120" s="30">
        <v>0.184</v>
      </c>
      <c r="F120" s="31">
        <v>2.5000000000000001E-2</v>
      </c>
    </row>
    <row r="121" spans="1:6">
      <c r="A121" s="14" t="s">
        <v>272</v>
      </c>
      <c r="B121" s="14">
        <v>2737</v>
      </c>
      <c r="C121" s="14" t="s">
        <v>273</v>
      </c>
      <c r="D121" s="29">
        <v>8.4700000000000006</v>
      </c>
      <c r="E121" s="30">
        <v>0.02</v>
      </c>
      <c r="F121" s="31">
        <v>0.93</v>
      </c>
    </row>
    <row r="122" spans="1:6">
      <c r="A122" s="14" t="s">
        <v>275</v>
      </c>
      <c r="B122" s="14">
        <v>2748</v>
      </c>
      <c r="C122" s="14" t="s">
        <v>276</v>
      </c>
      <c r="D122" s="29"/>
      <c r="E122" s="30"/>
      <c r="F122" s="31"/>
    </row>
    <row r="123" spans="1:6">
      <c r="A123" s="14" t="s">
        <v>277</v>
      </c>
      <c r="B123" s="14">
        <v>2745</v>
      </c>
      <c r="C123" s="14" t="s">
        <v>278</v>
      </c>
      <c r="D123" s="29">
        <v>3.04</v>
      </c>
      <c r="E123" s="30">
        <v>3.0000000000000001E-3</v>
      </c>
      <c r="F123" s="31">
        <v>0</v>
      </c>
    </row>
    <row r="124" spans="1:6">
      <c r="A124" s="14" t="s">
        <v>279</v>
      </c>
      <c r="B124" s="14">
        <v>2747</v>
      </c>
      <c r="C124" s="14" t="s">
        <v>280</v>
      </c>
      <c r="D124" s="29"/>
      <c r="E124" s="30"/>
      <c r="F124" s="31"/>
    </row>
    <row r="125" spans="1:6">
      <c r="A125" s="14" t="s">
        <v>281</v>
      </c>
      <c r="B125" s="14">
        <v>2960</v>
      </c>
      <c r="C125" s="14" t="s">
        <v>282</v>
      </c>
      <c r="D125" s="29">
        <v>0.64</v>
      </c>
      <c r="E125" s="30">
        <v>0.10299999999999999</v>
      </c>
      <c r="F125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zoomScale="70" zoomScaleNormal="70" workbookViewId="0">
      <selection activeCell="J3" sqref="J3:J22"/>
    </sheetView>
  </sheetViews>
  <sheetFormatPr baseColWidth="10" defaultColWidth="9.140625" defaultRowHeight="15"/>
  <cols>
    <col min="3" max="3" width="28.28515625" bestFit="1" customWidth="1"/>
    <col min="5" max="5" width="16.5703125" bestFit="1" customWidth="1"/>
    <col min="6" max="6" width="8.42578125" bestFit="1" customWidth="1"/>
    <col min="7" max="7" width="32.7109375" bestFit="1" customWidth="1"/>
    <col min="8" max="8" width="30.140625" customWidth="1"/>
    <col min="9" max="11" width="30.140625" style="14" customWidth="1"/>
    <col min="12" max="12" width="16.140625" customWidth="1"/>
  </cols>
  <sheetData>
    <row r="1" spans="1:1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697</v>
      </c>
      <c r="I1" s="7" t="s">
        <v>321</v>
      </c>
      <c r="J1" s="7" t="s">
        <v>601</v>
      </c>
      <c r="K1" s="7" t="s">
        <v>657</v>
      </c>
      <c r="L1" s="14" t="s">
        <v>364</v>
      </c>
    </row>
    <row r="2" spans="1:12">
      <c r="A2" s="14" t="s">
        <v>8</v>
      </c>
      <c r="B2" s="14">
        <v>2805</v>
      </c>
      <c r="C2" s="14" t="s">
        <v>376</v>
      </c>
      <c r="D2" s="14" t="s">
        <v>10</v>
      </c>
      <c r="E2" s="14" t="s">
        <v>11</v>
      </c>
      <c r="F2" s="14">
        <v>0.14000000000000001</v>
      </c>
      <c r="G2" s="14" t="s">
        <v>13</v>
      </c>
      <c r="H2" s="57" t="s">
        <v>284</v>
      </c>
      <c r="I2" s="57" t="s">
        <v>284</v>
      </c>
      <c r="J2" s="57" t="s">
        <v>604</v>
      </c>
      <c r="K2" s="57" t="s">
        <v>13</v>
      </c>
      <c r="L2" s="57" t="s">
        <v>13</v>
      </c>
    </row>
    <row r="3" spans="1:12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tr">
        <f>VLOOKUP(B3,concordance!$B$2:$R$124,13,FALSE)</f>
        <v>Whole grains</v>
      </c>
      <c r="I3" s="14" t="str">
        <f>VLOOKUP($B3,concordance!$B$2:$R$124,14,FALSE)</f>
        <v>Whole grains</v>
      </c>
      <c r="J3" s="14" t="str">
        <f>VLOOKUP(B3,concordance!$B$2:$R$124,15,FALSE)</f>
        <v>Cereals, roots and tubers</v>
      </c>
      <c r="K3" s="14" t="str">
        <f>VLOOKUP(B3,concordance!$B$2:$R$124,16,FALSE)</f>
        <v>Cereals</v>
      </c>
      <c r="L3" s="14" t="s">
        <v>13</v>
      </c>
    </row>
    <row r="4" spans="1:12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tr">
        <f>VLOOKUP(B4,concordance!$B$2:$R$124,13,FALSE)</f>
        <v>Whole grains</v>
      </c>
      <c r="I4" s="14" t="str">
        <f>VLOOKUP($B4,concordance!$B$2:$R$124,14,FALSE)</f>
        <v>Whole grains</v>
      </c>
      <c r="J4" s="14" t="str">
        <f>VLOOKUP(B4,concordance!$B$2:$R$124,15,FALSE)</f>
        <v>Cereals, roots and tubers</v>
      </c>
      <c r="K4" s="14" t="str">
        <f>VLOOKUP(B4,concordance!$B$2:$R$124,16,FALSE)</f>
        <v>Cereals</v>
      </c>
      <c r="L4" s="14" t="s">
        <v>13</v>
      </c>
    </row>
    <row r="5" spans="1:12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tr">
        <f>VLOOKUP(B5,concordance!$B$2:$R$124,13,FALSE)</f>
        <v>Whole grains</v>
      </c>
      <c r="I5" s="14" t="str">
        <f>VLOOKUP($B5,concordance!$B$2:$R$124,14,FALSE)</f>
        <v>Whole grains</v>
      </c>
      <c r="J5" s="14" t="str">
        <f>VLOOKUP(B5,concordance!$B$2:$R$124,15,FALSE)</f>
        <v>Cereals, roots and tubers</v>
      </c>
      <c r="K5" s="14" t="str">
        <f>VLOOKUP(B5,concordance!$B$2:$R$124,16,FALSE)</f>
        <v>Cereals</v>
      </c>
      <c r="L5" s="14" t="s">
        <v>13</v>
      </c>
    </row>
    <row r="6" spans="1:12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tr">
        <f>VLOOKUP(B6,concordance!$B$2:$R$124,13,FALSE)</f>
        <v>Whole grains</v>
      </c>
      <c r="I6" s="14" t="str">
        <f>VLOOKUP($B6,concordance!$B$2:$R$124,14,FALSE)</f>
        <v>Whole grains</v>
      </c>
      <c r="J6" s="14" t="str">
        <f>VLOOKUP(B6,concordance!$B$2:$R$124,15,FALSE)</f>
        <v>Cereals, roots and tubers</v>
      </c>
      <c r="K6" s="14" t="str">
        <f>VLOOKUP(B6,concordance!$B$2:$R$124,16,FALSE)</f>
        <v>Cereals</v>
      </c>
      <c r="L6" s="14" t="s">
        <v>13</v>
      </c>
    </row>
    <row r="7" spans="1:12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tr">
        <f>VLOOKUP(B7,concordance!$B$2:$R$124,13,FALSE)</f>
        <v>Whole grains</v>
      </c>
      <c r="I7" s="14" t="str">
        <f>VLOOKUP($B7,concordance!$B$2:$R$124,14,FALSE)</f>
        <v>Whole grains</v>
      </c>
      <c r="J7" s="14" t="str">
        <f>VLOOKUP(B7,concordance!$B$2:$R$124,15,FALSE)</f>
        <v>Cereals, roots and tubers</v>
      </c>
      <c r="K7" s="14" t="str">
        <f>VLOOKUP(B7,concordance!$B$2:$R$124,16,FALSE)</f>
        <v>Cereals</v>
      </c>
      <c r="L7" s="14" t="s">
        <v>13</v>
      </c>
    </row>
    <row r="8" spans="1:12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tr">
        <f>VLOOKUP(B8,concordance!$B$2:$R$124,13,FALSE)</f>
        <v>Whole grains</v>
      </c>
      <c r="I8" s="14" t="str">
        <f>VLOOKUP($B8,concordance!$B$2:$R$124,14,FALSE)</f>
        <v>Whole grains</v>
      </c>
      <c r="J8" s="14" t="str">
        <f>VLOOKUP(B8,concordance!$B$2:$R$124,15,FALSE)</f>
        <v>Cereals, roots and tubers</v>
      </c>
      <c r="K8" s="14" t="str">
        <f>VLOOKUP(B8,concordance!$B$2:$R$124,16,FALSE)</f>
        <v>Cereals</v>
      </c>
      <c r="L8" s="14" t="s">
        <v>13</v>
      </c>
    </row>
    <row r="9" spans="1:12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tr">
        <f>VLOOKUP(B9,concordance!$B$2:$R$124,13,FALSE)</f>
        <v>Whole grains</v>
      </c>
      <c r="I9" s="14" t="str">
        <f>VLOOKUP($B9,concordance!$B$2:$R$124,14,FALSE)</f>
        <v>Whole grains</v>
      </c>
      <c r="J9" s="14" t="str">
        <f>VLOOKUP(B9,concordance!$B$2:$R$124,15,FALSE)</f>
        <v>Cereals, roots and tubers</v>
      </c>
      <c r="K9" s="14" t="str">
        <f>VLOOKUP(B9,concordance!$B$2:$R$124,16,FALSE)</f>
        <v>Cereals</v>
      </c>
      <c r="L9" s="14" t="s">
        <v>13</v>
      </c>
    </row>
    <row r="10" spans="1:12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tr">
        <f>VLOOKUP(B10,concordance!$B$2:$R$124,13,FALSE)</f>
        <v>Whole grains</v>
      </c>
      <c r="I10" s="14" t="str">
        <f>VLOOKUP($B10,concordance!$B$2:$R$124,14,FALSE)</f>
        <v>Whole grains</v>
      </c>
      <c r="J10" s="14" t="str">
        <f>VLOOKUP(B10,concordance!$B$2:$R$124,15,FALSE)</f>
        <v>Cereals, roots and tubers</v>
      </c>
      <c r="K10" s="14" t="str">
        <f>VLOOKUP(B10,concordance!$B$2:$R$124,16,FALSE)</f>
        <v>Cereals</v>
      </c>
      <c r="L10" s="14" t="s">
        <v>13</v>
      </c>
    </row>
    <row r="11" spans="1:12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tr">
        <f>VLOOKUP(B11,concordance!$B$2:$R$124,13,FALSE)</f>
        <v>Tubers or starchy vegetables</v>
      </c>
      <c r="I11" s="14" t="str">
        <f>VLOOKUP($B11,concordance!$B$2:$R$124,14,FALSE)</f>
        <v>Tubers or starchy vegetables</v>
      </c>
      <c r="J11" s="14" t="str">
        <f>VLOOKUP(B11,concordance!$B$2:$R$124,15,FALSE)</f>
        <v>Cereals, roots and tubers</v>
      </c>
      <c r="K11" s="14" t="str">
        <f>VLOOKUP(B11,concordance!$B$2:$R$124,16,FALSE)</f>
        <v>Roots and tubers</v>
      </c>
      <c r="L11" s="14" t="s">
        <v>384</v>
      </c>
    </row>
    <row r="12" spans="1:12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tr">
        <f>VLOOKUP(B12,concordance!$B$2:$R$124,13,FALSE)</f>
        <v>Tubers or starchy vegetables</v>
      </c>
      <c r="I12" s="14" t="str">
        <f>VLOOKUP($B12,concordance!$B$2:$R$124,14,FALSE)</f>
        <v>Tubers or starchy vegetables</v>
      </c>
      <c r="J12" s="14" t="str">
        <f>VLOOKUP(B12,concordance!$B$2:$R$124,15,FALSE)</f>
        <v>Cereals, roots and tubers</v>
      </c>
      <c r="K12" s="14" t="str">
        <f>VLOOKUP(B12,concordance!$B$2:$R$124,16,FALSE)</f>
        <v>Roots and tubers</v>
      </c>
      <c r="L12" s="14" t="s">
        <v>384</v>
      </c>
    </row>
    <row r="13" spans="1:12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tr">
        <f>VLOOKUP(B13,concordance!$B$2:$R$124,13,FALSE)</f>
        <v>Tubers or starchy vegetables</v>
      </c>
      <c r="I13" s="14" t="str">
        <f>VLOOKUP($B13,concordance!$B$2:$R$124,14,FALSE)</f>
        <v>Tubers or starchy vegetables</v>
      </c>
      <c r="J13" s="14" t="str">
        <f>VLOOKUP(B13,concordance!$B$2:$R$124,15,FALSE)</f>
        <v>Cereals, roots and tubers</v>
      </c>
      <c r="K13" s="14" t="str">
        <f>VLOOKUP(B13,concordance!$B$2:$R$124,16,FALSE)</f>
        <v>Roots and tubers</v>
      </c>
      <c r="L13" s="14" t="s">
        <v>384</v>
      </c>
    </row>
    <row r="14" spans="1:12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tr">
        <f>VLOOKUP(B14,concordance!$B$2:$R$124,13,FALSE)</f>
        <v>Tubers or starchy vegetables</v>
      </c>
      <c r="I14" s="14" t="str">
        <f>VLOOKUP($B14,concordance!$B$2:$R$124,14,FALSE)</f>
        <v>Tubers or starchy vegetables</v>
      </c>
      <c r="J14" s="14" t="str">
        <f>VLOOKUP(B14,concordance!$B$2:$R$124,15,FALSE)</f>
        <v>Cereals, roots and tubers</v>
      </c>
      <c r="K14" s="14" t="str">
        <f>VLOOKUP(B14,concordance!$B$2:$R$124,16,FALSE)</f>
        <v>Roots and tubers</v>
      </c>
      <c r="L14" s="14" t="s">
        <v>384</v>
      </c>
    </row>
    <row r="15" spans="1:12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tr">
        <f>VLOOKUP(B15,concordance!$B$2:$R$124,13,FALSE)</f>
        <v>Tubers or starchy vegetables</v>
      </c>
      <c r="I15" s="14" t="str">
        <f>VLOOKUP($B15,concordance!$B$2:$R$124,14,FALSE)</f>
        <v>Tubers or starchy vegetables</v>
      </c>
      <c r="J15" s="14" t="str">
        <f>VLOOKUP(B15,concordance!$B$2:$R$124,15,FALSE)</f>
        <v>Cereals, roots and tubers</v>
      </c>
      <c r="K15" s="14" t="str">
        <f>VLOOKUP(B15,concordance!$B$2:$R$124,16,FALSE)</f>
        <v>Roots and tubers</v>
      </c>
      <c r="L15" s="14" t="s">
        <v>384</v>
      </c>
    </row>
    <row r="16" spans="1:12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tr">
        <f>VLOOKUP(B16,concordance!$B$2:$R$124,13,FALSE)</f>
        <v>All sugars</v>
      </c>
      <c r="I16" s="14" t="str">
        <f>VLOOKUP($B16,concordance!$B$2:$R$124,14,FALSE)</f>
        <v>All sugars</v>
      </c>
      <c r="J16" s="14" t="str">
        <f>VLOOKUP(B16,concordance!$B$2:$R$124,15,FALSE)</f>
        <v>All sugars</v>
      </c>
      <c r="K16" s="14" t="str">
        <f>VLOOKUP(B16,concordance!$B$2:$R$124,16,FALSE)</f>
        <v>All sugars</v>
      </c>
      <c r="L16" s="14" t="s">
        <v>43</v>
      </c>
    </row>
    <row r="17" spans="1:12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tr">
        <f>VLOOKUP(B17,concordance!$B$2:$R$124,13,FALSE)</f>
        <v>All sugars</v>
      </c>
      <c r="I17" s="14" t="str">
        <f>VLOOKUP($B17,concordance!$B$2:$R$124,14,FALSE)</f>
        <v>All sugars</v>
      </c>
      <c r="J17" s="14" t="str">
        <f>VLOOKUP(B17,concordance!$B$2:$R$124,15,FALSE)</f>
        <v>All sugars</v>
      </c>
      <c r="K17" s="14" t="str">
        <f>VLOOKUP(B17,concordance!$B$2:$R$124,16,FALSE)</f>
        <v>All sugars</v>
      </c>
      <c r="L17" s="14" t="s">
        <v>43</v>
      </c>
    </row>
    <row r="18" spans="1:12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tr">
        <f>VLOOKUP(B18,concordance!$B$2:$R$124,13,FALSE)</f>
        <v>Nuts &amp; Legumes</v>
      </c>
      <c r="I18" s="14" t="str">
        <f>VLOOKUP($B18,concordance!$B$2:$R$124,14,FALSE)</f>
        <v>Legumes</v>
      </c>
      <c r="J18" s="14" t="str">
        <f>VLOOKUP(B18,concordance!$B$2:$R$124,15,FALSE)</f>
        <v>Vegetables and legumes</v>
      </c>
      <c r="K18" s="14" t="str">
        <f>VLOOKUP(B18,concordance!$B$2:$R$124,16,FALSE)</f>
        <v>Legumes</v>
      </c>
      <c r="L18" s="14" t="s">
        <v>382</v>
      </c>
    </row>
    <row r="19" spans="1:12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tr">
        <f>VLOOKUP(B19,concordance!$B$2:$R$124,13,FALSE)</f>
        <v>Nuts &amp; Legumes</v>
      </c>
      <c r="I19" s="14" t="str">
        <f>VLOOKUP($B19,concordance!$B$2:$R$124,14,FALSE)</f>
        <v>Legumes</v>
      </c>
      <c r="J19" s="14" t="str">
        <f>VLOOKUP(B19,concordance!$B$2:$R$124,15,FALSE)</f>
        <v>Vegetables and legumes</v>
      </c>
      <c r="K19" s="14" t="str">
        <f>VLOOKUP(B19,concordance!$B$2:$R$124,16,FALSE)</f>
        <v>Legumes</v>
      </c>
      <c r="L19" s="14" t="s">
        <v>382</v>
      </c>
    </row>
    <row r="20" spans="1:12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tr">
        <f>VLOOKUP(B20,concordance!$B$2:$R$124,13,FALSE)</f>
        <v>Nuts &amp; Legumes</v>
      </c>
      <c r="I20" s="14" t="str">
        <f>VLOOKUP($B20,concordance!$B$2:$R$124,14,FALSE)</f>
        <v>Legumes</v>
      </c>
      <c r="J20" s="14" t="str">
        <f>VLOOKUP(B20,concordance!$B$2:$R$124,15,FALSE)</f>
        <v>Vegetables and legumes</v>
      </c>
      <c r="K20" s="14" t="str">
        <f>VLOOKUP(B20,concordance!$B$2:$R$124,16,FALSE)</f>
        <v>Legumes</v>
      </c>
      <c r="L20" s="14" t="s">
        <v>382</v>
      </c>
    </row>
    <row r="21" spans="1:12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tr">
        <f>VLOOKUP(B21,concordance!$B$2:$R$124,13,FALSE)</f>
        <v>Nuts &amp; Legumes</v>
      </c>
      <c r="I21" s="14" t="str">
        <f>VLOOKUP($B21,concordance!$B$2:$R$124,14,FALSE)</f>
        <v>Tree nuts &amp; seeds</v>
      </c>
      <c r="J21" s="14" t="str">
        <f>VLOOKUP(B21,concordance!$B$2:$R$124,15,FALSE)</f>
        <v>Vegetable oils, nuts and seeds</v>
      </c>
      <c r="K21" s="14" t="str">
        <f>VLOOKUP(B21,concordance!$B$2:$R$124,16,FALSE)</f>
        <v>Vegetable oils, nuts and seeds</v>
      </c>
      <c r="L21" s="14" t="s">
        <v>382</v>
      </c>
    </row>
    <row r="22" spans="1:12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tr">
        <f>VLOOKUP(B22,concordance!$B$2:$R$124,13,FALSE)</f>
        <v>Nuts &amp; Legumes</v>
      </c>
      <c r="I22" s="14" t="str">
        <f>VLOOKUP($B22,concordance!$B$2:$R$124,14,FALSE)</f>
        <v>Soy</v>
      </c>
      <c r="J22" s="14" t="str">
        <f>VLOOKUP(B22,concordance!$B$2:$R$124,15,FALSE)</f>
        <v>Vegetables and legumes</v>
      </c>
      <c r="K22" s="14" t="str">
        <f>VLOOKUP(B22,concordance!$B$2:$R$124,16,FALSE)</f>
        <v>Legumes</v>
      </c>
      <c r="L22" s="14" t="s">
        <v>381</v>
      </c>
    </row>
    <row r="23" spans="1:12">
      <c r="A23" s="14" t="s">
        <v>58</v>
      </c>
      <c r="B23" s="14">
        <v>2556</v>
      </c>
      <c r="C23" s="14" t="s">
        <v>377</v>
      </c>
      <c r="D23" s="14" t="s">
        <v>10</v>
      </c>
      <c r="E23" s="14" t="s">
        <v>11</v>
      </c>
      <c r="F23" s="14">
        <v>0.06</v>
      </c>
      <c r="G23" s="14" t="s">
        <v>57</v>
      </c>
      <c r="H23" s="57" t="s">
        <v>299</v>
      </c>
      <c r="I23" s="57" t="s">
        <v>309</v>
      </c>
      <c r="J23" s="57" t="s">
        <v>608</v>
      </c>
      <c r="K23" s="57" t="s">
        <v>608</v>
      </c>
      <c r="L23" s="57" t="s">
        <v>381</v>
      </c>
    </row>
    <row r="24" spans="1:12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tr">
        <f>VLOOKUP(B24,concordance!$B$2:$R$124,13,FALSE)</f>
        <v>Nuts &amp; Legumes</v>
      </c>
      <c r="I24" s="14" t="str">
        <f>VLOOKUP($B24,concordance!$B$2:$R$124,14,FALSE)</f>
        <v>Tree nuts &amp; seeds</v>
      </c>
      <c r="J24" s="14" t="str">
        <f>VLOOKUP(B24,concordance!$B$2:$R$124,15,FALSE)</f>
        <v>Vegetable oils, nuts and seeds</v>
      </c>
      <c r="K24" s="14" t="str">
        <f>VLOOKUP(B24,concordance!$B$2:$R$124,16,FALSE)</f>
        <v>Vegetable oils, nuts and seeds</v>
      </c>
      <c r="L24" s="14" t="s">
        <v>381</v>
      </c>
    </row>
    <row r="25" spans="1:12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tr">
        <f>VLOOKUP(B25,concordance!$B$2:$R$124,13,FALSE)</f>
        <v>Nuts &amp; Legumes</v>
      </c>
      <c r="I25" s="14" t="str">
        <f>VLOOKUP($B25,concordance!$B$2:$R$124,14,FALSE)</f>
        <v>Tree nuts &amp; seeds</v>
      </c>
      <c r="J25" s="14" t="str">
        <f>VLOOKUP(B25,concordance!$B$2:$R$124,15,FALSE)</f>
        <v>Vegetable oils, nuts and seeds</v>
      </c>
      <c r="K25" s="14" t="str">
        <f>VLOOKUP(B25,concordance!$B$2:$R$124,16,FALSE)</f>
        <v>Vegetable oils, nuts and seeds</v>
      </c>
      <c r="L25" s="14" t="s">
        <v>381</v>
      </c>
    </row>
    <row r="26" spans="1:12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/>
      <c r="L26" s="14" t="s">
        <v>381</v>
      </c>
    </row>
    <row r="27" spans="1:12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tr">
        <f>VLOOKUP(B27,concordance!$B$2:$R$124,13,FALSE)</f>
        <v>Nuts &amp; Legumes</v>
      </c>
      <c r="I27" s="14" t="str">
        <f>VLOOKUP($B27,concordance!$B$2:$R$124,14,FALSE)</f>
        <v>Tree nuts &amp; seeds</v>
      </c>
      <c r="J27" s="14" t="str">
        <f>VLOOKUP(B27,concordance!$B$2:$R$124,15,FALSE)</f>
        <v>Vegetable oils, nuts and seeds</v>
      </c>
      <c r="K27" s="14" t="str">
        <f>VLOOKUP(B27,concordance!$B$2:$R$124,16,FALSE)</f>
        <v>Vegetable oils, nuts and seeds</v>
      </c>
      <c r="L27" s="14" t="s">
        <v>381</v>
      </c>
    </row>
    <row r="28" spans="1:12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tr">
        <f>VLOOKUP(B28,concordance!$B$2:$R$124,13,FALSE)</f>
        <v>Nuts &amp; Legumes</v>
      </c>
      <c r="I28" s="14" t="str">
        <f>VLOOKUP($B28,concordance!$B$2:$R$124,14,FALSE)</f>
        <v>Tree nuts &amp; seeds</v>
      </c>
      <c r="J28" s="14" t="str">
        <f>VLOOKUP(B28,concordance!$B$2:$R$124,15,FALSE)</f>
        <v>Vegetable oils, nuts and seeds</v>
      </c>
      <c r="K28" s="14" t="str">
        <f>VLOOKUP(B28,concordance!$B$2:$R$124,16,FALSE)</f>
        <v>Vegetable oils, nuts and seeds</v>
      </c>
      <c r="L28" s="14" t="s">
        <v>381</v>
      </c>
    </row>
    <row r="29" spans="1:12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/>
      <c r="L29" s="14" t="s">
        <v>381</v>
      </c>
    </row>
    <row r="30" spans="1:12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tr">
        <f>VLOOKUP(B30,concordance!$B$2:$R$124,13,FALSE)</f>
        <v>Vegetables</v>
      </c>
      <c r="I30" s="14" t="str">
        <f>VLOOKUP($B30,concordance!$B$2:$R$124,14,FALSE)</f>
        <v>Vegetables</v>
      </c>
      <c r="J30" s="14" t="str">
        <f>VLOOKUP(B30,concordance!$B$2:$R$124,15,FALSE)</f>
        <v>Vegetables and legumes</v>
      </c>
      <c r="K30" s="14" t="str">
        <f>VLOOKUP(B30,concordance!$B$2:$R$124,16,FALSE)</f>
        <v>Vegetables</v>
      </c>
      <c r="L30" s="14" t="s">
        <v>382</v>
      </c>
    </row>
    <row r="31" spans="1:12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tr">
        <f>VLOOKUP(B31,concordance!$B$2:$R$124,13,FALSE)</f>
        <v>Nuts &amp; Legumes</v>
      </c>
      <c r="I31" s="14" t="str">
        <f>VLOOKUP($B31,concordance!$B$2:$R$124,14,FALSE)</f>
        <v>Tree nuts &amp; seeds</v>
      </c>
      <c r="J31" s="14" t="str">
        <f>VLOOKUP(B31,concordance!$B$2:$R$124,15,FALSE)</f>
        <v>Vegetables and legumes</v>
      </c>
      <c r="K31" s="14" t="str">
        <f>VLOOKUP(B31,concordance!$B$2:$R$124,16,FALSE)</f>
        <v>Vegetables</v>
      </c>
      <c r="L31" s="14" t="s">
        <v>381</v>
      </c>
    </row>
    <row r="32" spans="1:12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tr">
        <f>VLOOKUP(B32,concordance!$B$2:$R$124,13,FALSE)</f>
        <v>Vegetables</v>
      </c>
      <c r="I32" s="14" t="str">
        <f>VLOOKUP($B32,concordance!$B$2:$R$124,14,FALSE)</f>
        <v>Vegetables</v>
      </c>
      <c r="J32" s="14" t="str">
        <f>VLOOKUP(B32,concordance!$B$2:$R$124,15,FALSE)</f>
        <v>Vegetables and legumes</v>
      </c>
      <c r="K32" s="14" t="str">
        <f>VLOOKUP(B32,concordance!$B$2:$R$124,16,FALSE)</f>
        <v>Vegetables</v>
      </c>
      <c r="L32" s="14" t="s">
        <v>382</v>
      </c>
    </row>
    <row r="33" spans="1:12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tr">
        <f>VLOOKUP(B33,concordance!$B$2:$R$124,13,FALSE)</f>
        <v>Vegetables</v>
      </c>
      <c r="I33" s="14" t="str">
        <f>VLOOKUP($B33,concordance!$B$2:$R$124,14,FALSE)</f>
        <v>Vegetables</v>
      </c>
      <c r="J33" s="14" t="str">
        <f>VLOOKUP(B33,concordance!$B$2:$R$124,15,FALSE)</f>
        <v>Vegetables and legumes</v>
      </c>
      <c r="K33" s="14" t="str">
        <f>VLOOKUP(B33,concordance!$B$2:$R$124,16,FALSE)</f>
        <v>Vegetables</v>
      </c>
      <c r="L33" s="14" t="s">
        <v>382</v>
      </c>
    </row>
    <row r="34" spans="1:12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tr">
        <f>VLOOKUP(B34,concordance!$B$2:$R$124,13,FALSE)</f>
        <v>Vegetables</v>
      </c>
      <c r="I34" s="14" t="str">
        <f>VLOOKUP($B34,concordance!$B$2:$R$124,14,FALSE)</f>
        <v>Vegetables</v>
      </c>
      <c r="J34" s="14" t="str">
        <f>VLOOKUP(B34,concordance!$B$2:$R$124,15,FALSE)</f>
        <v>Vegetables and legumes</v>
      </c>
      <c r="K34" s="14" t="str">
        <f>VLOOKUP(B34,concordance!$B$2:$R$124,16,FALSE)</f>
        <v>Vegetables</v>
      </c>
      <c r="L34" s="14" t="s">
        <v>382</v>
      </c>
    </row>
    <row r="35" spans="1:12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tr">
        <f>VLOOKUP(B35,concordance!$B$2:$R$124,13,FALSE)</f>
        <v>Fruits</v>
      </c>
      <c r="I35" s="14" t="str">
        <f>VLOOKUP($B35,concordance!$B$2:$R$124,14,FALSE)</f>
        <v>Fruits</v>
      </c>
      <c r="J35" s="14" t="str">
        <f>VLOOKUP(B35,concordance!$B$2:$R$124,15,FALSE)</f>
        <v>Fruits</v>
      </c>
      <c r="K35" s="14" t="str">
        <f>VLOOKUP(B35,concordance!$B$2:$R$124,16,FALSE)</f>
        <v>Fruits</v>
      </c>
      <c r="L35" s="14" t="s">
        <v>382</v>
      </c>
    </row>
    <row r="36" spans="1:12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tr">
        <f>VLOOKUP(B36,concordance!$B$2:$R$124,13,FALSE)</f>
        <v>Fruits</v>
      </c>
      <c r="I36" s="14" t="str">
        <f>VLOOKUP($B36,concordance!$B$2:$R$124,14,FALSE)</f>
        <v>Fruits</v>
      </c>
      <c r="J36" s="14" t="str">
        <f>VLOOKUP(B36,concordance!$B$2:$R$124,15,FALSE)</f>
        <v>Fruits</v>
      </c>
      <c r="K36" s="14" t="str">
        <f>VLOOKUP(B36,concordance!$B$2:$R$124,16,FALSE)</f>
        <v>Fruits</v>
      </c>
      <c r="L36" s="14" t="s">
        <v>382</v>
      </c>
    </row>
    <row r="37" spans="1:12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tr">
        <f>VLOOKUP(B37,concordance!$B$2:$R$124,13,FALSE)</f>
        <v>Fruits</v>
      </c>
      <c r="I37" s="14" t="str">
        <f>VLOOKUP($B37,concordance!$B$2:$R$124,14,FALSE)</f>
        <v>Fruits</v>
      </c>
      <c r="J37" s="14" t="str">
        <f>VLOOKUP(B37,concordance!$B$2:$R$124,15,FALSE)</f>
        <v>Fruits</v>
      </c>
      <c r="K37" s="14" t="str">
        <f>VLOOKUP(B37,concordance!$B$2:$R$124,16,FALSE)</f>
        <v>Fruits</v>
      </c>
      <c r="L37" s="14" t="s">
        <v>382</v>
      </c>
    </row>
    <row r="38" spans="1:12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tr">
        <f>VLOOKUP(B38,concordance!$B$2:$R$124,13,FALSE)</f>
        <v>Fruits</v>
      </c>
      <c r="I38" s="14" t="str">
        <f>VLOOKUP($B38,concordance!$B$2:$R$124,14,FALSE)</f>
        <v>Fruits</v>
      </c>
      <c r="J38" s="14" t="str">
        <f>VLOOKUP(B38,concordance!$B$2:$R$124,15,FALSE)</f>
        <v>Fruits</v>
      </c>
      <c r="K38" s="14" t="str">
        <f>VLOOKUP(B38,concordance!$B$2:$R$124,16,FALSE)</f>
        <v>Fruits</v>
      </c>
      <c r="L38" s="14" t="s">
        <v>382</v>
      </c>
    </row>
    <row r="39" spans="1:12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tr">
        <f>VLOOKUP(B39,concordance!$B$2:$R$124,13,FALSE)</f>
        <v>Fruits</v>
      </c>
      <c r="I39" s="14" t="str">
        <f>VLOOKUP($B39,concordance!$B$2:$R$124,14,FALSE)</f>
        <v>Fruits</v>
      </c>
      <c r="J39" s="14" t="str">
        <f>VLOOKUP(B39,concordance!$B$2:$R$124,15,FALSE)</f>
        <v>Fruits</v>
      </c>
      <c r="K39" s="14" t="str">
        <f>VLOOKUP(B39,concordance!$B$2:$R$124,16,FALSE)</f>
        <v>Fruits</v>
      </c>
      <c r="L39" s="14" t="s">
        <v>382</v>
      </c>
    </row>
    <row r="40" spans="1:12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tr">
        <f>VLOOKUP(B40,concordance!$B$2:$R$124,13,FALSE)</f>
        <v>Fruits</v>
      </c>
      <c r="I40" s="14" t="str">
        <f>VLOOKUP($B40,concordance!$B$2:$R$124,14,FALSE)</f>
        <v>Fruits</v>
      </c>
      <c r="J40" s="14" t="str">
        <f>VLOOKUP(B40,concordance!$B$2:$R$124,15,FALSE)</f>
        <v>Fruits</v>
      </c>
      <c r="K40" s="14" t="str">
        <f>VLOOKUP(B40,concordance!$B$2:$R$124,16,FALSE)</f>
        <v>Fruits</v>
      </c>
      <c r="L40" s="14" t="s">
        <v>382</v>
      </c>
    </row>
    <row r="41" spans="1:12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tr">
        <f>VLOOKUP(B41,concordance!$B$2:$R$124,13,FALSE)</f>
        <v>Fruits</v>
      </c>
      <c r="I41" s="14" t="str">
        <f>VLOOKUP($B41,concordance!$B$2:$R$124,14,FALSE)</f>
        <v>Fruits</v>
      </c>
      <c r="J41" s="14" t="str">
        <f>VLOOKUP(B41,concordance!$B$2:$R$124,15,FALSE)</f>
        <v>Fruits</v>
      </c>
      <c r="K41" s="14" t="str">
        <f>VLOOKUP(B41,concordance!$B$2:$R$124,16,FALSE)</f>
        <v>Fruits</v>
      </c>
      <c r="L41" s="14" t="s">
        <v>382</v>
      </c>
    </row>
    <row r="42" spans="1:12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tr">
        <f>VLOOKUP(B42,concordance!$B$2:$R$124,13,FALSE)</f>
        <v>Fruits</v>
      </c>
      <c r="I42" s="14" t="str">
        <f>VLOOKUP($B42,concordance!$B$2:$R$124,14,FALSE)</f>
        <v>Fruits</v>
      </c>
      <c r="J42" s="14" t="str">
        <f>VLOOKUP(B42,concordance!$B$2:$R$124,15,FALSE)</f>
        <v>Fruits</v>
      </c>
      <c r="K42" s="14" t="str">
        <f>VLOOKUP(B42,concordance!$B$2:$R$124,16,FALSE)</f>
        <v>Fruits</v>
      </c>
      <c r="L42" s="14" t="s">
        <v>382</v>
      </c>
    </row>
    <row r="43" spans="1:12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tr">
        <f>VLOOKUP(B43,concordance!$B$2:$R$124,13,FALSE)</f>
        <v>Fruits</v>
      </c>
      <c r="I43" s="14" t="str">
        <f>VLOOKUP($B43,concordance!$B$2:$R$124,14,FALSE)</f>
        <v>Fruits</v>
      </c>
      <c r="J43" s="14" t="str">
        <f>VLOOKUP(B43,concordance!$B$2:$R$124,15,FALSE)</f>
        <v>Fruits</v>
      </c>
      <c r="K43" s="14" t="str">
        <f>VLOOKUP(B43,concordance!$B$2:$R$124,16,FALSE)</f>
        <v>Fruits</v>
      </c>
      <c r="L43" s="14" t="s">
        <v>382</v>
      </c>
    </row>
    <row r="44" spans="1:12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tr">
        <f>VLOOKUP(B44,concordance!$B$2:$R$124,13,FALSE)</f>
        <v>Fruits</v>
      </c>
      <c r="I44" s="14" t="str">
        <f>VLOOKUP($B44,concordance!$B$2:$R$124,14,FALSE)</f>
        <v>Fruits</v>
      </c>
      <c r="J44" s="14" t="str">
        <f>VLOOKUP(B44,concordance!$B$2:$R$124,15,FALSE)</f>
        <v>Fruits</v>
      </c>
      <c r="K44" s="14" t="str">
        <f>VLOOKUP(B44,concordance!$B$2:$R$124,16,FALSE)</f>
        <v>Fruits</v>
      </c>
      <c r="L44" s="14" t="s">
        <v>382</v>
      </c>
    </row>
    <row r="45" spans="1:12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tr">
        <f>VLOOKUP(B45,concordance!$B$2:$R$124,13,FALSE)</f>
        <v>Fruits</v>
      </c>
      <c r="I45" s="14" t="str">
        <f>VLOOKUP($B45,concordance!$B$2:$R$124,14,FALSE)</f>
        <v>Fruits</v>
      </c>
      <c r="J45" s="14" t="str">
        <f>VLOOKUP(B45,concordance!$B$2:$R$124,15,FALSE)</f>
        <v>Fruits</v>
      </c>
      <c r="K45" s="14" t="str">
        <f>VLOOKUP(B45,concordance!$B$2:$R$124,16,FALSE)</f>
        <v>Fruits</v>
      </c>
      <c r="L45" s="14" t="s">
        <v>382</v>
      </c>
    </row>
    <row r="46" spans="1:12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tr">
        <f>VLOOKUP(B46,concordance!$B$2:$R$124,13,FALSE)</f>
        <v>Others</v>
      </c>
      <c r="I46" s="14" t="str">
        <f>VLOOKUP($B46,concordance!$B$2:$R$124,14,FALSE)</f>
        <v>Others</v>
      </c>
      <c r="J46" s="14" t="str">
        <f>VLOOKUP(B46,concordance!$B$2:$R$124,15,FALSE)</f>
        <v>Coffee, tea and cocoa</v>
      </c>
      <c r="K46" s="14" t="str">
        <f>VLOOKUP(B46,concordance!$B$2:$R$124,16,FALSE)</f>
        <v>Coffee</v>
      </c>
      <c r="L46" s="14" t="s">
        <v>106</v>
      </c>
    </row>
    <row r="47" spans="1:12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tr">
        <f>VLOOKUP(B47,concordance!$B$2:$R$124,13,FALSE)</f>
        <v>Others</v>
      </c>
      <c r="I47" s="14" t="str">
        <f>VLOOKUP($B47,concordance!$B$2:$R$124,14,FALSE)</f>
        <v>Others</v>
      </c>
      <c r="J47" s="14" t="str">
        <f>VLOOKUP(B47,concordance!$B$2:$R$124,15,FALSE)</f>
        <v>Coffee, tea and cocoa</v>
      </c>
      <c r="K47" s="14" t="str">
        <f>VLOOKUP(B47,concordance!$B$2:$R$124,16,FALSE)</f>
        <v>Cocoa</v>
      </c>
      <c r="L47" s="14" t="s">
        <v>106</v>
      </c>
    </row>
    <row r="48" spans="1:12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tr">
        <f>VLOOKUP(B48,concordance!$B$2:$R$124,13,FALSE)</f>
        <v>Others</v>
      </c>
      <c r="I48" s="14" t="str">
        <f>VLOOKUP($B48,concordance!$B$2:$R$124,14,FALSE)</f>
        <v>Others</v>
      </c>
      <c r="J48" s="14" t="str">
        <f>VLOOKUP(B48,concordance!$B$2:$R$124,15,FALSE)</f>
        <v>Coffee, tea and cocoa</v>
      </c>
      <c r="K48" s="14" t="str">
        <f>VLOOKUP(B48,concordance!$B$2:$R$124,16,FALSE)</f>
        <v>Tea</v>
      </c>
      <c r="L48" s="14" t="s">
        <v>106</v>
      </c>
    </row>
    <row r="49" spans="1:12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tr">
        <f>VLOOKUP(B49,concordance!$B$2:$R$124,13,FALSE)</f>
        <v>Others</v>
      </c>
      <c r="I49" s="14" t="str">
        <f>VLOOKUP($B49,concordance!$B$2:$R$124,14,FALSE)</f>
        <v>Others</v>
      </c>
      <c r="J49" s="14" t="str">
        <f>VLOOKUP(B49,concordance!$B$2:$R$124,15,FALSE)</f>
        <v>Spices</v>
      </c>
      <c r="K49" s="14" t="str">
        <f>VLOOKUP(B49,concordance!$B$2:$R$124,16,FALSE)</f>
        <v>Spices</v>
      </c>
      <c r="L49" s="14" t="s">
        <v>383</v>
      </c>
    </row>
    <row r="50" spans="1:12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tr">
        <f>VLOOKUP(B50,concordance!$B$2:$R$124,13,FALSE)</f>
        <v>Others</v>
      </c>
      <c r="I50" s="14" t="str">
        <f>VLOOKUP($B50,concordance!$B$2:$R$124,14,FALSE)</f>
        <v>Others</v>
      </c>
      <c r="J50" s="14" t="str">
        <f>VLOOKUP(B50,concordance!$B$2:$R$124,15,FALSE)</f>
        <v>Spices</v>
      </c>
      <c r="K50" s="14" t="str">
        <f>VLOOKUP(B50,concordance!$B$2:$R$124,16,FALSE)</f>
        <v>Spices</v>
      </c>
      <c r="L50" s="14" t="s">
        <v>383</v>
      </c>
    </row>
    <row r="51" spans="1:12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tr">
        <f>VLOOKUP(B51,concordance!$B$2:$R$124,13,FALSE)</f>
        <v>Others</v>
      </c>
      <c r="I51" s="14" t="str">
        <f>VLOOKUP($B51,concordance!$B$2:$R$124,14,FALSE)</f>
        <v>Others</v>
      </c>
      <c r="J51" s="14" t="str">
        <f>VLOOKUP(B51,concordance!$B$2:$R$124,15,FALSE)</f>
        <v>Spices</v>
      </c>
      <c r="K51" s="14" t="str">
        <f>VLOOKUP(B51,concordance!$B$2:$R$124,16,FALSE)</f>
        <v>Spices</v>
      </c>
      <c r="L51" s="14" t="s">
        <v>383</v>
      </c>
    </row>
    <row r="52" spans="1:12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tr">
        <f>VLOOKUP(B52,concordance!$B$2:$R$124,13,FALSE)</f>
        <v>Others</v>
      </c>
      <c r="I52" s="14" t="str">
        <f>VLOOKUP($B52,concordance!$B$2:$R$124,14,FALSE)</f>
        <v>Others</v>
      </c>
      <c r="J52" s="14" t="str">
        <f>VLOOKUP(B52,concordance!$B$2:$R$124,15,FALSE)</f>
        <v>Spices</v>
      </c>
      <c r="K52" s="14" t="str">
        <f>VLOOKUP(B52,concordance!$B$2:$R$124,16,FALSE)</f>
        <v>Spices</v>
      </c>
      <c r="L52" s="14" t="s">
        <v>383</v>
      </c>
    </row>
    <row r="53" spans="1:12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tr">
        <f>VLOOKUP(B53,concordance!$B$2:$R$124,13,FALSE)</f>
        <v>Others</v>
      </c>
      <c r="I53" s="14" t="str">
        <f>VLOOKUP($B53,concordance!$B$2:$R$124,14,FALSE)</f>
        <v>Others</v>
      </c>
      <c r="J53" s="14" t="str">
        <f>VLOOKUP(B53,concordance!$B$2:$R$124,15,FALSE)</f>
        <v>Spices</v>
      </c>
      <c r="K53" s="14" t="str">
        <f>VLOOKUP(B53,concordance!$B$2:$R$124,16,FALSE)</f>
        <v>Spices</v>
      </c>
      <c r="L53" s="14" t="s">
        <v>383</v>
      </c>
    </row>
    <row r="54" spans="1:12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H54" s="14"/>
      <c r="L54" s="14" t="s">
        <v>123</v>
      </c>
    </row>
    <row r="55" spans="1:12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H55" s="14"/>
      <c r="L55" s="14" t="s">
        <v>123</v>
      </c>
    </row>
    <row r="56" spans="1:12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H56" s="14"/>
      <c r="L56" s="14" t="s">
        <v>123</v>
      </c>
    </row>
    <row r="57" spans="1:12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H57" s="14"/>
      <c r="L57" s="14" t="s">
        <v>123</v>
      </c>
    </row>
    <row r="58" spans="1:12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H58" s="14"/>
      <c r="L58" s="14" t="s">
        <v>123</v>
      </c>
    </row>
    <row r="59" spans="1:12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H59" s="14"/>
      <c r="L59" s="14" t="s">
        <v>123</v>
      </c>
    </row>
    <row r="60" spans="1:12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H60" s="14"/>
      <c r="L60" s="14" t="s">
        <v>136</v>
      </c>
    </row>
    <row r="61" spans="1:12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H61" s="14"/>
      <c r="L61" s="14" t="s">
        <v>136</v>
      </c>
    </row>
    <row r="62" spans="1:12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H62" s="14"/>
      <c r="L62" s="14" t="s">
        <v>365</v>
      </c>
    </row>
    <row r="63" spans="1:12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H63" s="14"/>
      <c r="L63" s="14" t="s">
        <v>365</v>
      </c>
    </row>
    <row r="64" spans="1:12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H64" s="14"/>
      <c r="L64" s="14" t="s">
        <v>123</v>
      </c>
    </row>
    <row r="65" spans="1:12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tr">
        <f>VLOOKUP(B65,concordance!$B$2:$R$124,13,FALSE)</f>
        <v>Nuts &amp; Legumes</v>
      </c>
      <c r="I65" s="14" t="str">
        <f>VLOOKUP($B65,concordance!$B$2:$R$124,14,FALSE)</f>
        <v>Tree nuts &amp; seeds</v>
      </c>
      <c r="J65" s="14" t="str">
        <f>VLOOKUP(B65,concordance!$B$2:$R$124,15,FALSE)</f>
        <v>Vegetable oils, nuts and seeds</v>
      </c>
      <c r="K65" s="14" t="str">
        <f>VLOOKUP(B65,concordance!$B$2:$R$124,16,FALSE)</f>
        <v>Vegetable oils, nuts and seeds</v>
      </c>
      <c r="L65" s="14" t="s">
        <v>381</v>
      </c>
    </row>
    <row r="66" spans="1:12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tr">
        <f>VLOOKUP(B66,concordance!$B$2:$R$124,13,FALSE)</f>
        <v>All sugars</v>
      </c>
      <c r="I66" s="14" t="str">
        <f>VLOOKUP($B66,concordance!$B$2:$R$124,14,FALSE)</f>
        <v>All sugars</v>
      </c>
      <c r="J66" s="14" t="str">
        <f>VLOOKUP(B66,concordance!$B$2:$R$124,15,FALSE)</f>
        <v>All sugars</v>
      </c>
      <c r="K66" s="14" t="str">
        <f>VLOOKUP(B66,concordance!$B$2:$R$124,16,FALSE)</f>
        <v>All sugars</v>
      </c>
      <c r="L66" s="14" t="s">
        <v>153</v>
      </c>
    </row>
    <row r="67" spans="1:12">
      <c r="A67" s="14" t="s">
        <v>154</v>
      </c>
      <c r="B67" s="14">
        <v>2544</v>
      </c>
      <c r="C67" s="14" t="s">
        <v>378</v>
      </c>
      <c r="D67" s="14" t="s">
        <v>10</v>
      </c>
      <c r="E67" s="14" t="s">
        <v>147</v>
      </c>
      <c r="F67" s="14">
        <v>0.17</v>
      </c>
      <c r="G67" s="14" t="s">
        <v>153</v>
      </c>
      <c r="H67" s="57" t="s">
        <v>298</v>
      </c>
      <c r="I67" s="57" t="s">
        <v>298</v>
      </c>
      <c r="J67" s="57" t="s">
        <v>298</v>
      </c>
      <c r="K67" s="57" t="s">
        <v>298</v>
      </c>
      <c r="L67" s="57" t="s">
        <v>153</v>
      </c>
    </row>
    <row r="68" spans="1:12">
      <c r="A68" s="14" t="s">
        <v>156</v>
      </c>
      <c r="B68" s="14">
        <v>2818</v>
      </c>
      <c r="C68" s="14" t="s">
        <v>387</v>
      </c>
      <c r="D68" s="14" t="s">
        <v>10</v>
      </c>
      <c r="E68" s="14" t="s">
        <v>147</v>
      </c>
      <c r="F68" s="14">
        <v>0</v>
      </c>
      <c r="G68" s="14" t="s">
        <v>153</v>
      </c>
      <c r="H68" s="57" t="s">
        <v>298</v>
      </c>
      <c r="I68" s="57" t="s">
        <v>298</v>
      </c>
      <c r="J68" s="57" t="s">
        <v>298</v>
      </c>
      <c r="K68" s="57" t="s">
        <v>298</v>
      </c>
      <c r="L68" s="57" t="s">
        <v>153</v>
      </c>
    </row>
    <row r="69" spans="1:12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tr">
        <f>VLOOKUP(B69,concordance!$B$2:$R$124,13,FALSE)</f>
        <v>All sugars</v>
      </c>
      <c r="I69" s="14" t="str">
        <f>VLOOKUP($B69,concordance!$B$2:$R$124,14,FALSE)</f>
        <v>All sugars</v>
      </c>
      <c r="J69" s="14" t="str">
        <f>VLOOKUP(B69,concordance!$B$2:$R$124,15,FALSE)</f>
        <v>All sugars</v>
      </c>
      <c r="K69" s="14" t="str">
        <f>VLOOKUP(B69,concordance!$B$2:$R$124,16,FALSE)</f>
        <v>All sugars</v>
      </c>
      <c r="L69" s="14" t="s">
        <v>153</v>
      </c>
    </row>
    <row r="70" spans="1:12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tr">
        <f>VLOOKUP(B70,concordance!$B$2:$R$124,13,FALSE)</f>
        <v>Unsaturated oils &amp; palm oil</v>
      </c>
      <c r="I70" s="14" t="str">
        <f>VLOOKUP($B70,concordance!$B$2:$R$124,14,FALSE)</f>
        <v>Unsaturated oils &amp; palm oil</v>
      </c>
      <c r="J70" s="14" t="str">
        <f>VLOOKUP(B70,concordance!$B$2:$R$124,15,FALSE)</f>
        <v>Vegetable oils, nuts and seeds</v>
      </c>
      <c r="K70" s="14" t="str">
        <f>VLOOKUP(B70,concordance!$B$2:$R$124,16,FALSE)</f>
        <v>Vegetable oils, nuts and seeds</v>
      </c>
      <c r="L70" s="14" t="s">
        <v>160</v>
      </c>
    </row>
    <row r="71" spans="1:12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tr">
        <f>VLOOKUP(B71,concordance!$B$2:$R$124,13,FALSE)</f>
        <v>Unsaturated oils &amp; palm oil</v>
      </c>
      <c r="I71" s="14" t="str">
        <f>VLOOKUP($B71,concordance!$B$2:$R$124,14,FALSE)</f>
        <v>Unsaturated oils &amp; palm oil</v>
      </c>
      <c r="J71" s="14" t="str">
        <f>VLOOKUP(B71,concordance!$B$2:$R$124,15,FALSE)</f>
        <v>Vegetable oils, nuts and seeds</v>
      </c>
      <c r="K71" s="14" t="str">
        <f>VLOOKUP(B71,concordance!$B$2:$R$124,16,FALSE)</f>
        <v>Vegetable oils, nuts and seeds</v>
      </c>
      <c r="L71" s="14" t="s">
        <v>160</v>
      </c>
    </row>
    <row r="72" spans="1:12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tr">
        <f>VLOOKUP(B72,concordance!$B$2:$R$124,13,FALSE)</f>
        <v>Unsaturated oils &amp; palm oil</v>
      </c>
      <c r="I72" s="14" t="str">
        <f>VLOOKUP($B72,concordance!$B$2:$R$124,14,FALSE)</f>
        <v>Unsaturated oils &amp; palm oil</v>
      </c>
      <c r="J72" s="14" t="str">
        <f>VLOOKUP(B72,concordance!$B$2:$R$124,15,FALSE)</f>
        <v>Vegetable oils, nuts and seeds</v>
      </c>
      <c r="K72" s="14" t="str">
        <f>VLOOKUP(B72,concordance!$B$2:$R$124,16,FALSE)</f>
        <v>Vegetable oils, nuts and seeds</v>
      </c>
      <c r="L72" s="14" t="s">
        <v>160</v>
      </c>
    </row>
    <row r="73" spans="1:12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tr">
        <f>VLOOKUP(B73,concordance!$B$2:$R$124,13,FALSE)</f>
        <v>Unsaturated oils &amp; palm oil</v>
      </c>
      <c r="I73" s="14" t="str">
        <f>VLOOKUP($B73,concordance!$B$2:$R$124,14,FALSE)</f>
        <v>Unsaturated oils &amp; palm oil</v>
      </c>
      <c r="J73" s="14" t="str">
        <f>VLOOKUP(B73,concordance!$B$2:$R$124,15,FALSE)</f>
        <v>Vegetable oils, nuts and seeds</v>
      </c>
      <c r="K73" s="14" t="str">
        <f>VLOOKUP(B73,concordance!$B$2:$R$124,16,FALSE)</f>
        <v>Vegetable oils, nuts and seeds</v>
      </c>
      <c r="L73" s="14" t="s">
        <v>160</v>
      </c>
    </row>
    <row r="74" spans="1:12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tr">
        <f>VLOOKUP(B74,concordance!$B$2:$R$124,13,FALSE)</f>
        <v>Unsaturated oils &amp; palm oil</v>
      </c>
      <c r="I74" s="14" t="str">
        <f>VLOOKUP($B74,concordance!$B$2:$R$124,14,FALSE)</f>
        <v>Unsaturated oils &amp; palm oil</v>
      </c>
      <c r="J74" s="14" t="str">
        <f>VLOOKUP(B74,concordance!$B$2:$R$124,15,FALSE)</f>
        <v>Vegetable oils, nuts and seeds</v>
      </c>
      <c r="K74" s="14" t="str">
        <f>VLOOKUP(B74,concordance!$B$2:$R$124,16,FALSE)</f>
        <v>Vegetable oils, nuts and seeds</v>
      </c>
      <c r="L74" s="14" t="s">
        <v>160</v>
      </c>
    </row>
    <row r="75" spans="1:12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tr">
        <f>VLOOKUP(B75,concordance!$B$2:$R$124,13,FALSE)</f>
        <v>Unsaturated oils &amp; palm oil</v>
      </c>
      <c r="I75" s="14" t="str">
        <f>VLOOKUP($B75,concordance!$B$2:$R$124,14,FALSE)</f>
        <v>Unsaturated oils &amp; palm oil</v>
      </c>
      <c r="J75" s="14" t="str">
        <f>VLOOKUP(B75,concordance!$B$2:$R$124,15,FALSE)</f>
        <v>Vegetable oils, nuts and seeds</v>
      </c>
      <c r="K75" s="14" t="str">
        <f>VLOOKUP(B75,concordance!$B$2:$R$124,16,FALSE)</f>
        <v>Vegetable oils, nuts and seeds</v>
      </c>
      <c r="L75" s="14" t="s">
        <v>160</v>
      </c>
    </row>
    <row r="76" spans="1:12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tr">
        <f>VLOOKUP(B76,concordance!$B$2:$R$124,13,FALSE)</f>
        <v>Unsaturated oils &amp; palm oil</v>
      </c>
      <c r="I76" s="14" t="str">
        <f>VLOOKUP($B76,concordance!$B$2:$R$124,14,FALSE)</f>
        <v>Unsaturated oils &amp; palm oil</v>
      </c>
      <c r="J76" s="14" t="str">
        <f>VLOOKUP(B76,concordance!$B$2:$R$124,15,FALSE)</f>
        <v>Vegetable oils, nuts and seeds</v>
      </c>
      <c r="K76" s="14" t="str">
        <f>VLOOKUP(B76,concordance!$B$2:$R$124,16,FALSE)</f>
        <v>Vegetable oils, nuts and seeds</v>
      </c>
      <c r="L76" s="14" t="s">
        <v>160</v>
      </c>
    </row>
    <row r="77" spans="1:12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tr">
        <f>VLOOKUP(B77,concordance!$B$2:$R$124,13,FALSE)</f>
        <v>Unsaturated oils &amp; palm oil</v>
      </c>
      <c r="I77" s="14" t="str">
        <f>VLOOKUP($B77,concordance!$B$2:$R$124,14,FALSE)</f>
        <v>Unsaturated oils &amp; palm oil</v>
      </c>
      <c r="J77" s="14" t="str">
        <f>VLOOKUP(B77,concordance!$B$2:$R$124,15,FALSE)</f>
        <v>Vegetable oils, nuts and seeds</v>
      </c>
      <c r="K77" s="14" t="str">
        <f>VLOOKUP(B77,concordance!$B$2:$R$124,16,FALSE)</f>
        <v>Vegetable oils, nuts and seeds</v>
      </c>
      <c r="L77" s="14" t="s">
        <v>160</v>
      </c>
    </row>
    <row r="78" spans="1:12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tr">
        <f>VLOOKUP(B78,concordance!$B$2:$R$124,13,FALSE)</f>
        <v>Unsaturated oils &amp; palm oil</v>
      </c>
      <c r="I78" s="14" t="str">
        <f>VLOOKUP($B78,concordance!$B$2:$R$124,14,FALSE)</f>
        <v>Unsaturated oils &amp; palm oil</v>
      </c>
      <c r="J78" s="14" t="str">
        <f>VLOOKUP(B78,concordance!$B$2:$R$124,15,FALSE)</f>
        <v>Vegetable oils, nuts and seeds</v>
      </c>
      <c r="K78" s="14" t="str">
        <f>VLOOKUP(B78,concordance!$B$2:$R$124,16,FALSE)</f>
        <v>Vegetable oils, nuts and seeds</v>
      </c>
      <c r="L78" s="14" t="s">
        <v>160</v>
      </c>
    </row>
    <row r="79" spans="1:12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tr">
        <f>VLOOKUP(B79,concordance!$B$2:$R$124,13,FALSE)</f>
        <v>Unsaturated oils &amp; palm oil</v>
      </c>
      <c r="I79" s="14" t="str">
        <f>VLOOKUP($B79,concordance!$B$2:$R$124,14,FALSE)</f>
        <v>Unsaturated oils &amp; palm oil</v>
      </c>
      <c r="J79" s="14" t="str">
        <f>VLOOKUP(B79,concordance!$B$2:$R$124,15,FALSE)</f>
        <v>Vegetable oils, nuts and seeds</v>
      </c>
      <c r="K79" s="14" t="str">
        <f>VLOOKUP(B79,concordance!$B$2:$R$124,16,FALSE)</f>
        <v>Vegetable oils, nuts and seeds</v>
      </c>
      <c r="L79" s="14" t="s">
        <v>160</v>
      </c>
    </row>
    <row r="80" spans="1:12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tr">
        <f>VLOOKUP(B80,concordance!$B$2:$R$124,13,FALSE)</f>
        <v>Unsaturated oils &amp; palm oil</v>
      </c>
      <c r="I80" s="14" t="str">
        <f>VLOOKUP($B80,concordance!$B$2:$R$124,14,FALSE)</f>
        <v>Unsaturated oils &amp; palm oil</v>
      </c>
      <c r="J80" s="14" t="str">
        <f>VLOOKUP(B80,concordance!$B$2:$R$124,15,FALSE)</f>
        <v>Vegetable oils, nuts and seeds</v>
      </c>
      <c r="K80" s="14" t="str">
        <f>VLOOKUP(B80,concordance!$B$2:$R$124,16,FALSE)</f>
        <v>Vegetable oils, nuts and seeds</v>
      </c>
      <c r="L80" s="14" t="s">
        <v>160</v>
      </c>
    </row>
    <row r="81" spans="1:12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tr">
        <f>VLOOKUP(B81,concordance!$B$2:$R$124,13,FALSE)</f>
        <v>Unsaturated oils &amp; palm oil</v>
      </c>
      <c r="I81" s="14" t="str">
        <f>VLOOKUP($B81,concordance!$B$2:$R$124,14,FALSE)</f>
        <v>Unsaturated oils &amp; palm oil</v>
      </c>
      <c r="J81" s="14" t="str">
        <f>VLOOKUP(B81,concordance!$B$2:$R$124,15,FALSE)</f>
        <v>Vegetable oils, nuts and seeds</v>
      </c>
      <c r="K81" s="14" t="str">
        <f>VLOOKUP(B81,concordance!$B$2:$R$124,16,FALSE)</f>
        <v>Vegetable oils, nuts and seeds</v>
      </c>
      <c r="L81" s="14" t="s">
        <v>160</v>
      </c>
    </row>
    <row r="82" spans="1:12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tr">
        <f>VLOOKUP(B82,concordance!$B$2:$R$124,13,FALSE)</f>
        <v>Unsaturated oils &amp; palm oil</v>
      </c>
      <c r="I82" s="14" t="str">
        <f>VLOOKUP($B82,concordance!$B$2:$R$124,14,FALSE)</f>
        <v>Unsaturated oils &amp; palm oil</v>
      </c>
      <c r="J82" s="14" t="str">
        <f>VLOOKUP(B82,concordance!$B$2:$R$124,15,FALSE)</f>
        <v>Vegetable oils, nuts and seeds</v>
      </c>
      <c r="K82" s="14" t="str">
        <f>VLOOKUP(B82,concordance!$B$2:$R$124,16,FALSE)</f>
        <v>Vegetable oils, nuts and seeds</v>
      </c>
      <c r="L82" s="14" t="s">
        <v>160</v>
      </c>
    </row>
    <row r="83" spans="1:12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H83" s="14"/>
      <c r="L83" s="14" t="s">
        <v>187</v>
      </c>
    </row>
    <row r="84" spans="1:12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H84" s="14"/>
      <c r="L84" s="14" t="s">
        <v>187</v>
      </c>
    </row>
    <row r="85" spans="1:12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H85" s="14"/>
      <c r="L85" s="14" t="s">
        <v>187</v>
      </c>
    </row>
    <row r="86" spans="1:12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H86" s="14"/>
      <c r="L86" s="14" t="s">
        <v>187</v>
      </c>
    </row>
    <row r="87" spans="1:12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H87" s="14"/>
      <c r="L87" s="14" t="s">
        <v>187</v>
      </c>
    </row>
    <row r="88" spans="1:12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H88" s="14"/>
      <c r="L88" s="14" t="s">
        <v>187</v>
      </c>
    </row>
    <row r="89" spans="1:12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H89" s="14"/>
      <c r="L89" s="14" t="s">
        <v>187</v>
      </c>
    </row>
    <row r="90" spans="1:12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H90" s="14"/>
      <c r="L90" s="14" t="s">
        <v>187</v>
      </c>
    </row>
    <row r="91" spans="1:12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H91" s="14"/>
      <c r="L91" s="14" t="s">
        <v>187</v>
      </c>
    </row>
    <row r="92" spans="1:12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388</v>
      </c>
      <c r="H92" s="14" t="str">
        <f>VLOOKUP(B92,concordance!$B$2:$R$124,13,FALSE)</f>
        <v>Others</v>
      </c>
      <c r="I92" s="14" t="str">
        <f>VLOOKUP($B92,concordance!$B$2:$R$124,14,FALSE)</f>
        <v>Others</v>
      </c>
      <c r="J92" s="14" t="str">
        <f>VLOOKUP(B92,concordance!$B$2:$R$124,15,FALSE)</f>
        <v>Alcohol</v>
      </c>
      <c r="K92" s="14" t="str">
        <f>VLOOKUP(B92,concordance!$B$2:$R$124,16,FALSE)</f>
        <v>Wine</v>
      </c>
      <c r="L92" s="14" t="s">
        <v>206</v>
      </c>
    </row>
    <row r="93" spans="1:12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388</v>
      </c>
      <c r="H93" s="14" t="str">
        <f>VLOOKUP(B93,concordance!$B$2:$R$124,13,FALSE)</f>
        <v>Others</v>
      </c>
      <c r="I93" s="14" t="str">
        <f>VLOOKUP($B93,concordance!$B$2:$R$124,14,FALSE)</f>
        <v>Others</v>
      </c>
      <c r="J93" s="14" t="str">
        <f>VLOOKUP(B93,concordance!$B$2:$R$124,15,FALSE)</f>
        <v>Alcohol</v>
      </c>
      <c r="K93" s="14" t="str">
        <f>VLOOKUP(B93,concordance!$B$2:$R$124,16,FALSE)</f>
        <v>Beer and cider</v>
      </c>
      <c r="L93" s="14" t="s">
        <v>206</v>
      </c>
    </row>
    <row r="94" spans="1:12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388</v>
      </c>
      <c r="H94" s="14" t="str">
        <f>VLOOKUP(B94,concordance!$B$2:$R$124,13,FALSE)</f>
        <v>Others</v>
      </c>
      <c r="I94" s="14" t="str">
        <f>VLOOKUP($B94,concordance!$B$2:$R$124,14,FALSE)</f>
        <v>Others</v>
      </c>
      <c r="J94" s="14" t="str">
        <f>VLOOKUP(B94,concordance!$B$2:$R$124,15,FALSE)</f>
        <v>Alcohol</v>
      </c>
      <c r="K94" s="14" t="str">
        <f>VLOOKUP(B94,concordance!$B$2:$R$124,16,FALSE)</f>
        <v>Beer and cider</v>
      </c>
      <c r="L94" s="14" t="s">
        <v>206</v>
      </c>
    </row>
    <row r="95" spans="1:12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388</v>
      </c>
      <c r="H95" s="14" t="str">
        <f>VLOOKUP(B95,concordance!$B$2:$R$124,13,FALSE)</f>
        <v>Others</v>
      </c>
      <c r="I95" s="14" t="str">
        <f>VLOOKUP($B95,concordance!$B$2:$R$124,14,FALSE)</f>
        <v>Others</v>
      </c>
      <c r="J95" s="14" t="str">
        <f>VLOOKUP(B95,concordance!$B$2:$R$124,15,FALSE)</f>
        <v>Alcohol</v>
      </c>
      <c r="K95" s="14" t="str">
        <f>VLOOKUP(B95,concordance!$B$2:$R$124,16,FALSE)</f>
        <v>Spirits</v>
      </c>
      <c r="L95" s="14" t="s">
        <v>206</v>
      </c>
    </row>
    <row r="96" spans="1:12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H96" s="14"/>
      <c r="L96" s="14" t="s">
        <v>215</v>
      </c>
    </row>
    <row r="97" spans="1:12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H97" s="14"/>
      <c r="L97" s="14" t="s">
        <v>123</v>
      </c>
    </row>
    <row r="98" spans="1:12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H98" s="14"/>
      <c r="L98" s="14" t="s">
        <v>222</v>
      </c>
    </row>
    <row r="99" spans="1:12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H99" s="14"/>
      <c r="L99" s="14" t="s">
        <v>222</v>
      </c>
    </row>
    <row r="100" spans="1:12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H100" s="14"/>
      <c r="L100" s="14" t="s">
        <v>222</v>
      </c>
    </row>
    <row r="101" spans="1:12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H101" s="14"/>
      <c r="L101" s="14" t="s">
        <v>222</v>
      </c>
    </row>
    <row r="102" spans="1:12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H102" s="14"/>
      <c r="L102" s="14" t="s">
        <v>222</v>
      </c>
    </row>
    <row r="103" spans="1:12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H103" s="14"/>
      <c r="L103" s="14" t="s">
        <v>222</v>
      </c>
    </row>
    <row r="104" spans="1:12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H104" s="14"/>
      <c r="L104" s="14" t="s">
        <v>222</v>
      </c>
    </row>
    <row r="105" spans="1:12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H105" s="14"/>
      <c r="L105" s="14" t="s">
        <v>222</v>
      </c>
    </row>
    <row r="106" spans="1:12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H106" s="14"/>
      <c r="L106" s="14" t="s">
        <v>222</v>
      </c>
    </row>
    <row r="107" spans="1:12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H107" s="14"/>
      <c r="L107" s="14" t="s">
        <v>222</v>
      </c>
    </row>
    <row r="108" spans="1:12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H108" s="14"/>
      <c r="L108" s="14" t="s">
        <v>222</v>
      </c>
    </row>
    <row r="109" spans="1:12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H109" s="14"/>
      <c r="L109" s="14" t="s">
        <v>222</v>
      </c>
    </row>
    <row r="110" spans="1:12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H110" s="14"/>
      <c r="L110" s="14" t="s">
        <v>222</v>
      </c>
    </row>
    <row r="111" spans="1:12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tr">
        <f>VLOOKUP(B111,concordance!$B$2:$R$124,13,FALSE)</f>
        <v>Whole milk or derivative equivalents</v>
      </c>
      <c r="I111" s="14" t="str">
        <f>VLOOKUP($B111,concordance!$B$2:$R$124,14,FALSE)</f>
        <v>Whole milk or derivative equivalents</v>
      </c>
      <c r="J111" s="14" t="str">
        <f>VLOOKUP(B111,concordance!$B$2:$R$124,15,FALSE)</f>
        <v>Milk and products</v>
      </c>
      <c r="K111" s="14" t="str">
        <f>VLOOKUP(B111,concordance!$B$2:$R$124,16,FALSE)</f>
        <v>Milk and products</v>
      </c>
      <c r="L111" s="14" t="s">
        <v>251</v>
      </c>
    </row>
    <row r="112" spans="1:12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tr">
        <f>VLOOKUP(B112,concordance!$B$2:$R$124,13,FALSE)</f>
        <v>Whole milk or derivative equivalents</v>
      </c>
      <c r="I112" s="14" t="str">
        <f>VLOOKUP($B112,concordance!$B$2:$R$124,14,FALSE)</f>
        <v>Whole milk or derivative equivalents</v>
      </c>
      <c r="J112" s="14" t="str">
        <f>VLOOKUP(B112,concordance!$B$2:$R$124,15,FALSE)</f>
        <v xml:space="preserve">Butter, lard or tallow </v>
      </c>
      <c r="K112" s="14" t="str">
        <f>VLOOKUP(B112,concordance!$B$2:$R$124,16,FALSE)</f>
        <v xml:space="preserve">Butter, lard or tallow </v>
      </c>
      <c r="L112" s="14" t="s">
        <v>251</v>
      </c>
    </row>
    <row r="113" spans="1:12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tr">
        <f>VLOOKUP(B113,concordance!$B$2:$R$124,13,FALSE)</f>
        <v>Eggs, Poultry &amp; Fish</v>
      </c>
      <c r="I113" s="14" t="str">
        <f>VLOOKUP($B113,concordance!$B$2:$R$124,14,FALSE)</f>
        <v>Eggs, Poultry &amp; Fish</v>
      </c>
      <c r="J113" s="14" t="str">
        <f>VLOOKUP(B113,concordance!$B$2:$R$124,15,FALSE)</f>
        <v>Eggs</v>
      </c>
      <c r="K113" s="14" t="str">
        <f>VLOOKUP(B113,concordance!$B$2:$R$124,16,FALSE)</f>
        <v>Eggs</v>
      </c>
      <c r="L113" s="14" t="s">
        <v>255</v>
      </c>
    </row>
    <row r="114" spans="1:12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H114" s="14"/>
      <c r="L114" s="14" t="s">
        <v>258</v>
      </c>
    </row>
    <row r="115" spans="1:12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tr">
        <f>VLOOKUP(B115,concordance!$B$2:$R$124,13,FALSE)</f>
        <v>Meat</v>
      </c>
      <c r="I115" s="14" t="str">
        <f>VLOOKUP($B115,concordance!$B$2:$R$124,14,FALSE)</f>
        <v>Meat</v>
      </c>
      <c r="J115" s="14" t="str">
        <f>VLOOKUP(B115,concordance!$B$2:$R$124,15,FALSE)</f>
        <v>Meat, red</v>
      </c>
      <c r="K115" s="14" t="str">
        <f>VLOOKUP(B115,concordance!$B$2:$R$124,16,FALSE)</f>
        <v>Meat, red</v>
      </c>
      <c r="L115" s="14" t="s">
        <v>261</v>
      </c>
    </row>
    <row r="116" spans="1:12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tr">
        <f>VLOOKUP(B116,concordance!$B$2:$R$124,13,FALSE)</f>
        <v>Meat</v>
      </c>
      <c r="I116" s="14" t="str">
        <f>VLOOKUP($B116,concordance!$B$2:$R$124,14,FALSE)</f>
        <v>Meat</v>
      </c>
      <c r="J116" s="14" t="str">
        <f>VLOOKUP(B116,concordance!$B$2:$R$124,15,FALSE)</f>
        <v>Meat, red</v>
      </c>
      <c r="K116" s="14" t="str">
        <f>VLOOKUP(B116,concordance!$B$2:$R$124,16,FALSE)</f>
        <v>Meat, red</v>
      </c>
      <c r="L116" s="14" t="s">
        <v>261</v>
      </c>
    </row>
    <row r="117" spans="1:12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tr">
        <f>VLOOKUP(B117,concordance!$B$2:$R$124,13,FALSE)</f>
        <v>Meat</v>
      </c>
      <c r="I117" s="14" t="str">
        <f>VLOOKUP($B117,concordance!$B$2:$R$124,14,FALSE)</f>
        <v>Meat</v>
      </c>
      <c r="J117" s="14" t="str">
        <f>VLOOKUP(B117,concordance!$B$2:$R$124,15,FALSE)</f>
        <v>Meat, red</v>
      </c>
      <c r="K117" s="14" t="str">
        <f>VLOOKUP(B117,concordance!$B$2:$R$124,16,FALSE)</f>
        <v>Meat, red</v>
      </c>
      <c r="L117" s="14" t="s">
        <v>261</v>
      </c>
    </row>
    <row r="118" spans="1:12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tr">
        <f>VLOOKUP(B118,concordance!$B$2:$R$124,13,FALSE)</f>
        <v>Eggs, Poultry &amp; Fish</v>
      </c>
      <c r="I118" s="14" t="str">
        <f>VLOOKUP($B118,concordance!$B$2:$R$124,14,FALSE)</f>
        <v>Eggs, Poultry &amp; Fish</v>
      </c>
      <c r="J118" s="14" t="str">
        <f>VLOOKUP(B118,concordance!$B$2:$R$124,15,FALSE)</f>
        <v>Meat, low-fat</v>
      </c>
      <c r="K118" s="14" t="str">
        <f>VLOOKUP(B118,concordance!$B$2:$R$124,16,FALSE)</f>
        <v>Meat, low-fat</v>
      </c>
      <c r="L118" s="14" t="s">
        <v>261</v>
      </c>
    </row>
    <row r="119" spans="1:12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tr">
        <f>VLOOKUP(B119,concordance!$B$2:$R$124,13,FALSE)</f>
        <v>Meat</v>
      </c>
      <c r="I119" s="14" t="str">
        <f>VLOOKUP($B119,concordance!$B$2:$R$124,14,FALSE)</f>
        <v>Meat</v>
      </c>
      <c r="J119" s="14" t="str">
        <f>VLOOKUP(B119,concordance!$B$2:$R$124,15,FALSE)</f>
        <v>Meat, red</v>
      </c>
      <c r="K119" s="14" t="str">
        <f>VLOOKUP(B119,concordance!$B$2:$R$124,16,FALSE)</f>
        <v>Meat, red</v>
      </c>
      <c r="L119" s="14" t="s">
        <v>261</v>
      </c>
    </row>
    <row r="120" spans="1:12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tr">
        <f>VLOOKUP(B120,concordance!$B$2:$R$124,13,FALSE)</f>
        <v>Meat</v>
      </c>
      <c r="I120" s="14" t="str">
        <f>VLOOKUP($B120,concordance!$B$2:$R$124,14,FALSE)</f>
        <v>Meat</v>
      </c>
      <c r="J120" s="14" t="str">
        <f>VLOOKUP(B120,concordance!$B$2:$R$124,15,FALSE)</f>
        <v>Meat, red</v>
      </c>
      <c r="K120" s="14" t="str">
        <f>VLOOKUP(B120,concordance!$B$2:$R$124,16,FALSE)</f>
        <v>Meat, red</v>
      </c>
      <c r="L120" s="14" t="s">
        <v>261</v>
      </c>
    </row>
    <row r="121" spans="1:12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tr">
        <f>VLOOKUP(B121,concordance!$B$2:$R$124,13,FALSE)</f>
        <v>Lard or tallow</v>
      </c>
      <c r="I121" s="14" t="str">
        <f>VLOOKUP($B121,concordance!$B$2:$R$124,14,FALSE)</f>
        <v>Lard or tallow</v>
      </c>
      <c r="J121" s="14" t="str">
        <f>VLOOKUP(B121,concordance!$B$2:$R$124,15,FALSE)</f>
        <v xml:space="preserve">Butter, lard or tallow </v>
      </c>
      <c r="K121" s="14" t="str">
        <f>VLOOKUP(B121,concordance!$B$2:$R$124,16,FALSE)</f>
        <v xml:space="preserve">Butter, lard or tallow </v>
      </c>
      <c r="L121" s="14" t="s">
        <v>274</v>
      </c>
    </row>
    <row r="122" spans="1:12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H122" s="14"/>
      <c r="L122" s="14" t="s">
        <v>258</v>
      </c>
    </row>
    <row r="123" spans="1:12">
      <c r="A123" s="14" t="s">
        <v>279</v>
      </c>
      <c r="B123" s="14">
        <v>2749</v>
      </c>
      <c r="C123" s="14" t="s">
        <v>379</v>
      </c>
      <c r="D123" s="14" t="s">
        <v>10</v>
      </c>
      <c r="E123" s="14" t="s">
        <v>249</v>
      </c>
      <c r="F123" s="14">
        <v>7.4999999999999997E-2</v>
      </c>
      <c r="G123" s="14" t="s">
        <v>261</v>
      </c>
      <c r="H123" s="57" t="s">
        <v>261</v>
      </c>
      <c r="I123" s="57" t="s">
        <v>261</v>
      </c>
      <c r="J123" s="57" t="s">
        <v>607</v>
      </c>
      <c r="K123" s="57" t="s">
        <v>607</v>
      </c>
      <c r="L123" s="57" t="s">
        <v>261</v>
      </c>
    </row>
    <row r="124" spans="1:12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tr">
        <f>VLOOKUP(B124,concordance!$B$2:$R$124,13,FALSE)</f>
        <v>All sugars</v>
      </c>
      <c r="I124" s="14" t="str">
        <f>VLOOKUP($B124,concordance!$B$2:$R$124,14,FALSE)</f>
        <v>All sugars</v>
      </c>
      <c r="J124" s="14" t="str">
        <f>VLOOKUP(B124,concordance!$B$2:$R$124,15,FALSE)</f>
        <v>All sugars</v>
      </c>
      <c r="K124" s="14" t="str">
        <f>VLOOKUP(B124,concordance!$B$2:$R$124,16,FALSE)</f>
        <v>All sugars</v>
      </c>
      <c r="L124" s="14" t="s">
        <v>153</v>
      </c>
    </row>
    <row r="125" spans="1:12">
      <c r="A125" s="14" t="s">
        <v>389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H125" s="14"/>
      <c r="L125" s="14" t="s">
        <v>258</v>
      </c>
    </row>
    <row r="126" spans="1:12">
      <c r="A126" s="14" t="s">
        <v>390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tr">
        <f>VLOOKUP(B126,concordance!$B$2:$R$124,13,FALSE)</f>
        <v>Eggs, Poultry &amp; Fish</v>
      </c>
      <c r="I126" s="14" t="str">
        <f>VLOOKUP($B126,concordance!$B$2:$R$124,14,FALSE)</f>
        <v>Eggs, Poultry &amp; Fish</v>
      </c>
      <c r="J126" s="14" t="str">
        <f>VLOOKUP(B126,concordance!$B$2:$R$124,15,FALSE)</f>
        <v>Fish</v>
      </c>
      <c r="K126" s="14" t="str">
        <f>VLOOKUP(B126,concordance!$B$2:$R$124,16,FALSE)</f>
        <v>Fish</v>
      </c>
      <c r="L126" s="14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concordance</vt:lpstr>
      <vt:lpstr>eat_diet</vt:lpstr>
      <vt:lpstr>epo_overview</vt:lpstr>
      <vt:lpstr>epo_diet</vt:lpstr>
      <vt:lpstr>epo_portionsize</vt:lpstr>
      <vt:lpstr>waste</vt:lpstr>
      <vt:lpstr>loss</vt:lpstr>
      <vt:lpstr>fao_composition</vt:lpstr>
      <vt:lpstr>concordance_1.1</vt:lpstr>
      <vt:lpstr>loss_1.1</vt:lpstr>
      <vt:lpstr>fao_composition_1.1</vt:lpstr>
      <vt:lpstr>items_german</vt:lpstr>
      <vt:lpstr>items_german_1.1</vt:lpstr>
      <vt:lpstr>colors_old</vt:lpstr>
      <vt:lpstr>colors</vt:lpstr>
      <vt:lpstr>colors_alt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Trsek, Stefan</cp:lastModifiedBy>
  <dcterms:created xsi:type="dcterms:W3CDTF">2022-07-11T06:03:47Z</dcterms:created>
  <dcterms:modified xsi:type="dcterms:W3CDTF">2022-10-05T09:27:37Z</dcterms:modified>
</cp:coreProperties>
</file>