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<sst xmlns="http://schemas.openxmlformats.org/spreadsheetml/2006/main" count="82" uniqueCount="39">
  <si>
    <t xml:space="preserve">1) veto efficiencies per neutron bin [Guillermo]</t>
  </si>
  <si>
    <t xml:space="preserve">neutron bin:</t>
  </si>
  <si>
    <t xml:space="preserve">0-1</t>
  </si>
  <si>
    <t xml:space="preserve">2-5</t>
  </si>
  <si>
    <t xml:space="preserve">6-10</t>
  </si>
  <si>
    <t xml:space="preserve">11-20</t>
  </si>
  <si>
    <t xml:space="preserve">21-50</t>
  </si>
  <si>
    <t xml:space="preserve">eff_Xn0n_val</t>
  </si>
  <si>
    <t xml:space="preserve">eff_Xn0n_err</t>
  </si>
  <si>
    <t xml:space="preserve">eff_0nXn_val</t>
  </si>
  <si>
    <t xml:space="preserve">eff_0nXn_err</t>
  </si>
  <si>
    <t xml:space="preserve">2) numbers of events per neutron channel in my analysis</t>
  </si>
  <si>
    <t xml:space="preserve">N_0n0n</t>
  </si>
  <si>
    <t xml:space="preserve">N_Xn0n</t>
  </si>
  <si>
    <t xml:space="preserve">N_0nXn</t>
  </si>
  <si>
    <t xml:space="preserve">N_XnXn</t>
  </si>
  <si>
    <t xml:space="preserve">3) corrected numbers of events (divided by efficiencies)</t>
  </si>
  <si>
    <t xml:space="preserve">nCorr_0n0n</t>
  </si>
  <si>
    <t xml:space="preserve">nCorr_Xn0n</t>
  </si>
  <si>
    <t xml:space="preserve">nCorr_0nXn</t>
  </si>
  <si>
    <t xml:space="preserve">nCorr_XnXn</t>
  </si>
  <si>
    <t xml:space="preserve">4) Total efficiency: value and error</t>
  </si>
  <si>
    <t xml:space="preserve">eff_val</t>
  </si>
  <si>
    <t xml:space="preserve">nCorr_total_mean</t>
  </si>
  <si>
    <t xml:space="preserve">neutron bin</t>
  </si>
  <si>
    <t xml:space="preserve">nCorr_total_low</t>
  </si>
  <si>
    <t xml:space="preserve">nCorr_total_upp</t>
  </si>
  <si>
    <t xml:space="preserve">epsilon_mean</t>
  </si>
  <si>
    <t xml:space="preserve">epsilon_low</t>
  </si>
  <si>
    <t xml:space="preserve">epsilon_upp</t>
  </si>
  <si>
    <t xml:space="preserve">err_low</t>
  </si>
  <si>
    <t xml:space="preserve">err_upp</t>
  </si>
  <si>
    <t xml:space="preserve">partial derivations of the total efficiency with respect to partial efficiencies:</t>
  </si>
  <si>
    <t xml:space="preserve">partial_der_Xn0n</t>
  </si>
  <si>
    <t xml:space="preserve">partial_der_0nXn</t>
  </si>
  <si>
    <t xml:space="preserve">err_contributors</t>
  </si>
  <si>
    <t xml:space="preserve">inverse_eff_err</t>
  </si>
  <si>
    <t xml:space="preserve">eff_err</t>
  </si>
  <si>
    <t xml:space="preserve">So, for the whole incoherent sample (pT from 0.2 to 1.0 GeV/c), the veto efficiency reads (55.8 pm 37.4)%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</si>
</sst>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O28" activeCellId="0" sqref="O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54"/>
    <col collapsed="false" customWidth="true" hidden="false" outlineLevel="0" max="2" min="2" style="0" width="16.95"/>
    <col collapsed="false" customWidth="true" hidden="false" outlineLevel="0" max="16" min="3" style="0" width="6.74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J1" s="2"/>
      <c r="K1" s="2" t="n">
        <v>0.854</v>
      </c>
      <c r="L1" s="2" t="n">
        <v>0.667</v>
      </c>
      <c r="M1" s="2" t="n">
        <v>0.575</v>
      </c>
      <c r="N1" s="2" t="n">
        <v>0.458</v>
      </c>
      <c r="O1" s="2" t="n">
        <v>0.156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2"/>
      <c r="K2" s="2" t="n">
        <v>0.055</v>
      </c>
      <c r="L2" s="2" t="n">
        <v>0.057</v>
      </c>
      <c r="M2" s="2" t="n">
        <v>0.078</v>
      </c>
      <c r="N2" s="2" t="n">
        <v>0.072</v>
      </c>
      <c r="O2" s="2" t="n">
        <v>0.038</v>
      </c>
    </row>
    <row r="3" customFormat="false" ht="12.8" hidden="false" customHeight="false" outlineLevel="0" collapsed="false">
      <c r="B3" s="1" t="s">
        <v>7</v>
      </c>
      <c r="C3" s="3" t="n">
        <v>0.915</v>
      </c>
      <c r="D3" s="3" t="n">
        <v>0.843</v>
      </c>
      <c r="E3" s="3" t="n">
        <v>0.735</v>
      </c>
      <c r="F3" s="3" t="n">
        <v>0.587</v>
      </c>
      <c r="G3" s="3" t="n">
        <v>0.421</v>
      </c>
      <c r="J3" s="2" t="n">
        <v>0.915</v>
      </c>
      <c r="K3" s="2" t="n">
        <v>0.041</v>
      </c>
      <c r="L3" s="2"/>
      <c r="M3" s="2"/>
      <c r="N3" s="2"/>
      <c r="O3" s="2"/>
    </row>
    <row r="4" customFormat="false" ht="12.8" hidden="false" customHeight="false" outlineLevel="0" collapsed="false">
      <c r="B4" s="1" t="s">
        <v>8</v>
      </c>
      <c r="C4" s="3" t="n">
        <v>0.041</v>
      </c>
      <c r="D4" s="3" t="n">
        <v>0.043</v>
      </c>
      <c r="E4" s="3" t="n">
        <v>0.063</v>
      </c>
      <c r="F4" s="3" t="n">
        <v>0.073</v>
      </c>
      <c r="G4" s="3" t="n">
        <v>0.051</v>
      </c>
      <c r="J4" s="2" t="n">
        <v>0.843</v>
      </c>
      <c r="K4" s="2" t="n">
        <v>0.043</v>
      </c>
      <c r="L4" s="2"/>
      <c r="M4" s="2"/>
      <c r="N4" s="2"/>
      <c r="O4" s="2"/>
    </row>
    <row r="5" customFormat="false" ht="12.8" hidden="false" customHeight="false" outlineLevel="0" collapsed="false">
      <c r="B5" s="1" t="s">
        <v>9</v>
      </c>
      <c r="C5" s="3" t="n">
        <v>0.854</v>
      </c>
      <c r="D5" s="3" t="n">
        <v>0.667</v>
      </c>
      <c r="E5" s="3" t="n">
        <v>0.575</v>
      </c>
      <c r="F5" s="3" t="n">
        <v>0.458</v>
      </c>
      <c r="G5" s="3" t="n">
        <v>0.156</v>
      </c>
      <c r="J5" s="2" t="n">
        <v>0.735</v>
      </c>
      <c r="K5" s="2" t="n">
        <v>0.063</v>
      </c>
      <c r="L5" s="2"/>
      <c r="M5" s="2"/>
      <c r="N5" s="2"/>
      <c r="O5" s="2"/>
    </row>
    <row r="6" customFormat="false" ht="12.8" hidden="false" customHeight="false" outlineLevel="0" collapsed="false">
      <c r="B6" s="1" t="s">
        <v>10</v>
      </c>
      <c r="C6" s="3" t="n">
        <v>0.055</v>
      </c>
      <c r="D6" s="3" t="n">
        <v>0.057</v>
      </c>
      <c r="E6" s="3" t="n">
        <v>0.078</v>
      </c>
      <c r="F6" s="3" t="n">
        <v>0.072</v>
      </c>
      <c r="G6" s="3" t="n">
        <v>0.038</v>
      </c>
      <c r="J6" s="2" t="n">
        <v>0.587</v>
      </c>
      <c r="K6" s="2" t="n">
        <v>0.073</v>
      </c>
      <c r="L6" s="2"/>
      <c r="M6" s="2"/>
      <c r="N6" s="2"/>
      <c r="O6" s="2"/>
    </row>
    <row r="7" customFormat="false" ht="12.8" hidden="false" customHeight="false" outlineLevel="0" collapsed="false">
      <c r="B7" s="1" t="s">
        <v>11</v>
      </c>
      <c r="J7" s="2" t="n">
        <v>0.421</v>
      </c>
      <c r="K7" s="2" t="n">
        <v>0.051</v>
      </c>
      <c r="L7" s="2"/>
      <c r="M7" s="2"/>
      <c r="N7" s="2"/>
      <c r="O7" s="2"/>
    </row>
    <row r="8" customFormat="false" ht="12.8" hidden="false" customHeight="false" outlineLevel="0" collapsed="false">
      <c r="B8" s="1" t="s">
        <v>12</v>
      </c>
      <c r="C8" s="3" t="n">
        <v>188</v>
      </c>
    </row>
    <row r="9" customFormat="false" ht="12.8" hidden="false" customHeight="false" outlineLevel="0" collapsed="false"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</row>
    <row r="10" customFormat="false" ht="12.8" hidden="false" customHeight="false" outlineLevel="0" collapsed="false">
      <c r="B10" s="1" t="s">
        <v>13</v>
      </c>
      <c r="C10" s="0" t="n">
        <v>61</v>
      </c>
      <c r="D10" s="0" t="n">
        <v>70</v>
      </c>
      <c r="E10" s="0" t="n">
        <v>37</v>
      </c>
      <c r="F10" s="0" t="n">
        <v>33</v>
      </c>
      <c r="G10" s="0" t="n">
        <v>26</v>
      </c>
      <c r="H10" s="3" t="n">
        <f aca="false">SUM(C10:G10)</f>
        <v>227</v>
      </c>
    </row>
    <row r="11" customFormat="false" ht="12.8" hidden="false" customHeight="false" outlineLevel="0" collapsed="false">
      <c r="B11" s="1" t="s">
        <v>14</v>
      </c>
      <c r="C11" s="0" t="n">
        <v>41</v>
      </c>
      <c r="D11" s="0" t="n">
        <v>77</v>
      </c>
      <c r="E11" s="0" t="n">
        <v>39</v>
      </c>
      <c r="F11" s="0" t="n">
        <v>37</v>
      </c>
      <c r="G11" s="0" t="n">
        <v>37</v>
      </c>
      <c r="H11" s="3" t="n">
        <f aca="false">SUM(C11:G11)</f>
        <v>231</v>
      </c>
    </row>
    <row r="12" customFormat="false" ht="12.8" hidden="false" customHeight="false" outlineLevel="0" collapsed="false">
      <c r="B12" s="1" t="s">
        <v>15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</row>
    <row r="13" customFormat="false" ht="12.8" hidden="false" customHeight="false" outlineLevel="0" collapsed="false">
      <c r="B13" s="4" t="s">
        <v>2</v>
      </c>
      <c r="C13" s="0" t="n">
        <v>7</v>
      </c>
      <c r="D13" s="0" t="n">
        <v>13</v>
      </c>
      <c r="E13" s="0" t="n">
        <v>5</v>
      </c>
      <c r="F13" s="0" t="n">
        <v>5</v>
      </c>
      <c r="G13" s="0" t="n">
        <v>0</v>
      </c>
    </row>
    <row r="14" customFormat="false" ht="12.8" hidden="false" customHeight="false" outlineLevel="0" collapsed="false">
      <c r="B14" s="4" t="s">
        <v>3</v>
      </c>
      <c r="C14" s="0" t="n">
        <v>6</v>
      </c>
      <c r="D14" s="0" t="n">
        <v>5</v>
      </c>
      <c r="E14" s="0" t="n">
        <v>2</v>
      </c>
      <c r="F14" s="0" t="n">
        <v>5</v>
      </c>
      <c r="G14" s="0" t="n">
        <v>1</v>
      </c>
    </row>
    <row r="15" customFormat="false" ht="12.8" hidden="false" customHeight="false" outlineLevel="0" collapsed="false">
      <c r="B15" s="4" t="s">
        <v>4</v>
      </c>
      <c r="C15" s="0" t="n">
        <v>3</v>
      </c>
      <c r="D15" s="0" t="n">
        <v>1</v>
      </c>
      <c r="E15" s="0" t="n">
        <v>2</v>
      </c>
      <c r="F15" s="0" t="n">
        <v>2</v>
      </c>
      <c r="G15" s="0" t="n">
        <v>1</v>
      </c>
    </row>
    <row r="16" customFormat="false" ht="12.8" hidden="false" customHeight="false" outlineLevel="0" collapsed="false">
      <c r="B16" s="4" t="s">
        <v>5</v>
      </c>
      <c r="C16" s="0" t="n">
        <v>4</v>
      </c>
      <c r="D16" s="0" t="n">
        <v>4</v>
      </c>
      <c r="E16" s="0" t="n">
        <v>1</v>
      </c>
      <c r="F16" s="0" t="n">
        <v>4</v>
      </c>
      <c r="G16" s="0" t="n">
        <v>4</v>
      </c>
    </row>
    <row r="17" customFormat="false" ht="12.8" hidden="false" customHeight="false" outlineLevel="0" collapsed="false">
      <c r="B17" s="4" t="s">
        <v>6</v>
      </c>
      <c r="C17" s="0" t="n">
        <v>4</v>
      </c>
      <c r="D17" s="0" t="n">
        <v>3</v>
      </c>
      <c r="E17" s="0" t="n">
        <v>3</v>
      </c>
      <c r="F17" s="0" t="n">
        <v>2</v>
      </c>
      <c r="G17" s="0" t="n">
        <v>1</v>
      </c>
      <c r="H17" s="3" t="n">
        <f aca="false">SUM(C13:G17)</f>
        <v>88</v>
      </c>
    </row>
    <row r="18" customFormat="false" ht="12.8" hidden="false" customHeight="false" outlineLevel="0" collapsed="false">
      <c r="B18" s="1" t="s">
        <v>16</v>
      </c>
    </row>
    <row r="19" customFormat="false" ht="12.8" hidden="false" customHeight="false" outlineLevel="0" collapsed="false">
      <c r="B19" s="1" t="s">
        <v>17</v>
      </c>
      <c r="C19" s="3" t="n">
        <f aca="false">C8</f>
        <v>188</v>
      </c>
    </row>
    <row r="20" customFormat="false" ht="12.8" hidden="false" customHeight="false" outlineLevel="0" collapsed="false">
      <c r="B20" s="1" t="s">
        <v>18</v>
      </c>
      <c r="C20" s="5" t="n">
        <f aca="false">C10/C3</f>
        <v>66.6666666666667</v>
      </c>
      <c r="D20" s="5" t="n">
        <f aca="false">D10/D3</f>
        <v>83.0367734282325</v>
      </c>
      <c r="E20" s="5" t="n">
        <f aca="false">E10/E3</f>
        <v>50.3401360544218</v>
      </c>
      <c r="F20" s="5" t="n">
        <f aca="false">F10/F3</f>
        <v>56.2180579216354</v>
      </c>
      <c r="G20" s="5" t="n">
        <f aca="false">G10/G3</f>
        <v>61.7577197149644</v>
      </c>
      <c r="H20" s="6" t="n">
        <f aca="false">SUM(C20:G20)</f>
        <v>318.019353785921</v>
      </c>
      <c r="J20" s="5" t="n">
        <f aca="false">C20/C3 * C4</f>
        <v>2.9872495446266</v>
      </c>
      <c r="K20" s="5" t="n">
        <f aca="false">D20/D3 * D4</f>
        <v>4.23556495541399</v>
      </c>
      <c r="L20" s="5" t="n">
        <f aca="false">E20/E3 * E4</f>
        <v>4.31486880466473</v>
      </c>
      <c r="M20" s="5" t="n">
        <f aca="false">F20/F3 * F4</f>
        <v>6.99134280797169</v>
      </c>
      <c r="N20" s="5" t="n">
        <f aca="false">G20/G3 * G4</f>
        <v>7.48133896784604</v>
      </c>
    </row>
    <row r="21" customFormat="false" ht="12.8" hidden="false" customHeight="false" outlineLevel="0" collapsed="false">
      <c r="B21" s="1" t="s">
        <v>19</v>
      </c>
      <c r="C21" s="5" t="n">
        <f aca="false">C11/C5</f>
        <v>48.0093676814988</v>
      </c>
      <c r="D21" s="5" t="n">
        <f aca="false">D11/D5</f>
        <v>115.44227886057</v>
      </c>
      <c r="E21" s="5" t="n">
        <f aca="false">E11/E5</f>
        <v>67.8260869565217</v>
      </c>
      <c r="F21" s="5" t="n">
        <f aca="false">F11/F5</f>
        <v>80.7860262008734</v>
      </c>
      <c r="G21" s="5" t="n">
        <f aca="false">G11/G5</f>
        <v>237.179487179487</v>
      </c>
      <c r="H21" s="6" t="n">
        <f aca="false">SUM(C21:G21)</f>
        <v>549.243246878951</v>
      </c>
      <c r="J21" s="5" t="n">
        <f aca="false">C21/C5 * C6</f>
        <v>3.09193819962814</v>
      </c>
      <c r="K21" s="5" t="n">
        <f aca="false">D21/D5 * D6</f>
        <v>9.86538215150298</v>
      </c>
      <c r="L21" s="5" t="n">
        <f aca="false">E21/E5 * E6</f>
        <v>9.20075614366729</v>
      </c>
      <c r="M21" s="5" t="n">
        <f aca="false">F21/F5 * F6</f>
        <v>12.6999866516657</v>
      </c>
      <c r="N21" s="5" t="n">
        <f aca="false">G21/G5 * G6</f>
        <v>57.7744904667981</v>
      </c>
    </row>
    <row r="22" customFormat="false" ht="12.8" hidden="false" customHeight="false" outlineLevel="0" collapsed="false">
      <c r="B22" s="1" t="s">
        <v>20</v>
      </c>
      <c r="C22" s="5" t="n">
        <f aca="false">C13/K$1/$J3</f>
        <v>8.95816536773269</v>
      </c>
      <c r="D22" s="5" t="n">
        <f aca="false">D13/L1/$J3</f>
        <v>21.3008249973374</v>
      </c>
      <c r="E22" s="5" t="n">
        <f aca="false">E13/M1/$J3</f>
        <v>9.50344499881207</v>
      </c>
      <c r="F22" s="5" t="n">
        <f aca="false">F13/N1/$J3</f>
        <v>11.9311809482903</v>
      </c>
      <c r="G22" s="5" t="n">
        <f aca="false">G13/O1/$J3</f>
        <v>0</v>
      </c>
      <c r="H22" s="5"/>
      <c r="J22" s="5" t="n">
        <f aca="false">C22 * SQRT(($K3/$J3)^2 + (K$2/K$1)^2)</f>
        <v>0.702833325909471</v>
      </c>
      <c r="K22" s="5" t="n">
        <f aca="false">D22 * SQRT(($K3/$J3)^2 + (L$2/L$1)^2)</f>
        <v>2.05536611842774</v>
      </c>
      <c r="L22" s="5" t="n">
        <f aca="false">E22 * SQRT(($K3/$J3)^2 + (M$2/M$1)^2)</f>
        <v>1.35767399858187</v>
      </c>
      <c r="M22" s="5" t="n">
        <f aca="false">F22 * SQRT(($K3/$J3)^2 + (N$2/N$1)^2)</f>
        <v>1.9503489152912</v>
      </c>
      <c r="N22" s="5" t="n">
        <f aca="false">G22 * SQRT(($K3/$J3)^2 + (O$2/O$1)^2)</f>
        <v>0</v>
      </c>
    </row>
    <row r="23" customFormat="false" ht="12.8" hidden="false" customHeight="false" outlineLevel="0" collapsed="false">
      <c r="B23" s="1"/>
      <c r="C23" s="5" t="n">
        <f aca="false">C14/K$1/$J4</f>
        <v>8.33423620892263</v>
      </c>
      <c r="D23" s="5" t="n">
        <f aca="false">D14/L$1/$J4</f>
        <v>8.89235097753614</v>
      </c>
      <c r="E23" s="5" t="n">
        <f aca="false">E14/M$1/$J4</f>
        <v>4.12605085357677</v>
      </c>
      <c r="F23" s="5" t="n">
        <f aca="false">F14/N$1/$J4</f>
        <v>12.9502141965428</v>
      </c>
      <c r="G23" s="5" t="n">
        <f aca="false">G14/O$1/$J4</f>
        <v>7.60410013079052</v>
      </c>
      <c r="H23" s="5"/>
      <c r="J23" s="5" t="n">
        <f aca="false">C23 * SQRT(($K4/$J4)^2 + (K$2/K$1)^2)</f>
        <v>0.684705515747422</v>
      </c>
      <c r="K23" s="5" t="n">
        <f aca="false">D23 * SQRT(($K4/$J4)^2 + (L$2/L$1)^2)</f>
        <v>0.884991871282614</v>
      </c>
      <c r="L23" s="5" t="n">
        <f aca="false">E23 * SQRT(($K4/$J4)^2 + (M$2/M$1)^2)</f>
        <v>0.597969396225951</v>
      </c>
      <c r="M23" s="5" t="n">
        <f aca="false">F23 * SQRT(($K4/$J4)^2 + (N$2/N$1)^2)</f>
        <v>2.14032741329031</v>
      </c>
      <c r="N23" s="5" t="n">
        <f aca="false">G23 * SQRT(($K4/$J4)^2 + (O$2/O$1)^2)</f>
        <v>1.89245582441718</v>
      </c>
    </row>
    <row r="24" customFormat="false" ht="12.8" hidden="false" customHeight="false" outlineLevel="0" collapsed="false">
      <c r="B24" s="1"/>
      <c r="C24" s="5" t="n">
        <f aca="false">C15/K$1/$J5</f>
        <v>4.77942933613727</v>
      </c>
      <c r="D24" s="5" t="n">
        <f aca="false">D15/L$1/$J5</f>
        <v>2.03979642831645</v>
      </c>
      <c r="E24" s="5" t="n">
        <f aca="false">E15/M$1/$J5</f>
        <v>4.73232771369417</v>
      </c>
      <c r="F24" s="5" t="n">
        <f aca="false">F15/N$1/$J5</f>
        <v>5.94124112527107</v>
      </c>
      <c r="G24" s="5" t="n">
        <f aca="false">G15/O$1/$J5</f>
        <v>8.72143729286587</v>
      </c>
      <c r="H24" s="5"/>
      <c r="J24" s="5" t="n">
        <f aca="false">C24 * SQRT(($K5/$J5)^2 + (K$2/K$1)^2)</f>
        <v>0.512417701471432</v>
      </c>
      <c r="K24" s="5" t="n">
        <f aca="false">D24 * SQRT(($K5/$J5)^2 + (L$2/L$1)^2)</f>
        <v>0.246890238952656</v>
      </c>
      <c r="L24" s="5" t="n">
        <f aca="false">E24 * SQRT(($K5/$J5)^2 + (M$2/M$1)^2)</f>
        <v>0.75936463283785</v>
      </c>
      <c r="M24" s="5" t="n">
        <f aca="false">F24 * SQRT(($K5/$J5)^2 + (N$2/N$1)^2)</f>
        <v>1.0638045047927</v>
      </c>
      <c r="N24" s="5" t="n">
        <f aca="false">G24 * SQRT(($K5/$J5)^2 + (O$2/O$1)^2)</f>
        <v>2.25213960700365</v>
      </c>
    </row>
    <row r="25" customFormat="false" ht="12.8" hidden="false" customHeight="false" outlineLevel="0" collapsed="false">
      <c r="B25" s="1"/>
      <c r="C25" s="5" t="n">
        <f aca="false">C16/K$1/$J6</f>
        <v>7.97928577413036</v>
      </c>
      <c r="D25" s="5" t="n">
        <f aca="false">D16/L$1/$J6</f>
        <v>10.2163568982119</v>
      </c>
      <c r="E25" s="5" t="n">
        <f aca="false">E16/M$1/$J6</f>
        <v>2.96274350048145</v>
      </c>
      <c r="F25" s="5" t="n">
        <f aca="false">F16/N$1/$J6</f>
        <v>14.8784062251252</v>
      </c>
      <c r="G25" s="5" t="n">
        <f aca="false">G16/O$1/$J6</f>
        <v>43.6814746865854</v>
      </c>
      <c r="H25" s="5"/>
      <c r="J25" s="5" t="n">
        <f aca="false">C25 * SQRT(($K6/$J6)^2 + (K$2/K$1)^2)</f>
        <v>1.11748237021197</v>
      </c>
      <c r="K25" s="5" t="n">
        <f aca="false">D25 * SQRT(($K6/$J6)^2 + (L$2/L$1)^2)</f>
        <v>1.54157489668195</v>
      </c>
      <c r="L25" s="5" t="n">
        <f aca="false">E25 * SQRT(($K6/$J6)^2 + (M$2/M$1)^2)</f>
        <v>0.545235047695986</v>
      </c>
      <c r="M25" s="5" t="n">
        <f aca="false">F25 * SQRT(($K6/$J6)^2 + (N$2/N$1)^2)</f>
        <v>2.98233877544461</v>
      </c>
      <c r="N25" s="5" t="n">
        <f aca="false">G25 * SQRT(($K6/$J6)^2 + (O$2/O$1)^2)</f>
        <v>11.9468362839636</v>
      </c>
    </row>
    <row r="26" customFormat="false" ht="12.8" hidden="false" customHeight="false" outlineLevel="0" collapsed="false">
      <c r="B26" s="1"/>
      <c r="C26" s="5" t="n">
        <f aca="false">C17/K$1/$J7</f>
        <v>11.1255124689181</v>
      </c>
      <c r="D26" s="5" t="n">
        <f aca="false">D17/L$1/$J7</f>
        <v>10.6834943573344</v>
      </c>
      <c r="E26" s="5" t="n">
        <f aca="false">E17/M$1/$J7</f>
        <v>12.3928534545079</v>
      </c>
      <c r="F26" s="5" t="n">
        <f aca="false">F17/N$1/$J7</f>
        <v>10.3724755987512</v>
      </c>
      <c r="G26" s="5" t="n">
        <f aca="false">G17/O$1/$J7</f>
        <v>15.2262622571411</v>
      </c>
      <c r="H26" s="6" t="n">
        <f aca="false">SUM(C22:G26)</f>
        <v>259.333665797013</v>
      </c>
      <c r="J26" s="5" t="n">
        <f aca="false">C26 * SQRT(($K7/$J7)^2 + (K$2/K$1)^2)</f>
        <v>1.52637230908487</v>
      </c>
      <c r="K26" s="5" t="n">
        <f aca="false">D26 * SQRT(($K7/$J7)^2 + (L$2/L$1)^2)</f>
        <v>1.58382143949438</v>
      </c>
      <c r="L26" s="5" t="n">
        <f aca="false">E26 * SQRT(($K7/$J7)^2 + (M$2/M$1)^2)</f>
        <v>2.25387972362525</v>
      </c>
      <c r="M26" s="5" t="n">
        <f aca="false">F26 * SQRT(($K7/$J7)^2 + (N$2/N$1)^2)</f>
        <v>2.05857507983545</v>
      </c>
      <c r="N26" s="5" t="n">
        <f aca="false">G26 * SQRT(($K7/$J7)^2 + (O$2/O$1)^2)</f>
        <v>4.1422961065532</v>
      </c>
    </row>
    <row r="27" customFormat="false" ht="12.8" hidden="false" customHeight="false" outlineLevel="0" collapsed="false">
      <c r="B27" s="1" t="s">
        <v>21</v>
      </c>
      <c r="C27" s="5"/>
      <c r="D27" s="5"/>
      <c r="E27" s="5"/>
      <c r="F27" s="5"/>
      <c r="G27" s="5"/>
      <c r="H27" s="5"/>
    </row>
    <row r="28" customFormat="false" ht="12.8" hidden="false" customHeight="false" outlineLevel="0" collapsed="false">
      <c r="B28" s="1" t="s">
        <v>22</v>
      </c>
      <c r="C28" s="7" t="n">
        <f aca="false">(C8+H10+H11+H17)/(C19+H20+H21+H26)</f>
        <v>0.558346329383312</v>
      </c>
      <c r="D28" s="1"/>
      <c r="J28" s="0" t="s">
        <v>23</v>
      </c>
      <c r="M28" s="0" t="n">
        <f aca="false">C19+H20+H21+H26</f>
        <v>1314.59626646189</v>
      </c>
    </row>
    <row r="29" customFormat="false" ht="12.8" hidden="false" customHeight="false" outlineLevel="0" collapsed="false">
      <c r="B29" s="1" t="s">
        <v>24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J29" s="0" t="s">
        <v>25</v>
      </c>
      <c r="M29" s="0" t="n">
        <f aca="false">M28-SUM(J20:N26)</f>
        <v>1149.15364667128</v>
      </c>
    </row>
    <row r="30" customFormat="false" ht="12.8" hidden="false" customHeight="false" outlineLevel="0" collapsed="false">
      <c r="B30" s="4" t="s">
        <v>2</v>
      </c>
      <c r="C30" s="5" t="n">
        <f aca="false">C13/$J3^2/K$1</f>
        <v>9.79034466418873</v>
      </c>
      <c r="D30" s="5" t="n">
        <f aca="false">D13/$J3^2/L$1</f>
        <v>23.2795901610245</v>
      </c>
      <c r="E30" s="5" t="n">
        <f aca="false">E13/$J3^2/M$1</f>
        <v>10.3862786872263</v>
      </c>
      <c r="F30" s="5" t="n">
        <f aca="false">F13/$J3^2/N$1</f>
        <v>13.0395420199894</v>
      </c>
      <c r="G30" s="5" t="n">
        <f aca="false">G13/$J3^2/O$1</f>
        <v>0</v>
      </c>
      <c r="H30" s="6" t="n">
        <f aca="false">SUM(C30:G30)</f>
        <v>56.4957555324289</v>
      </c>
      <c r="J30" s="0" t="s">
        <v>26</v>
      </c>
      <c r="M30" s="0" t="n">
        <f aca="false">M28+SUM(J20:N26)</f>
        <v>1480.03888625249</v>
      </c>
    </row>
    <row r="31" customFormat="false" ht="12.8" hidden="false" customHeight="false" outlineLevel="0" collapsed="false">
      <c r="B31" s="4" t="s">
        <v>3</v>
      </c>
      <c r="C31" s="5" t="n">
        <f aca="false">C14/$J4^2/K$1</f>
        <v>9.886401196824</v>
      </c>
      <c r="D31" s="5" t="n">
        <f aca="false">D14/$J4^2/L$1</f>
        <v>10.5484590480856</v>
      </c>
      <c r="E31" s="5" t="n">
        <f aca="false">E14/$J4^2/M$1</f>
        <v>4.89448499831171</v>
      </c>
      <c r="F31" s="5" t="n">
        <f aca="false">F14/$J4^2/N$1</f>
        <v>15.3620571726486</v>
      </c>
      <c r="G31" s="5" t="n">
        <f aca="false">G14/$J4^2/O$1</f>
        <v>9.0202848526578</v>
      </c>
      <c r="H31" s="6" t="n">
        <f aca="false">SUM(C31:G31)</f>
        <v>49.7116872685277</v>
      </c>
      <c r="J31" s="0" t="s">
        <v>27</v>
      </c>
      <c r="M31" s="8" t="n">
        <f aca="false">($C$8+$H$10+$H$11+$H$17)/M28</f>
        <v>0.558346329383312</v>
      </c>
      <c r="N31" s="9" t="n">
        <f aca="false">M31*100</f>
        <v>55.8346329383312</v>
      </c>
    </row>
    <row r="32" customFormat="false" ht="12.8" hidden="false" customHeight="false" outlineLevel="0" collapsed="false">
      <c r="B32" s="4" t="s">
        <v>4</v>
      </c>
      <c r="C32" s="5" t="n">
        <f aca="false">C15/$J5^2/K$1</f>
        <v>6.50262494712553</v>
      </c>
      <c r="D32" s="5" t="n">
        <f aca="false">D15/$J5^2/L$1</f>
        <v>2.7752332358047</v>
      </c>
      <c r="E32" s="5" t="n">
        <f aca="false">E15/$J5^2/M$1</f>
        <v>6.4385411070669</v>
      </c>
      <c r="F32" s="5" t="n">
        <f aca="false">F15/$J5^2/N$1</f>
        <v>8.0833212588722</v>
      </c>
      <c r="G32" s="5" t="n">
        <f aca="false">G15/$J5^2/O$1</f>
        <v>11.8659010787291</v>
      </c>
      <c r="H32" s="6" t="n">
        <f aca="false">SUM(C32:G32)</f>
        <v>35.6656216275984</v>
      </c>
      <c r="J32" s="0" t="s">
        <v>28</v>
      </c>
      <c r="M32" s="8" t="n">
        <f aca="false">($C$8+$H$10+$H$11+$H$17)/M30</f>
        <v>0.495932915559071</v>
      </c>
      <c r="N32" s="9" t="n">
        <f aca="false">M32*100</f>
        <v>49.5932915559071</v>
      </c>
    </row>
    <row r="33" customFormat="false" ht="12.8" hidden="false" customHeight="false" outlineLevel="0" collapsed="false">
      <c r="B33" s="4" t="s">
        <v>5</v>
      </c>
      <c r="C33" s="5" t="n">
        <f aca="false">C16/$J6^2/K$1</f>
        <v>13.5933318128286</v>
      </c>
      <c r="D33" s="5" t="n">
        <f aca="false">D16/$J6^2/L$1</f>
        <v>17.4043558742962</v>
      </c>
      <c r="E33" s="5" t="n">
        <f aca="false">E16/$J6^2/M$1</f>
        <v>5.0472632035459</v>
      </c>
      <c r="F33" s="5" t="n">
        <f aca="false">F16/$J6^2/N$1</f>
        <v>25.3465182710821</v>
      </c>
      <c r="G33" s="5" t="n">
        <f aca="false">G16/$J6^2/O$1</f>
        <v>74.4147780009973</v>
      </c>
      <c r="H33" s="6" t="n">
        <f aca="false">SUM(C33:G33)</f>
        <v>135.80624716275</v>
      </c>
      <c r="J33" s="0" t="s">
        <v>29</v>
      </c>
      <c r="M33" s="8" t="n">
        <f aca="false">($C$8+$H$10+$H$11+$H$17)/M29</f>
        <v>0.638730949622062</v>
      </c>
      <c r="N33" s="9" t="n">
        <f aca="false">M33*100</f>
        <v>63.8730949622062</v>
      </c>
    </row>
    <row r="34" customFormat="false" ht="12.8" hidden="false" customHeight="false" outlineLevel="0" collapsed="false">
      <c r="B34" s="4" t="s">
        <v>6</v>
      </c>
      <c r="C34" s="5" t="n">
        <f aca="false">C17/$J7^2/K$1</f>
        <v>26.4263954131071</v>
      </c>
      <c r="D34" s="5" t="n">
        <f aca="false">D17/$J7^2/L$1</f>
        <v>25.3764711575639</v>
      </c>
      <c r="E34" s="5" t="n">
        <f aca="false">E17/$J7^2/M$1</f>
        <v>29.4367065427741</v>
      </c>
      <c r="F34" s="5" t="n">
        <f aca="false">F17/$J7^2/N$1</f>
        <v>24.6377092606916</v>
      </c>
      <c r="G34" s="5" t="n">
        <f aca="false">G17/$J7^2/O$1</f>
        <v>36.1668937224255</v>
      </c>
      <c r="H34" s="6" t="n">
        <f aca="false">SUM(C34:G34)</f>
        <v>142.044176096562</v>
      </c>
      <c r="J34" s="0" t="s">
        <v>30</v>
      </c>
      <c r="M34" s="8" t="n">
        <f aca="false">M31-M32</f>
        <v>0.0624134138242407</v>
      </c>
      <c r="N34" s="9" t="n">
        <f aca="false">M34*100</f>
        <v>6.24134138242407</v>
      </c>
    </row>
    <row r="35" customFormat="false" ht="12.8" hidden="false" customHeight="false" outlineLevel="0" collapsed="false">
      <c r="B35" s="1" t="s">
        <v>24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J35" s="0" t="s">
        <v>31</v>
      </c>
      <c r="M35" s="8" t="n">
        <f aca="false">M33-M31</f>
        <v>0.08038462023875</v>
      </c>
      <c r="N35" s="9" t="n">
        <f aca="false">M35*100</f>
        <v>8.038462023875</v>
      </c>
    </row>
    <row r="36" customFormat="false" ht="12.8" hidden="false" customHeight="false" outlineLevel="0" collapsed="false">
      <c r="B36" s="4" t="s">
        <v>2</v>
      </c>
      <c r="C36" s="5" t="n">
        <f aca="false">C13/K$1^2/$J3</f>
        <v>10.4896549973451</v>
      </c>
      <c r="D36" s="5" t="n">
        <f aca="false">D13/L$1^2/$J3</f>
        <v>31.9352698610756</v>
      </c>
      <c r="E36" s="5" t="n">
        <f aca="false">E13/M$1^2/$J3</f>
        <v>16.5277304327166</v>
      </c>
      <c r="F36" s="5" t="n">
        <f aca="false">F13/N$1^2/$J3</f>
        <v>26.0506134242145</v>
      </c>
      <c r="G36" s="5" t="n">
        <f aca="false">G13/O$1^2/$J3</f>
        <v>0</v>
      </c>
    </row>
    <row r="37" customFormat="false" ht="12.8" hidden="false" customHeight="false" outlineLevel="0" collapsed="false">
      <c r="B37" s="4" t="s">
        <v>3</v>
      </c>
      <c r="C37" s="5" t="n">
        <f aca="false">C14/K$1^2/$J4</f>
        <v>9.75905879264945</v>
      </c>
      <c r="D37" s="5" t="n">
        <f aca="false">D14/L$1^2/$J4</f>
        <v>13.3318605360362</v>
      </c>
      <c r="E37" s="5" t="n">
        <f aca="false">E14/M$1^2/$J4</f>
        <v>7.17574061491612</v>
      </c>
      <c r="F37" s="5" t="n">
        <f aca="false">F14/N$1^2/$J4</f>
        <v>28.2755768483467</v>
      </c>
      <c r="G37" s="5" t="n">
        <f aca="false">G14/O$1^2/$J4</f>
        <v>48.7442316076316</v>
      </c>
      <c r="K37" s="1"/>
    </row>
    <row r="38" customFormat="false" ht="12.8" hidden="false" customHeight="false" outlineLevel="0" collapsed="false">
      <c r="B38" s="4" t="s">
        <v>4</v>
      </c>
      <c r="C38" s="5" t="n">
        <f aca="false">C15/K$1^2/$J5</f>
        <v>5.59652147088673</v>
      </c>
      <c r="D38" s="5" t="n">
        <f aca="false">D15/L$1^2/$J5</f>
        <v>3.05816555969483</v>
      </c>
      <c r="E38" s="5" t="n">
        <f aca="false">E15/M$1^2/$J5</f>
        <v>8.23013515425074</v>
      </c>
      <c r="F38" s="5" t="n">
        <f aca="false">F15/N$1^2/$J5</f>
        <v>12.972142194915</v>
      </c>
      <c r="G38" s="5" t="n">
        <f aca="false">G15/O$1^2/$J5</f>
        <v>55.9066493132427</v>
      </c>
    </row>
    <row r="39" customFormat="false" ht="12.8" hidden="false" customHeight="false" outlineLevel="0" collapsed="false">
      <c r="B39" s="4" t="s">
        <v>5</v>
      </c>
      <c r="C39" s="5" t="n">
        <f aca="false">C16/K$1^2/$J6</f>
        <v>9.34342596502384</v>
      </c>
      <c r="D39" s="5" t="n">
        <f aca="false">D16/L$1^2/$J6</f>
        <v>15.3168769088634</v>
      </c>
      <c r="E39" s="5" t="n">
        <f aca="false">E16/M$1^2/$J6</f>
        <v>5.15259739214164</v>
      </c>
      <c r="F39" s="5" t="n">
        <f aca="false">F16/N$1^2/$J6</f>
        <v>32.485603111627</v>
      </c>
      <c r="G39" s="5" t="n">
        <f aca="false">G16/O$1^2/$J6</f>
        <v>280.009453119137</v>
      </c>
    </row>
    <row r="40" customFormat="false" ht="12.8" hidden="false" customHeight="false" outlineLevel="0" collapsed="false">
      <c r="B40" s="4" t="s">
        <v>6</v>
      </c>
      <c r="C40" s="5" t="n">
        <f aca="false">C17/K$1^2/$J7</f>
        <v>13.0275321650095</v>
      </c>
      <c r="D40" s="5" t="n">
        <f aca="false">D17/L$1^2/$J7</f>
        <v>16.0172329195418</v>
      </c>
      <c r="E40" s="5" t="n">
        <f aca="false">E17/M$1^2/$J7</f>
        <v>21.5527886165355</v>
      </c>
      <c r="F40" s="5" t="n">
        <f aca="false">F17/N$1^2/$J7</f>
        <v>22.6473266348278</v>
      </c>
      <c r="G40" s="5" t="n">
        <f aca="false">G17/O$1^2/$J7</f>
        <v>97.6042452380841</v>
      </c>
    </row>
    <row r="41" customFormat="false" ht="12.8" hidden="false" customHeight="false" outlineLevel="0" collapsed="false">
      <c r="C41" s="6" t="n">
        <f aca="false">SUM(C36:C40)</f>
        <v>48.2161933909146</v>
      </c>
      <c r="D41" s="6" t="n">
        <f aca="false">SUM(D36:D40)</f>
        <v>79.6594057852118</v>
      </c>
      <c r="E41" s="6" t="n">
        <f aca="false">SUM(E36:E40)</f>
        <v>58.6389922105606</v>
      </c>
      <c r="F41" s="6" t="n">
        <f aca="false">SUM(F36:F40)</f>
        <v>122.431262213931</v>
      </c>
      <c r="G41" s="6" t="n">
        <f aca="false">SUM(G36:G40)</f>
        <v>482.264579278096</v>
      </c>
    </row>
    <row r="42" customFormat="false" ht="12.8" hidden="false" customHeight="false" outlineLevel="0" collapsed="false">
      <c r="B42" s="1" t="s">
        <v>24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</row>
    <row r="43" customFormat="false" ht="12.8" hidden="false" customHeight="false" outlineLevel="0" collapsed="false">
      <c r="B43" s="1" t="s">
        <v>32</v>
      </c>
      <c r="C43" s="1"/>
      <c r="D43" s="1"/>
      <c r="E43" s="1"/>
      <c r="F43" s="1"/>
      <c r="G43" s="1"/>
    </row>
    <row r="44" customFormat="false" ht="12.8" hidden="false" customHeight="false" outlineLevel="0" collapsed="false">
      <c r="B44" s="1" t="s">
        <v>33</v>
      </c>
      <c r="C44" s="3" t="n">
        <f aca="false">-(C10/C3^2 + H30)/($C$8+$H$10+$H$11+$H$17)</f>
        <v>-0.17623365193913</v>
      </c>
      <c r="D44" s="3" t="n">
        <f aca="false">-(D10/D3^2 + H30)/($C$8+$H$10+$H$11+$H$17)</f>
        <v>-0.211167937497891</v>
      </c>
      <c r="E44" s="3" t="n">
        <f aca="false">-(E10/E3^2 + H32)/($C$8+$H$10+$H$11+$H$17)</f>
        <v>-0.141901366013655</v>
      </c>
      <c r="F44" s="3" t="n">
        <f aca="false">-(F10/F3^2 + H33)/($C$8+$H$10+$H$11+$H$17)</f>
        <v>-0.315501452929201</v>
      </c>
      <c r="G44" s="3" t="n">
        <f aca="false">-(G10/G3^2 + H34)/($C$8+$H$10+$H$11+$H$17)</f>
        <v>-0.393374791600436</v>
      </c>
    </row>
    <row r="45" customFormat="false" ht="12.8" hidden="false" customHeight="false" outlineLevel="0" collapsed="false">
      <c r="B45" s="1" t="s">
        <v>34</v>
      </c>
      <c r="C45" s="3" t="n">
        <f aca="false">-(C11/C5^2 + C41)/($C$8+$H$10+$H$11+$H$17)</f>
        <v>-0.142279634286065</v>
      </c>
      <c r="D45" s="3" t="n">
        <f aca="false">-(D11/D5^2 + D41)/($C$8+$H$10+$H$11+$H$17)</f>
        <v>-0.344327364626895</v>
      </c>
      <c r="E45" s="3" t="n">
        <f aca="false">-(E11/E5^2 + E41)/($C$8+$H$10+$H$11+$H$17)</f>
        <v>-0.24059591867692</v>
      </c>
      <c r="F45" s="3" t="n">
        <f aca="false">-(F11/F5^2 + F41)/($C$8+$H$10+$H$11+$H$17)</f>
        <v>-0.407111669903662</v>
      </c>
      <c r="G45" s="3" t="n">
        <f aca="false">-(G11/G5^2 + G41)/($C$8+$H$10+$H$11+$H$17)</f>
        <v>-2.72840041873533</v>
      </c>
    </row>
    <row r="46" customFormat="false" ht="12.8" hidden="false" customHeight="false" outlineLevel="0" collapsed="false">
      <c r="B46" s="1" t="s">
        <v>35</v>
      </c>
      <c r="C46" s="3" t="n">
        <f aca="false">C44^2 * C4^2</f>
        <v>5.22090024274239E-005</v>
      </c>
      <c r="D46" s="3" t="n">
        <f aca="false">D44^2 * D4^2</f>
        <v>8.24504190823323E-005</v>
      </c>
      <c r="E46" s="3" t="n">
        <f aca="false">E44^2 * E4^2</f>
        <v>7.99197747781921E-005</v>
      </c>
      <c r="F46" s="3" t="n">
        <f aca="false">F44^2 * F4^2</f>
        <v>0.000530454877879528</v>
      </c>
      <c r="G46" s="3" t="n">
        <f aca="false">G44^2 * G4^2</f>
        <v>0.000402488433060051</v>
      </c>
    </row>
    <row r="47" customFormat="false" ht="12.8" hidden="false" customHeight="false" outlineLevel="0" collapsed="false">
      <c r="C47" s="3" t="n">
        <f aca="false">C45^2 * C6^2</f>
        <v>6.12365703560437E-005</v>
      </c>
      <c r="D47" s="3" t="n">
        <f aca="false">D45^2 * D6^2</f>
        <v>0.000385205774266403</v>
      </c>
      <c r="E47" s="3" t="n">
        <f aca="false">E45^2 * E6^2</f>
        <v>0.000352180833775002</v>
      </c>
      <c r="F47" s="3" t="n">
        <f aca="false">F45^2 * F6^2</f>
        <v>0.000859195702624743</v>
      </c>
      <c r="G47" s="3" t="n">
        <f aca="false">G45^2 * G6^2</f>
        <v>0.0107493798121152</v>
      </c>
    </row>
    <row r="48" customFormat="false" ht="12.8" hidden="false" customHeight="false" outlineLevel="0" collapsed="false">
      <c r="B48" s="1" t="s">
        <v>36</v>
      </c>
      <c r="C48" s="3" t="n">
        <f aca="false">SQRT(SUM(C46:G47))</f>
        <v>0.116424744794072</v>
      </c>
    </row>
    <row r="49" customFormat="false" ht="12.8" hidden="false" customHeight="false" outlineLevel="0" collapsed="false">
      <c r="B49" s="1" t="s">
        <v>37</v>
      </c>
      <c r="C49" s="7" t="n">
        <f aca="false">1/C28^2 * C48</f>
        <v>0.373454729532228</v>
      </c>
    </row>
    <row r="50" customFormat="false" ht="12.8" hidden="false" customHeight="false" outlineLevel="0" collapsed="false">
      <c r="B50" s="1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2022-03-27T23:04:24Z</dcterms:created>
  <dc:creator/>
  <dc:description/>
  <dc:language>en-US</dc:language>
  <cp:lastModifiedBy/>
  <dcterms:modified xsi:type="dcterms:W3CDTF">2022-03-28T10:39:16Z</dcterms:modified>
  <cp:revision>77</cp:revision>
  <dc:subject/>
  <dc:title/>
</cp:coreProperties>
</file>