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Actualmente Usando\Teoría de Circuitos\TP2\EJ4\Derivador\Mediciones\"/>
    </mc:Choice>
  </mc:AlternateContent>
  <bookViews>
    <workbookView xWindow="0" yWindow="0" windowWidth="20490" windowHeight="7620" firstSheet="1" activeTab="2"/>
  </bookViews>
  <sheets>
    <sheet name="Indice" sheetId="1" r:id="rId1"/>
    <sheet name="Componentes" sheetId="6" r:id="rId2"/>
    <sheet name="Respuesta en frecuencia" sheetId="3" r:id="rId3"/>
    <sheet name="Respuesta a señales" sheetId="4" r:id="rId4"/>
    <sheet name="Impedancia de entrada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5" l="1"/>
  <c r="H22" i="5"/>
  <c r="I22" i="5" s="1"/>
  <c r="J21" i="5"/>
  <c r="H21" i="5"/>
  <c r="I21" i="5" s="1"/>
  <c r="J20" i="5"/>
  <c r="H20" i="5"/>
  <c r="I20" i="5"/>
  <c r="J19" i="5"/>
  <c r="H19" i="5"/>
  <c r="I19" i="5" s="1"/>
  <c r="D19" i="3" l="1"/>
  <c r="D20" i="3"/>
  <c r="D21" i="3"/>
  <c r="D22" i="3"/>
  <c r="J17" i="5" l="1"/>
  <c r="J18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3" i="5"/>
  <c r="H3" i="5"/>
  <c r="I3" i="5" s="1"/>
  <c r="E4" i="5"/>
  <c r="H4" i="5" s="1"/>
  <c r="I4" i="5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/>
  <c r="E36" i="3"/>
  <c r="F36" i="3" s="1"/>
  <c r="E37" i="3"/>
  <c r="F37" i="3"/>
  <c r="E38" i="3"/>
  <c r="F38" i="3" s="1"/>
  <c r="E39" i="3"/>
  <c r="F39" i="3" s="1"/>
  <c r="E40" i="3"/>
  <c r="F40" i="3" s="1"/>
  <c r="E19" i="3"/>
  <c r="F19" i="3" s="1"/>
  <c r="E21" i="3"/>
  <c r="F21" i="3" s="1"/>
  <c r="E24" i="3"/>
  <c r="F24" i="3" s="1"/>
  <c r="E25" i="3"/>
  <c r="F25" i="3" s="1"/>
  <c r="E26" i="3"/>
  <c r="F26" i="3" s="1"/>
  <c r="E27" i="3"/>
  <c r="F27" i="3"/>
  <c r="E28" i="3"/>
  <c r="F28" i="3" s="1"/>
  <c r="E29" i="3"/>
  <c r="F29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4" i="3"/>
  <c r="F14" i="3" s="1"/>
  <c r="E16" i="3"/>
  <c r="F16" i="3" s="1"/>
  <c r="E17" i="3"/>
  <c r="F17" i="3" s="1"/>
  <c r="E20" i="3"/>
  <c r="F20" i="3" s="1"/>
  <c r="E22" i="3"/>
  <c r="F22" i="3" s="1"/>
  <c r="E23" i="3"/>
  <c r="F23" i="3" s="1"/>
  <c r="E15" i="3"/>
  <c r="F15" i="3" s="1"/>
  <c r="E13" i="3"/>
  <c r="F13" i="3" s="1"/>
  <c r="E18" i="3"/>
  <c r="F18" i="3" s="1"/>
  <c r="E3" i="3"/>
  <c r="F3" i="3" s="1"/>
  <c r="E5" i="5" l="1"/>
  <c r="E6" i="5" l="1"/>
  <c r="H5" i="5"/>
  <c r="I5" i="5" s="1"/>
  <c r="E7" i="5" l="1"/>
  <c r="H6" i="5"/>
  <c r="I6" i="5" s="1"/>
  <c r="E8" i="5" l="1"/>
  <c r="H7" i="5"/>
  <c r="I7" i="5" s="1"/>
  <c r="H8" i="5" l="1"/>
  <c r="I8" i="5" s="1"/>
  <c r="E10" i="5" l="1"/>
  <c r="H9" i="5"/>
  <c r="I9" i="5" s="1"/>
  <c r="E11" i="5" l="1"/>
  <c r="H10" i="5"/>
  <c r="I10" i="5" s="1"/>
  <c r="H11" i="5" l="1"/>
  <c r="I11" i="5" s="1"/>
  <c r="E13" i="5" l="1"/>
  <c r="H12" i="5"/>
  <c r="I12" i="5" s="1"/>
  <c r="E14" i="5" l="1"/>
  <c r="H13" i="5"/>
  <c r="I13" i="5" s="1"/>
  <c r="H14" i="5" l="1"/>
  <c r="I14" i="5" s="1"/>
  <c r="E16" i="5" l="1"/>
  <c r="H15" i="5"/>
  <c r="I15" i="5" s="1"/>
  <c r="E17" i="5" l="1"/>
  <c r="H16" i="5"/>
  <c r="I16" i="5" s="1"/>
  <c r="H17" i="5" l="1"/>
  <c r="I17" i="5" s="1"/>
  <c r="H18" i="5" l="1"/>
  <c r="I18" i="5" s="1"/>
</calcChain>
</file>

<file path=xl/sharedStrings.xml><?xml version="1.0" encoding="utf-8"?>
<sst xmlns="http://schemas.openxmlformats.org/spreadsheetml/2006/main" count="83" uniqueCount="62">
  <si>
    <t>Nº</t>
  </si>
  <si>
    <t>Medición</t>
  </si>
  <si>
    <t>Magnitudes: "Qué hay que medir"</t>
  </si>
  <si>
    <t>Criterio: "Cómo hay que medirlo"</t>
  </si>
  <si>
    <t>Estado</t>
  </si>
  <si>
    <t>Objetivo: "Se busca algo en específico?"</t>
  </si>
  <si>
    <t>Resultado/Comentarios/Observaciones</t>
  </si>
  <si>
    <t>Estados</t>
  </si>
  <si>
    <t>Ignorado</t>
  </si>
  <si>
    <t>Incompleto</t>
  </si>
  <si>
    <t>Completado</t>
  </si>
  <si>
    <t>Sin preparar</t>
  </si>
  <si>
    <t>Preparado</t>
  </si>
  <si>
    <t>Respuesta en frecuencia</t>
  </si>
  <si>
    <t>Respuesta del circuito ante señales no senoidales</t>
  </si>
  <si>
    <t>Impedancia de entrada del circuito</t>
  </si>
  <si>
    <t>Midiendo la tensión de entrada y de salida del amplificador, y obteniendo de la salida la amplitud y la fase. Anotando la amplitud de entrada.</t>
  </si>
  <si>
    <t>Punta del osciloscopio x10, calibrar ambas para cada canal y setearlo en Probe x10. Generador con señal senoidal, verificar para cada frecuencia que con esa amplitud salga algo con sentido.</t>
  </si>
  <si>
    <t>Observar la respuesta en frecuencia. ¿Tiene un sobrepico? ¿Funciona el circuito? ¿De cuánto es el sobrepico?</t>
  </si>
  <si>
    <t>Obtener la forma de salida de diferentes señales en el circuito.</t>
  </si>
  <si>
    <t>Punta del osciloscopio x10, calibrar ambas para cada canal y setearlo en Probe x10. Verificar para cada frecuencia que con esa amplitud salga algo con sentido.</t>
  </si>
  <si>
    <t>Observar el resultado del derivador</t>
  </si>
  <si>
    <t>Con las mismas consideraciones de la punta del osciloscopio que antes, medimos la tensión en el generador y despues de la resistencia auxiliar de R = 10k por ahora, entonces con math hacemos la resta.</t>
  </si>
  <si>
    <t>Con una resistencia auxiliar, medir la tensión en la entrada del circuito y la tensión sobre la resistencia auxiliar para hacer Zin = V/I.</t>
  </si>
  <si>
    <t>-</t>
  </si>
  <si>
    <t>Frecuencia</t>
  </si>
  <si>
    <t>Valor pico a pico (V)</t>
  </si>
  <si>
    <t>Frecuencia (Hz)</t>
  </si>
  <si>
    <t>Generador de funciones</t>
  </si>
  <si>
    <t>Fase (°)</t>
  </si>
  <si>
    <t>Salida</t>
  </si>
  <si>
    <t>Vo/Vi</t>
  </si>
  <si>
    <t>Vo/Vi [dB]</t>
  </si>
  <si>
    <t>Resultados</t>
  </si>
  <si>
    <t>Medir la respuesta a las siguientes señales generador con el Generador de Funciones</t>
  </si>
  <si>
    <t>Señal</t>
  </si>
  <si>
    <t>Cuadrada</t>
  </si>
  <si>
    <t>Triangular</t>
  </si>
  <si>
    <t>Duty</t>
  </si>
  <si>
    <t>Offset</t>
  </si>
  <si>
    <t>Resistencia auxiliar pico a pico (V)</t>
  </si>
  <si>
    <t>Entrada del circuito</t>
  </si>
  <si>
    <t xml:space="preserve">Fase (°) </t>
  </si>
  <si>
    <t>Corriente entrante (A)</t>
  </si>
  <si>
    <t>Impedancia (Ω)</t>
  </si>
  <si>
    <t>Fase de impedancia (°)</t>
  </si>
  <si>
    <t>Vista rápida de la respuesta en frecuencia</t>
  </si>
  <si>
    <t>Medir tensión de salida utilizando el sweep en la entrada para variar la frecuencia de la señal senoidal.</t>
  </si>
  <si>
    <t>Observar rápidamente la respuesta en frecuencia.</t>
  </si>
  <si>
    <t>Componentes del circuito</t>
  </si>
  <si>
    <t>Medir en el analizador de impedancias los componentes que utilizo.</t>
  </si>
  <si>
    <t>El capacitor medirlo en la frecuencia de corte del circuito, estimo aproximadamente 1500Hz. Revisar notas.</t>
  </si>
  <si>
    <t>Resistencia</t>
  </si>
  <si>
    <t>Frecuencia de medición</t>
  </si>
  <si>
    <t>Capacitor</t>
  </si>
  <si>
    <t>Factor de calidad Q</t>
  </si>
  <si>
    <r>
      <t>Resistencia (</t>
    </r>
    <r>
      <rPr>
        <b/>
        <sz val="10"/>
        <color theme="0"/>
        <rFont val="Calibri"/>
        <family val="2"/>
      </rPr>
      <t>Ω)</t>
    </r>
  </si>
  <si>
    <t>Capacidad (F)</t>
  </si>
  <si>
    <r>
      <t>Resistencia (</t>
    </r>
    <r>
      <rPr>
        <b/>
        <sz val="10"/>
        <color theme="0"/>
        <rFont val="Calibri"/>
        <family val="2"/>
      </rPr>
      <t>Ω</t>
    </r>
    <r>
      <rPr>
        <b/>
        <sz val="7"/>
        <color theme="0"/>
        <rFont val="Calibri"/>
        <family val="2"/>
      </rPr>
      <t>)</t>
    </r>
  </si>
  <si>
    <r>
      <t xml:space="preserve">Sacar </t>
    </r>
    <r>
      <rPr>
        <b/>
        <i/>
        <sz val="11"/>
        <rFont val="Calibri"/>
        <family val="2"/>
        <scheme val="minor"/>
      </rPr>
      <t>foto</t>
    </r>
    <r>
      <rPr>
        <i/>
        <sz val="11"/>
        <rFont val="Calibri"/>
        <family val="2"/>
        <scheme val="minor"/>
      </rPr>
      <t xml:space="preserve"> de cada una con el osciloscopio y guardar en el pendrive. </t>
    </r>
    <r>
      <rPr>
        <b/>
        <i/>
        <sz val="11"/>
        <rFont val="Calibri"/>
        <family val="2"/>
        <scheme val="minor"/>
      </rPr>
      <t>Acordate que salgan los Quick Measure!</t>
    </r>
  </si>
  <si>
    <t>1. Foto de varios períodos y csv</t>
  </si>
  <si>
    <t>2. Foto zoom del transitorio y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</si>
</sst>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color theme="0"/>
      <name val="Calibri"/>
      <family val="2"/>
    </font>
    <font>
      <b/>
      <sz val="7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1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0" fillId="0" borderId="6" xfId="0" applyBorder="1"/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3" fillId="4" borderId="9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0" fillId="4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  <xf numFmtId="0" fontId="6" fillId="5" borderId="27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|H(f)|dB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'Respuesta en frecuencia'!$B$3:$B$40</c:f>
              <c:numCache>
                <c:formatCode>General</c:formatCode>
                <c:ptCount val="3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20000</c:v>
                </c:pt>
                <c:pt idx="13">
                  <c:v>50000</c:v>
                </c:pt>
                <c:pt idx="14">
                  <c:v>100000</c:v>
                </c:pt>
                <c:pt idx="15">
                  <c:v>150000</c:v>
                </c:pt>
                <c:pt idx="16">
                  <c:v>180000</c:v>
                </c:pt>
                <c:pt idx="17">
                  <c:v>200000</c:v>
                </c:pt>
                <c:pt idx="18">
                  <c:v>300000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xVal>
          <c:yVal>
            <c:numRef>
              <c:f>'Respuesta en frecuencia'!$F$3:$F$40</c:f>
              <c:numCache>
                <c:formatCode>General</c:formatCode>
                <c:ptCount val="38"/>
                <c:pt idx="0">
                  <c:v>-43.969650625842874</c:v>
                </c:pt>
                <c:pt idx="1">
                  <c:v>-37.09616560983261</c:v>
                </c:pt>
                <c:pt idx="2">
                  <c:v>-29.000967507158059</c:v>
                </c:pt>
                <c:pt idx="3">
                  <c:v>-22.992679275086534</c:v>
                </c:pt>
                <c:pt idx="4">
                  <c:v>-17.002935130092535</c:v>
                </c:pt>
                <c:pt idx="5">
                  <c:v>-9.162396835957999</c:v>
                </c:pt>
                <c:pt idx="6">
                  <c:v>-2.8875369175694932</c:v>
                </c:pt>
                <c:pt idx="7">
                  <c:v>3.0716783611565992</c:v>
                </c:pt>
                <c:pt idx="8">
                  <c:v>10.828636664036825</c:v>
                </c:pt>
                <c:pt idx="9">
                  <c:v>16.577822829265173</c:v>
                </c:pt>
                <c:pt idx="10">
                  <c:v>19.852497376387106</c:v>
                </c:pt>
                <c:pt idx="11">
                  <c:v>22.385528152243289</c:v>
                </c:pt>
                <c:pt idx="12">
                  <c:v>22.36350276528929</c:v>
                </c:pt>
                <c:pt idx="13">
                  <c:v>30.539202833168389</c:v>
                </c:pt>
                <c:pt idx="14">
                  <c:v>38.214703573636889</c:v>
                </c:pt>
                <c:pt idx="15">
                  <c:v>40.56821713825957</c:v>
                </c:pt>
                <c:pt idx="16">
                  <c:v>40.947190668604847</c:v>
                </c:pt>
                <c:pt idx="17">
                  <c:v>40.300714096456588</c:v>
                </c:pt>
                <c:pt idx="18">
                  <c:v>34.363066414167164</c:v>
                </c:pt>
                <c:pt idx="19">
                  <c:v>28.567283700377708</c:v>
                </c:pt>
                <c:pt idx="20">
                  <c:v>18.031016873698441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C-4E5F-A68B-85F1E463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61631"/>
        <c:axId val="1758469535"/>
      </c:scatterChart>
      <c:valAx>
        <c:axId val="17584616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8469535"/>
        <c:crosses val="autoZero"/>
        <c:crossBetween val="midCat"/>
      </c:valAx>
      <c:valAx>
        <c:axId val="17584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846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H(f)°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'Respuesta en frecuencia'!$D$3</c:f>
              <c:strCache>
                <c:ptCount val="1"/>
                <c:pt idx="0">
                  <c:v>-100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'Respuesta en frecuencia'!$B$3:$B$40</c:f>
              <c:numCache>
                <c:formatCode>General</c:formatCode>
                <c:ptCount val="3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20000</c:v>
                </c:pt>
                <c:pt idx="13">
                  <c:v>50000</c:v>
                </c:pt>
                <c:pt idx="14">
                  <c:v>100000</c:v>
                </c:pt>
                <c:pt idx="15">
                  <c:v>150000</c:v>
                </c:pt>
                <c:pt idx="16">
                  <c:v>180000</c:v>
                </c:pt>
                <c:pt idx="17">
                  <c:v>200000</c:v>
                </c:pt>
                <c:pt idx="18">
                  <c:v>300000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xVal>
          <c:yVal>
            <c:numRef>
              <c:f>'Respuesta en frecuencia'!$D$3:$D$40</c:f>
              <c:numCache>
                <c:formatCode>General</c:formatCode>
                <c:ptCount val="38"/>
                <c:pt idx="0">
                  <c:v>-100</c:v>
                </c:pt>
                <c:pt idx="1">
                  <c:v>-90</c:v>
                </c:pt>
                <c:pt idx="2">
                  <c:v>-92</c:v>
                </c:pt>
                <c:pt idx="3">
                  <c:v>-90</c:v>
                </c:pt>
                <c:pt idx="4">
                  <c:v>-90</c:v>
                </c:pt>
                <c:pt idx="5">
                  <c:v>-90</c:v>
                </c:pt>
                <c:pt idx="6">
                  <c:v>-90</c:v>
                </c:pt>
                <c:pt idx="7">
                  <c:v>-90</c:v>
                </c:pt>
                <c:pt idx="8">
                  <c:v>-90</c:v>
                </c:pt>
                <c:pt idx="9">
                  <c:v>-90</c:v>
                </c:pt>
                <c:pt idx="10">
                  <c:v>-90</c:v>
                </c:pt>
                <c:pt idx="11">
                  <c:v>-97</c:v>
                </c:pt>
                <c:pt idx="12">
                  <c:v>-96</c:v>
                </c:pt>
                <c:pt idx="13">
                  <c:v>-116</c:v>
                </c:pt>
                <c:pt idx="14">
                  <c:v>-150</c:v>
                </c:pt>
                <c:pt idx="15">
                  <c:v>-180</c:v>
                </c:pt>
                <c:pt idx="16">
                  <c:v>-229</c:v>
                </c:pt>
                <c:pt idx="17">
                  <c:v>-242</c:v>
                </c:pt>
                <c:pt idx="18">
                  <c:v>-278</c:v>
                </c:pt>
                <c:pt idx="19">
                  <c:v>-293</c:v>
                </c:pt>
                <c:pt idx="20">
                  <c:v>-324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D-4945-94AC-6E98E3F9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54575"/>
        <c:axId val="1731353743"/>
      </c:scatterChart>
      <c:valAx>
        <c:axId val="17313545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3743"/>
        <c:crosses val="autoZero"/>
        <c:crossBetween val="midCat"/>
      </c:valAx>
      <c:valAx>
        <c:axId val="17313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Impedancia (</a:t>
            </a:r>
            <a:r>
              <a:rPr lang="el-GR"/>
              <a:t>Ω)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'Impedancia de entrada'!$I$3</c:f>
              <c:strCache>
                <c:ptCount val="1"/>
                <c:pt idx="0">
                  <c:v>739367.0886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'Impedancia de entrada'!$B$3:$B$40</c:f>
              <c:numCache>
                <c:formatCode>General</c:formatCode>
                <c:ptCount val="3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15</c:v>
                </c:pt>
                <c:pt idx="17">
                  <c:v>45</c:v>
                </c:pt>
                <c:pt idx="18">
                  <c:v>35</c:v>
                </c:pt>
                <c:pt idx="19">
                  <c:v>13</c:v>
                </c:pt>
              </c:numCache>
            </c:numRef>
          </c:xVal>
          <c:yVal>
            <c:numRef>
              <c:f>'Impedancia de entrada'!$I$3:$I$40</c:f>
              <c:numCache>
                <c:formatCode>General</c:formatCode>
                <c:ptCount val="38"/>
                <c:pt idx="0">
                  <c:v>739367.08860759495</c:v>
                </c:pt>
                <c:pt idx="1">
                  <c:v>368076.92307692306</c:v>
                </c:pt>
                <c:pt idx="2">
                  <c:v>152022.47191011233</c:v>
                </c:pt>
                <c:pt idx="3">
                  <c:v>77748.691099476433</c:v>
                </c:pt>
                <c:pt idx="4">
                  <c:v>39092.307692307695</c:v>
                </c:pt>
                <c:pt idx="5">
                  <c:v>16500</c:v>
                </c:pt>
                <c:pt idx="6">
                  <c:v>7803.4682080924849</c:v>
                </c:pt>
                <c:pt idx="7">
                  <c:v>4069.1489361702124</c:v>
                </c:pt>
                <c:pt idx="8">
                  <c:v>1709.8445595854923</c:v>
                </c:pt>
                <c:pt idx="9">
                  <c:v>1072.5</c:v>
                </c:pt>
                <c:pt idx="10">
                  <c:v>434.0322580645161</c:v>
                </c:pt>
                <c:pt idx="11">
                  <c:v>183.3774834437086</c:v>
                </c:pt>
                <c:pt idx="12">
                  <c:v>95.699999999999989</c:v>
                </c:pt>
                <c:pt idx="13">
                  <c:v>41.555555555555564</c:v>
                </c:pt>
                <c:pt idx="14">
                  <c:v>146.23529411764704</c:v>
                </c:pt>
                <c:pt idx="15">
                  <c:v>919.51219512195121</c:v>
                </c:pt>
                <c:pt idx="16">
                  <c:v>493173.43173431733</c:v>
                </c:pt>
                <c:pt idx="17">
                  <c:v>168405.96330275229</c:v>
                </c:pt>
                <c:pt idx="18">
                  <c:v>215173.67458866545</c:v>
                </c:pt>
                <c:pt idx="19">
                  <c:v>567451.38178096223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0-4CBE-9B9E-D0C845B03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50415"/>
        <c:axId val="1731345007"/>
      </c:scatterChart>
      <c:valAx>
        <c:axId val="17313504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45007"/>
        <c:crosses val="autoZero"/>
        <c:crossBetween val="midCat"/>
      </c:valAx>
      <c:valAx>
        <c:axId val="17313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'Impedancia de entrada'!$J$2</c:f>
              <c:strCache>
                <c:ptCount val="1"/>
                <c:pt idx="0">
                  <c:v>Fase de impedancia (°)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'Impedancia de entrada'!$B$3:$B$40</c:f>
              <c:numCache>
                <c:formatCode>General</c:formatCode>
                <c:ptCount val="3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15</c:v>
                </c:pt>
                <c:pt idx="17">
                  <c:v>45</c:v>
                </c:pt>
                <c:pt idx="18">
                  <c:v>35</c:v>
                </c:pt>
                <c:pt idx="19">
                  <c:v>13</c:v>
                </c:pt>
              </c:numCache>
            </c:numRef>
          </c:xVal>
          <c:yVal>
            <c:numRef>
              <c:f>'Impedancia de entrada'!$J$3:$J$40</c:f>
              <c:numCache>
                <c:formatCode>General</c:formatCode>
                <c:ptCount val="38"/>
                <c:pt idx="0">
                  <c:v>-90</c:v>
                </c:pt>
                <c:pt idx="1">
                  <c:v>-90</c:v>
                </c:pt>
                <c:pt idx="2">
                  <c:v>-90</c:v>
                </c:pt>
                <c:pt idx="3">
                  <c:v>-90</c:v>
                </c:pt>
                <c:pt idx="4">
                  <c:v>-90</c:v>
                </c:pt>
                <c:pt idx="5">
                  <c:v>-90</c:v>
                </c:pt>
                <c:pt idx="6">
                  <c:v>-90</c:v>
                </c:pt>
                <c:pt idx="7">
                  <c:v>-90</c:v>
                </c:pt>
                <c:pt idx="8">
                  <c:v>-90</c:v>
                </c:pt>
                <c:pt idx="9">
                  <c:v>-90</c:v>
                </c:pt>
                <c:pt idx="10">
                  <c:v>-90</c:v>
                </c:pt>
                <c:pt idx="11">
                  <c:v>-80</c:v>
                </c:pt>
                <c:pt idx="12">
                  <c:v>-60</c:v>
                </c:pt>
                <c:pt idx="13">
                  <c:v>52.7</c:v>
                </c:pt>
                <c:pt idx="14">
                  <c:v>120</c:v>
                </c:pt>
                <c:pt idx="15">
                  <c:v>140</c:v>
                </c:pt>
                <c:pt idx="16">
                  <c:v>-90</c:v>
                </c:pt>
                <c:pt idx="17">
                  <c:v>-90</c:v>
                </c:pt>
                <c:pt idx="18">
                  <c:v>-90</c:v>
                </c:pt>
                <c:pt idx="19">
                  <c:v>-90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4-4288-9B6D-43F22383E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43343"/>
        <c:axId val="1731355407"/>
      </c:scatterChart>
      <c:valAx>
        <c:axId val="17313433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5407"/>
        <c:crosses val="autoZero"/>
        <c:crossBetween val="midCat"/>
      </c:valAx>
      <c:valAx>
        <c:axId val="17313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4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47625</xdr:rowOff>
    </xdr:from>
    <xdr:to>
      <xdr:col>16</xdr:col>
      <xdr:colOff>28575</xdr:colOff>
      <xdr:row>13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14</xdr:row>
      <xdr:rowOff>19050</xdr:rowOff>
    </xdr:from>
    <xdr:to>
      <xdr:col>16</xdr:col>
      <xdr:colOff>57149</xdr:colOff>
      <xdr:row>28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163284</xdr:colOff>
      <xdr:row>0</xdr:row>
      <xdr:rowOff>353787</xdr:rowOff>
    </xdr:from>
    <xdr:to>
      <xdr:col>21</xdr:col>
      <xdr:colOff>40819</xdr:colOff>
      <xdr:row>15</xdr:row>
      <xdr:rowOff>149679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176893</xdr:colOff>
      <xdr:row>15</xdr:row>
      <xdr:rowOff>179613</xdr:rowOff>
    </xdr:from>
    <xdr:to>
      <xdr:col>21</xdr:col>
      <xdr:colOff>81644</xdr:colOff>
      <xdr:row>37</xdr:row>
      <xdr:rowOff>54428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F4" sqref="F4"/>
    </sheetView>
  </sheetViews>
  <sheetFormatPr defaultRowHeight="15" x14ac:dyDescent="0.25"/>
  <cols>
    <col min="2" max="2" width="14.28515625" customWidth="1"/>
    <col min="3" max="3" width="31.85546875" customWidth="1"/>
    <col min="4" max="4" width="30.28515625" customWidth="1"/>
    <col min="5" max="5" width="36.7109375" customWidth="1"/>
    <col min="6" max="6" width="13.140625" customWidth="1"/>
    <col min="7" max="7" width="37.5703125" customWidth="1"/>
    <col min="8" max="8" width="7.7109375" customWidth="1"/>
    <col min="9" max="9" width="11.5703125" customWidth="1"/>
    <col min="10" max="10" width="17.28515625" customWidth="1"/>
  </cols>
  <sheetData>
    <row r="1" spans="1:1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2" t="s">
        <v>4</v>
      </c>
      <c r="G1" s="46" t="s">
        <v>6</v>
      </c>
      <c r="H1" s="47"/>
      <c r="J1" s="8" t="s">
        <v>7</v>
      </c>
    </row>
    <row r="2" spans="1:10" ht="76.5" x14ac:dyDescent="0.25">
      <c r="A2" s="4">
        <v>0</v>
      </c>
      <c r="B2" s="9" t="s">
        <v>13</v>
      </c>
      <c r="C2" s="9" t="s">
        <v>16</v>
      </c>
      <c r="D2" s="9" t="s">
        <v>17</v>
      </c>
      <c r="E2" s="9" t="s">
        <v>18</v>
      </c>
      <c r="F2" s="10" t="s">
        <v>10</v>
      </c>
      <c r="G2" s="44"/>
      <c r="H2" s="45"/>
      <c r="J2" s="6"/>
    </row>
    <row r="3" spans="1:10" ht="63.75" x14ac:dyDescent="0.25">
      <c r="A3" s="5">
        <v>1</v>
      </c>
      <c r="B3" s="11" t="s">
        <v>14</v>
      </c>
      <c r="C3" s="12" t="s">
        <v>19</v>
      </c>
      <c r="D3" s="9" t="s">
        <v>20</v>
      </c>
      <c r="E3" s="12" t="s">
        <v>21</v>
      </c>
      <c r="F3" s="13" t="s">
        <v>10</v>
      </c>
      <c r="G3" s="44"/>
      <c r="H3" s="45"/>
      <c r="J3" s="6" t="s">
        <v>11</v>
      </c>
    </row>
    <row r="4" spans="1:10" ht="76.5" x14ac:dyDescent="0.25">
      <c r="A4" s="5">
        <v>2</v>
      </c>
      <c r="B4" s="11" t="s">
        <v>15</v>
      </c>
      <c r="C4" s="12" t="s">
        <v>23</v>
      </c>
      <c r="D4" s="12" t="s">
        <v>22</v>
      </c>
      <c r="E4" s="12" t="s">
        <v>24</v>
      </c>
      <c r="F4" s="13" t="s">
        <v>10</v>
      </c>
      <c r="G4" s="44"/>
      <c r="H4" s="45"/>
      <c r="J4" s="6" t="s">
        <v>12</v>
      </c>
    </row>
    <row r="5" spans="1:10" ht="76.5" x14ac:dyDescent="0.25">
      <c r="A5" s="5">
        <v>3</v>
      </c>
      <c r="B5" s="11" t="s">
        <v>46</v>
      </c>
      <c r="C5" s="9" t="s">
        <v>47</v>
      </c>
      <c r="D5" s="9" t="s">
        <v>17</v>
      </c>
      <c r="E5" s="12" t="s">
        <v>48</v>
      </c>
      <c r="F5" s="13" t="s">
        <v>8</v>
      </c>
      <c r="G5" s="44"/>
      <c r="H5" s="45"/>
      <c r="J5" s="6" t="s">
        <v>8</v>
      </c>
    </row>
    <row r="6" spans="1:10" ht="51" x14ac:dyDescent="0.25">
      <c r="A6" s="5">
        <v>4</v>
      </c>
      <c r="B6" s="11" t="s">
        <v>49</v>
      </c>
      <c r="C6" s="12" t="s">
        <v>50</v>
      </c>
      <c r="D6" s="12" t="s">
        <v>51</v>
      </c>
      <c r="E6" s="12" t="s">
        <v>24</v>
      </c>
      <c r="F6" s="13" t="s">
        <v>8</v>
      </c>
      <c r="G6" s="44"/>
      <c r="H6" s="45"/>
      <c r="J6" s="6" t="s">
        <v>9</v>
      </c>
    </row>
    <row r="7" spans="1:10" ht="15.75" thickBot="1" x14ac:dyDescent="0.3">
      <c r="J7" s="7" t="s">
        <v>10</v>
      </c>
    </row>
  </sheetData>
  <mergeCells count="6">
    <mergeCell ref="G6:H6"/>
    <mergeCell ref="G1:H1"/>
    <mergeCell ref="G2:H2"/>
    <mergeCell ref="G3:H3"/>
    <mergeCell ref="G4:H4"/>
    <mergeCell ref="G5:H5"/>
  </mergeCells>
  <dataValidations count="1">
    <dataValidation type="list" allowBlank="1" showInputMessage="1" showErrorMessage="1" sqref="F2:F6">
      <formula1>$J$2:$J$7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0C7C01C-09ED-4DFA-9355-C39EC5A8E4F5}">
            <xm:f>NOT(ISERROR(SEARCH($J$7,F2)))</xm:f>
            <xm:f>$J$7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70E80A6E-B312-4381-9EE0-A3F83AF7A079}">
            <xm:f>NOT(ISERROR(SEARCH($J$6,F2)))</xm:f>
            <xm:f>$J$6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65B62A68-17FC-4008-BCE3-2BAAB211CFB8}">
            <xm:f>NOT(ISERROR(SEARCH($J$5,F2)))</xm:f>
            <xm:f>$J$5</xm:f>
            <x14:dxf>
              <fill>
                <patternFill>
                  <bgColor theme="2" tint="-0.499984740745262"/>
                </patternFill>
              </fill>
            </x14:dxf>
          </x14:cfRule>
          <x14:cfRule type="containsText" priority="4" operator="containsText" id="{DF4504AA-DD32-43EF-BE0F-47441E9AE52B}">
            <xm:f>NOT(ISERROR(SEARCH($J$4,F2)))</xm:f>
            <xm:f>$J$4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5" operator="containsText" id="{13309968-575D-4617-A158-B03AD5CACD13}">
            <xm:f>NOT(ISERROR(SEARCH($J$4,F2)))</xm:f>
            <xm:f>$J$4</xm:f>
            <x14:dxf>
              <fill>
                <patternFill>
                  <bgColor theme="2"/>
                </patternFill>
              </fill>
            </x14:dxf>
          </x14:cfRule>
          <x14:cfRule type="containsText" priority="6" operator="containsText" id="{F6F46C59-11C9-4B00-B296-0FE492E365C8}">
            <xm:f>NOT(ISERROR(SEARCH($J$2,F2)))</xm:f>
            <xm:f>$J$2</xm:f>
            <x14:dxf/>
          </x14:cfRule>
          <xm:sqref>F2:F6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7"/>
  <sheetViews>
    <sheetView workbookViewId="0">
      <selection activeCell="L9" sqref="L9"/>
    </sheetView>
  </sheetViews>
  <sheetFormatPr defaultRowHeight="15" x14ac:dyDescent="0.25"/>
  <cols>
    <col min="3" max="3" width="15.7109375" customWidth="1"/>
    <col min="4" max="4" width="15.42578125" customWidth="1"/>
    <col min="6" max="6" width="10.7109375" customWidth="1"/>
    <col min="7" max="7" width="13.42578125" customWidth="1"/>
  </cols>
  <sheetData>
    <row r="1" spans="3:7" ht="15.75" thickBot="1" x14ac:dyDescent="0.3"/>
    <row r="2" spans="3:7" x14ac:dyDescent="0.25">
      <c r="C2" s="50" t="s">
        <v>53</v>
      </c>
      <c r="D2" s="48" t="s">
        <v>52</v>
      </c>
      <c r="E2" s="49"/>
      <c r="F2" s="48" t="s">
        <v>54</v>
      </c>
      <c r="G2" s="49"/>
    </row>
    <row r="3" spans="3:7" ht="25.5" x14ac:dyDescent="0.25">
      <c r="C3" s="51"/>
      <c r="D3" s="22" t="s">
        <v>56</v>
      </c>
      <c r="E3" s="31" t="s">
        <v>29</v>
      </c>
      <c r="F3" s="22" t="s">
        <v>57</v>
      </c>
      <c r="G3" s="31" t="s">
        <v>55</v>
      </c>
    </row>
    <row r="4" spans="3:7" x14ac:dyDescent="0.25">
      <c r="C4" s="24"/>
      <c r="D4" s="24"/>
      <c r="E4" s="18"/>
      <c r="F4" s="24"/>
      <c r="G4" s="18"/>
    </row>
    <row r="5" spans="3:7" x14ac:dyDescent="0.25">
      <c r="C5" s="24"/>
      <c r="D5" s="24"/>
      <c r="E5" s="18"/>
      <c r="F5" s="24"/>
      <c r="G5" s="18"/>
    </row>
    <row r="6" spans="3:7" x14ac:dyDescent="0.25">
      <c r="C6" s="24"/>
      <c r="D6" s="24"/>
      <c r="E6" s="18"/>
      <c r="F6" s="24"/>
      <c r="G6" s="18"/>
    </row>
    <row r="7" spans="3:7" x14ac:dyDescent="0.25">
      <c r="C7" s="24"/>
      <c r="D7" s="24"/>
      <c r="E7" s="18"/>
      <c r="F7" s="24"/>
      <c r="G7" s="18"/>
    </row>
    <row r="8" spans="3:7" x14ac:dyDescent="0.25">
      <c r="C8" s="24"/>
      <c r="D8" s="24"/>
      <c r="E8" s="18"/>
      <c r="F8" s="24"/>
      <c r="G8" s="18"/>
    </row>
    <row r="9" spans="3:7" x14ac:dyDescent="0.25">
      <c r="C9" s="24"/>
      <c r="D9" s="24"/>
      <c r="E9" s="18"/>
      <c r="F9" s="24"/>
      <c r="G9" s="18"/>
    </row>
    <row r="10" spans="3:7" x14ac:dyDescent="0.25">
      <c r="C10" s="24"/>
      <c r="D10" s="24"/>
      <c r="E10" s="18"/>
      <c r="F10" s="24"/>
      <c r="G10" s="18"/>
    </row>
    <row r="11" spans="3:7" x14ac:dyDescent="0.25">
      <c r="C11" s="24"/>
      <c r="D11" s="24"/>
      <c r="E11" s="18"/>
      <c r="F11" s="24"/>
      <c r="G11" s="18"/>
    </row>
    <row r="12" spans="3:7" x14ac:dyDescent="0.25">
      <c r="C12" s="24"/>
      <c r="D12" s="24"/>
      <c r="E12" s="18"/>
      <c r="F12" s="24"/>
      <c r="G12" s="18"/>
    </row>
    <row r="13" spans="3:7" x14ac:dyDescent="0.25">
      <c r="C13" s="24"/>
      <c r="D13" s="24"/>
      <c r="E13" s="18"/>
      <c r="F13" s="24"/>
      <c r="G13" s="18"/>
    </row>
    <row r="14" spans="3:7" x14ac:dyDescent="0.25">
      <c r="C14" s="24"/>
      <c r="D14" s="24"/>
      <c r="E14" s="18"/>
      <c r="F14" s="24"/>
      <c r="G14" s="18"/>
    </row>
    <row r="15" spans="3:7" x14ac:dyDescent="0.25">
      <c r="C15" s="24"/>
      <c r="D15" s="24"/>
      <c r="E15" s="18"/>
      <c r="F15" s="24"/>
      <c r="G15" s="18"/>
    </row>
    <row r="16" spans="3:7" x14ac:dyDescent="0.25">
      <c r="C16" s="24"/>
      <c r="D16" s="24"/>
      <c r="E16" s="18"/>
      <c r="F16" s="24"/>
      <c r="G16" s="18"/>
    </row>
    <row r="17" spans="3:7" x14ac:dyDescent="0.25">
      <c r="C17" s="24"/>
      <c r="D17" s="24"/>
      <c r="E17" s="18"/>
      <c r="F17" s="24"/>
      <c r="G17" s="18"/>
    </row>
  </sheetData>
  <mergeCells count="3">
    <mergeCell ref="F2:G2"/>
    <mergeCell ref="D2:E2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2" workbookViewId="0">
      <selection activeCell="A13" sqref="A13"/>
    </sheetView>
  </sheetViews>
  <sheetFormatPr defaultRowHeight="15" x14ac:dyDescent="0.25"/>
  <cols>
    <col min="1" max="1" width="18.140625" customWidth="1"/>
    <col min="2" max="2" width="15.140625" customWidth="1"/>
    <col min="3" max="3" width="19.7109375" customWidth="1"/>
    <col min="6" max="6" width="10.85546875" customWidth="1"/>
  </cols>
  <sheetData>
    <row r="1" spans="1:6" ht="15.75" thickBot="1" x14ac:dyDescent="0.3">
      <c r="A1" s="52" t="s">
        <v>28</v>
      </c>
      <c r="B1" s="53"/>
      <c r="C1" s="52" t="s">
        <v>30</v>
      </c>
      <c r="D1" s="53"/>
      <c r="E1" s="52" t="s">
        <v>33</v>
      </c>
      <c r="F1" s="53"/>
    </row>
    <row r="2" spans="1:6" ht="15.75" thickBot="1" x14ac:dyDescent="0.3">
      <c r="A2" s="14" t="s">
        <v>26</v>
      </c>
      <c r="B2" s="15" t="s">
        <v>27</v>
      </c>
      <c r="C2" s="14" t="s">
        <v>26</v>
      </c>
      <c r="D2" s="15" t="s">
        <v>29</v>
      </c>
      <c r="E2" s="14" t="s">
        <v>31</v>
      </c>
      <c r="F2" s="15" t="s">
        <v>32</v>
      </c>
    </row>
    <row r="3" spans="1:6" x14ac:dyDescent="0.25">
      <c r="A3" s="25">
        <v>19.899999999999999</v>
      </c>
      <c r="B3" s="11">
        <v>10</v>
      </c>
      <c r="C3" s="25">
        <v>0.126</v>
      </c>
      <c r="D3" s="26">
        <v>-100</v>
      </c>
      <c r="E3" s="11">
        <f t="shared" ref="E3:E23" si="0">IF(ISBLANK(C3), , C3/A3)</f>
        <v>6.3316582914572867E-3</v>
      </c>
      <c r="F3" s="26">
        <f t="shared" ref="F3:F23" si="1">IF(E3 = 0, , 20*LOG10(E3))</f>
        <v>-43.969650625842874</v>
      </c>
    </row>
    <row r="4" spans="1:6" x14ac:dyDescent="0.25">
      <c r="A4" s="25">
        <v>19.899999999999999</v>
      </c>
      <c r="B4" s="11">
        <v>20</v>
      </c>
      <c r="C4" s="25">
        <v>0.27800000000000002</v>
      </c>
      <c r="D4" s="26">
        <v>-90</v>
      </c>
      <c r="E4" s="11">
        <f t="shared" si="0"/>
        <v>1.3969849246231158E-2</v>
      </c>
      <c r="F4" s="26">
        <f t="shared" si="1"/>
        <v>-37.09616560983261</v>
      </c>
    </row>
    <row r="5" spans="1:6" x14ac:dyDescent="0.25">
      <c r="A5" s="25">
        <v>19.899999999999999</v>
      </c>
      <c r="B5" s="11">
        <v>50</v>
      </c>
      <c r="C5" s="25">
        <v>0.70599999999999996</v>
      </c>
      <c r="D5" s="26">
        <v>-92</v>
      </c>
      <c r="E5" s="11">
        <f t="shared" si="0"/>
        <v>3.5477386934673366E-2</v>
      </c>
      <c r="F5" s="26">
        <f t="shared" si="1"/>
        <v>-29.000967507158059</v>
      </c>
    </row>
    <row r="6" spans="1:6" x14ac:dyDescent="0.25">
      <c r="A6" s="25">
        <v>19.899999999999999</v>
      </c>
      <c r="B6" s="11">
        <v>100</v>
      </c>
      <c r="C6" s="25">
        <v>1.41</v>
      </c>
      <c r="D6" s="26">
        <v>-90</v>
      </c>
      <c r="E6" s="11">
        <f t="shared" si="0"/>
        <v>7.0854271356783918E-2</v>
      </c>
      <c r="F6" s="26">
        <f t="shared" si="1"/>
        <v>-22.992679275086534</v>
      </c>
    </row>
    <row r="7" spans="1:6" x14ac:dyDescent="0.25">
      <c r="A7" s="25">
        <v>19.899999999999999</v>
      </c>
      <c r="B7" s="11">
        <v>200</v>
      </c>
      <c r="C7" s="25">
        <v>2.81</v>
      </c>
      <c r="D7" s="26">
        <v>-90</v>
      </c>
      <c r="E7" s="11">
        <f t="shared" si="0"/>
        <v>0.14120603015075378</v>
      </c>
      <c r="F7" s="26">
        <f t="shared" si="1"/>
        <v>-17.002935130092535</v>
      </c>
    </row>
    <row r="8" spans="1:6" x14ac:dyDescent="0.25">
      <c r="A8" s="25">
        <v>19.899999999999999</v>
      </c>
      <c r="B8" s="11">
        <v>500</v>
      </c>
      <c r="C8" s="25">
        <v>6.93</v>
      </c>
      <c r="D8" s="26">
        <v>-90</v>
      </c>
      <c r="E8" s="11">
        <f t="shared" si="0"/>
        <v>0.34824120603015074</v>
      </c>
      <c r="F8" s="26">
        <f t="shared" si="1"/>
        <v>-9.162396835957999</v>
      </c>
    </row>
    <row r="9" spans="1:6" x14ac:dyDescent="0.25">
      <c r="A9" s="25">
        <v>19.8</v>
      </c>
      <c r="B9" s="11">
        <v>1000</v>
      </c>
      <c r="C9" s="25">
        <v>14.2</v>
      </c>
      <c r="D9" s="26">
        <v>-90</v>
      </c>
      <c r="E9" s="11">
        <f t="shared" si="0"/>
        <v>0.71717171717171713</v>
      </c>
      <c r="F9" s="26">
        <f t="shared" si="1"/>
        <v>-2.8875369175694932</v>
      </c>
    </row>
    <row r="10" spans="1:6" x14ac:dyDescent="0.25">
      <c r="A10" s="25">
        <v>19.8</v>
      </c>
      <c r="B10" s="11">
        <v>2000</v>
      </c>
      <c r="C10" s="25">
        <v>28.2</v>
      </c>
      <c r="D10" s="26">
        <v>-90</v>
      </c>
      <c r="E10" s="11">
        <f t="shared" si="0"/>
        <v>1.4242424242424241</v>
      </c>
      <c r="F10" s="26">
        <f t="shared" si="1"/>
        <v>3.0716783611565992</v>
      </c>
    </row>
    <row r="11" spans="1:6" x14ac:dyDescent="0.25">
      <c r="A11" s="25">
        <v>7.79</v>
      </c>
      <c r="B11" s="11">
        <v>5000</v>
      </c>
      <c r="C11" s="25">
        <v>27.1</v>
      </c>
      <c r="D11" s="26">
        <v>-90</v>
      </c>
      <c r="E11" s="11">
        <f t="shared" si="0"/>
        <v>3.478818998716303</v>
      </c>
      <c r="F11" s="26">
        <f t="shared" si="1"/>
        <v>10.828636664036825</v>
      </c>
    </row>
    <row r="12" spans="1:6" x14ac:dyDescent="0.25">
      <c r="A12" s="25">
        <v>3.9</v>
      </c>
      <c r="B12" s="11">
        <v>10000</v>
      </c>
      <c r="C12" s="25">
        <v>26.3</v>
      </c>
      <c r="D12" s="26">
        <v>-90</v>
      </c>
      <c r="E12" s="11">
        <f t="shared" si="0"/>
        <v>6.7435897435897436</v>
      </c>
      <c r="F12" s="26">
        <f t="shared" si="1"/>
        <v>16.577822829265173</v>
      </c>
    </row>
    <row r="13" spans="1:6" x14ac:dyDescent="0.25">
      <c r="A13" s="25">
        <v>2.91</v>
      </c>
      <c r="B13" s="11">
        <v>15000</v>
      </c>
      <c r="C13" s="25">
        <v>28.61</v>
      </c>
      <c r="D13" s="26">
        <v>-90</v>
      </c>
      <c r="E13" s="11">
        <f t="shared" si="0"/>
        <v>9.8316151202749129</v>
      </c>
      <c r="F13" s="26">
        <f t="shared" si="1"/>
        <v>19.852497376387106</v>
      </c>
    </row>
    <row r="14" spans="1:6" x14ac:dyDescent="0.25">
      <c r="A14" s="25">
        <v>1.93</v>
      </c>
      <c r="B14" s="11">
        <v>20000</v>
      </c>
      <c r="C14" s="25">
        <v>25.4</v>
      </c>
      <c r="D14" s="26">
        <v>-97</v>
      </c>
      <c r="E14" s="11">
        <f t="shared" si="0"/>
        <v>13.160621761658032</v>
      </c>
      <c r="F14" s="26">
        <f t="shared" si="1"/>
        <v>22.385528152243289</v>
      </c>
    </row>
    <row r="15" spans="1:6" x14ac:dyDescent="0.25">
      <c r="A15" s="25">
        <v>1.909</v>
      </c>
      <c r="B15" s="11">
        <v>20000</v>
      </c>
      <c r="C15" s="25">
        <v>25.06</v>
      </c>
      <c r="D15" s="26">
        <v>-96</v>
      </c>
      <c r="E15" s="11">
        <f t="shared" si="0"/>
        <v>13.127291775798847</v>
      </c>
      <c r="F15" s="26">
        <f t="shared" si="1"/>
        <v>22.36350276528929</v>
      </c>
    </row>
    <row r="16" spans="1:6" x14ac:dyDescent="0.25">
      <c r="A16" s="25">
        <v>0.69899999999999995</v>
      </c>
      <c r="B16" s="11">
        <v>50000</v>
      </c>
      <c r="C16" s="25">
        <v>23.52</v>
      </c>
      <c r="D16" s="26">
        <v>-116</v>
      </c>
      <c r="E16" s="11">
        <f t="shared" si="0"/>
        <v>33.648068669527902</v>
      </c>
      <c r="F16" s="26">
        <f t="shared" si="1"/>
        <v>30.539202833168389</v>
      </c>
    </row>
    <row r="17" spans="1:6" x14ac:dyDescent="0.25">
      <c r="A17" s="25">
        <v>0.183</v>
      </c>
      <c r="B17" s="11">
        <v>100000</v>
      </c>
      <c r="C17" s="25">
        <v>14.9</v>
      </c>
      <c r="D17" s="26">
        <v>-150</v>
      </c>
      <c r="E17" s="11">
        <f t="shared" si="0"/>
        <v>81.420765027322403</v>
      </c>
      <c r="F17" s="26">
        <f t="shared" si="1"/>
        <v>38.214703573636889</v>
      </c>
    </row>
    <row r="18" spans="1:6" x14ac:dyDescent="0.25">
      <c r="A18" s="25">
        <v>7.0999999999999994E-2</v>
      </c>
      <c r="B18" s="11">
        <v>150000</v>
      </c>
      <c r="C18" s="25">
        <v>7.58</v>
      </c>
      <c r="D18" s="26">
        <v>-180</v>
      </c>
      <c r="E18" s="11">
        <f t="shared" si="0"/>
        <v>106.7605633802817</v>
      </c>
      <c r="F18" s="26">
        <f t="shared" si="1"/>
        <v>40.56821713825957</v>
      </c>
    </row>
    <row r="19" spans="1:6" x14ac:dyDescent="0.25">
      <c r="A19" s="25">
        <v>9.1999999999999998E-2</v>
      </c>
      <c r="B19" s="11">
        <v>180000</v>
      </c>
      <c r="C19" s="25">
        <v>10.26</v>
      </c>
      <c r="D19" s="26">
        <f>-360+131</f>
        <v>-229</v>
      </c>
      <c r="E19" s="11">
        <f t="shared" si="0"/>
        <v>111.52173913043478</v>
      </c>
      <c r="F19" s="26">
        <f t="shared" si="1"/>
        <v>40.947190668604847</v>
      </c>
    </row>
    <row r="20" spans="1:6" x14ac:dyDescent="0.25">
      <c r="A20" s="25">
        <v>8.7999999999999995E-2</v>
      </c>
      <c r="B20" s="11">
        <v>200000</v>
      </c>
      <c r="C20" s="25">
        <v>9.11</v>
      </c>
      <c r="D20" s="26">
        <f>-360+118</f>
        <v>-242</v>
      </c>
      <c r="E20" s="11">
        <f t="shared" si="0"/>
        <v>103.52272727272727</v>
      </c>
      <c r="F20" s="26">
        <f t="shared" si="1"/>
        <v>40.300714096456588</v>
      </c>
    </row>
    <row r="21" spans="1:6" x14ac:dyDescent="0.25">
      <c r="A21" s="25">
        <v>0.155</v>
      </c>
      <c r="B21" s="11">
        <v>300000</v>
      </c>
      <c r="C21" s="25">
        <v>8.1</v>
      </c>
      <c r="D21" s="26">
        <f>82-360</f>
        <v>-278</v>
      </c>
      <c r="E21" s="11">
        <f t="shared" si="0"/>
        <v>52.258064516129032</v>
      </c>
      <c r="F21" s="26">
        <f t="shared" si="1"/>
        <v>34.363066414167164</v>
      </c>
    </row>
    <row r="22" spans="1:6" x14ac:dyDescent="0.25">
      <c r="A22" s="25">
        <v>0.113</v>
      </c>
      <c r="B22" s="11">
        <v>500000</v>
      </c>
      <c r="C22" s="25">
        <v>3.03</v>
      </c>
      <c r="D22" s="26">
        <f>67-360</f>
        <v>-293</v>
      </c>
      <c r="E22" s="11">
        <f t="shared" si="0"/>
        <v>26.814159292035395</v>
      </c>
      <c r="F22" s="26">
        <f t="shared" si="1"/>
        <v>28.567283700377708</v>
      </c>
    </row>
    <row r="23" spans="1:6" x14ac:dyDescent="0.25">
      <c r="A23" s="25">
        <v>0.21199999999999999</v>
      </c>
      <c r="B23" s="11">
        <v>1000000</v>
      </c>
      <c r="C23" s="25">
        <v>1.69</v>
      </c>
      <c r="D23" s="26">
        <v>-324</v>
      </c>
      <c r="E23" s="11">
        <f t="shared" si="0"/>
        <v>7.9716981132075473</v>
      </c>
      <c r="F23" s="26">
        <f t="shared" si="1"/>
        <v>18.031016873698441</v>
      </c>
    </row>
    <row r="24" spans="1:6" x14ac:dyDescent="0.25">
      <c r="A24" s="25"/>
      <c r="B24" s="11"/>
      <c r="C24" s="25"/>
      <c r="D24" s="26"/>
      <c r="E24" s="11">
        <f t="shared" ref="E24:E29" si="2">IF(ISBLANK(C24), , C24/A24)</f>
        <v>0</v>
      </c>
      <c r="F24" s="26">
        <f t="shared" ref="F24:F40" si="3">IF(E24 = 0, , 20*LOG10(E24))</f>
        <v>0</v>
      </c>
    </row>
    <row r="25" spans="1:6" x14ac:dyDescent="0.25">
      <c r="A25" s="25"/>
      <c r="B25" s="11"/>
      <c r="C25" s="25"/>
      <c r="D25" s="26"/>
      <c r="E25" s="11">
        <f t="shared" si="2"/>
        <v>0</v>
      </c>
      <c r="F25" s="26">
        <f t="shared" si="3"/>
        <v>0</v>
      </c>
    </row>
    <row r="26" spans="1:6" x14ac:dyDescent="0.25">
      <c r="A26" s="25"/>
      <c r="B26" s="11"/>
      <c r="C26" s="25"/>
      <c r="D26" s="26"/>
      <c r="E26" s="11">
        <f t="shared" si="2"/>
        <v>0</v>
      </c>
      <c r="F26" s="26">
        <f t="shared" si="3"/>
        <v>0</v>
      </c>
    </row>
    <row r="27" spans="1:6" x14ac:dyDescent="0.25">
      <c r="A27" s="25"/>
      <c r="B27" s="11"/>
      <c r="C27" s="25"/>
      <c r="D27" s="26"/>
      <c r="E27" s="11">
        <f t="shared" si="2"/>
        <v>0</v>
      </c>
      <c r="F27" s="26">
        <f t="shared" si="3"/>
        <v>0</v>
      </c>
    </row>
    <row r="28" spans="1:6" x14ac:dyDescent="0.25">
      <c r="A28" s="25"/>
      <c r="B28" s="11"/>
      <c r="C28" s="25"/>
      <c r="D28" s="26"/>
      <c r="E28" s="11">
        <f t="shared" si="2"/>
        <v>0</v>
      </c>
      <c r="F28" s="26">
        <f t="shared" si="3"/>
        <v>0</v>
      </c>
    </row>
    <row r="29" spans="1:6" x14ac:dyDescent="0.25">
      <c r="A29" s="25"/>
      <c r="B29" s="11"/>
      <c r="C29" s="25"/>
      <c r="D29" s="26"/>
      <c r="E29" s="11">
        <f t="shared" si="2"/>
        <v>0</v>
      </c>
      <c r="F29" s="26">
        <f t="shared" si="3"/>
        <v>0</v>
      </c>
    </row>
    <row r="30" spans="1:6" x14ac:dyDescent="0.25">
      <c r="A30" s="25"/>
      <c r="B30" s="11"/>
      <c r="C30" s="25"/>
      <c r="D30" s="26"/>
      <c r="E30" s="11">
        <f t="shared" ref="E30:E40" si="4">IF(ISBLANK(C30), , C30/A30)</f>
        <v>0</v>
      </c>
      <c r="F30" s="26">
        <f t="shared" si="3"/>
        <v>0</v>
      </c>
    </row>
    <row r="31" spans="1:6" x14ac:dyDescent="0.25">
      <c r="A31" s="25"/>
      <c r="B31" s="11"/>
      <c r="C31" s="25"/>
      <c r="D31" s="26"/>
      <c r="E31" s="11">
        <f t="shared" si="4"/>
        <v>0</v>
      </c>
      <c r="F31" s="26">
        <f t="shared" si="3"/>
        <v>0</v>
      </c>
    </row>
    <row r="32" spans="1:6" x14ac:dyDescent="0.25">
      <c r="A32" s="25"/>
      <c r="B32" s="11"/>
      <c r="C32" s="25"/>
      <c r="D32" s="26"/>
      <c r="E32" s="11">
        <f t="shared" si="4"/>
        <v>0</v>
      </c>
      <c r="F32" s="26">
        <f t="shared" si="3"/>
        <v>0</v>
      </c>
    </row>
    <row r="33" spans="1:6" x14ac:dyDescent="0.25">
      <c r="A33" s="25"/>
      <c r="B33" s="11"/>
      <c r="C33" s="25"/>
      <c r="D33" s="26"/>
      <c r="E33" s="11">
        <f t="shared" si="4"/>
        <v>0</v>
      </c>
      <c r="F33" s="26">
        <f t="shared" si="3"/>
        <v>0</v>
      </c>
    </row>
    <row r="34" spans="1:6" x14ac:dyDescent="0.25">
      <c r="A34" s="25"/>
      <c r="B34" s="11"/>
      <c r="C34" s="25"/>
      <c r="D34" s="26"/>
      <c r="E34" s="11">
        <f t="shared" si="4"/>
        <v>0</v>
      </c>
      <c r="F34" s="26">
        <f t="shared" si="3"/>
        <v>0</v>
      </c>
    </row>
    <row r="35" spans="1:6" x14ac:dyDescent="0.25">
      <c r="A35" s="25"/>
      <c r="B35" s="11"/>
      <c r="C35" s="25"/>
      <c r="D35" s="26"/>
      <c r="E35" s="11">
        <f t="shared" si="4"/>
        <v>0</v>
      </c>
      <c r="F35" s="26">
        <f t="shared" si="3"/>
        <v>0</v>
      </c>
    </row>
    <row r="36" spans="1:6" x14ac:dyDescent="0.25">
      <c r="A36" s="25"/>
      <c r="B36" s="11"/>
      <c r="C36" s="25"/>
      <c r="D36" s="26"/>
      <c r="E36" s="11">
        <f t="shared" si="4"/>
        <v>0</v>
      </c>
      <c r="F36" s="26">
        <f t="shared" si="3"/>
        <v>0</v>
      </c>
    </row>
    <row r="37" spans="1:6" x14ac:dyDescent="0.25">
      <c r="A37" s="25"/>
      <c r="B37" s="11"/>
      <c r="C37" s="25"/>
      <c r="D37" s="26"/>
      <c r="E37" s="11">
        <f t="shared" si="4"/>
        <v>0</v>
      </c>
      <c r="F37" s="26">
        <f t="shared" si="3"/>
        <v>0</v>
      </c>
    </row>
    <row r="38" spans="1:6" x14ac:dyDescent="0.25">
      <c r="A38" s="25"/>
      <c r="B38" s="11"/>
      <c r="C38" s="25"/>
      <c r="D38" s="26"/>
      <c r="E38" s="11">
        <f t="shared" si="4"/>
        <v>0</v>
      </c>
      <c r="F38" s="26">
        <f t="shared" si="3"/>
        <v>0</v>
      </c>
    </row>
    <row r="39" spans="1:6" x14ac:dyDescent="0.25">
      <c r="A39" s="25"/>
      <c r="B39" s="11"/>
      <c r="C39" s="25"/>
      <c r="D39" s="26"/>
      <c r="E39" s="11">
        <f t="shared" si="4"/>
        <v>0</v>
      </c>
      <c r="F39" s="26">
        <f t="shared" si="3"/>
        <v>0</v>
      </c>
    </row>
    <row r="40" spans="1:6" x14ac:dyDescent="0.25">
      <c r="A40" s="25"/>
      <c r="B40" s="11"/>
      <c r="C40" s="25"/>
      <c r="D40" s="26"/>
      <c r="E40" s="11">
        <f t="shared" si="4"/>
        <v>0</v>
      </c>
      <c r="F40" s="26">
        <f t="shared" si="3"/>
        <v>0</v>
      </c>
    </row>
  </sheetData>
  <sortState ref="A3:F23">
    <sortCondition ref="B3:B23"/>
  </sortState>
  <mergeCells count="3">
    <mergeCell ref="A1:B1"/>
    <mergeCell ref="C1:D1"/>
    <mergeCell ref="E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workbookViewId="0">
      <selection activeCell="J12" sqref="J12"/>
    </sheetView>
  </sheetViews>
  <sheetFormatPr defaultRowHeight="15" x14ac:dyDescent="0.25"/>
  <cols>
    <col min="2" max="2" width="11.140625" customWidth="1"/>
    <col min="3" max="3" width="19.28515625" customWidth="1"/>
    <col min="4" max="4" width="10.85546875" customWidth="1"/>
  </cols>
  <sheetData>
    <row r="1" spans="2:11" ht="15.75" thickBot="1" x14ac:dyDescent="0.3"/>
    <row r="2" spans="2:11" ht="34.5" customHeight="1" thickBot="1" x14ac:dyDescent="0.3">
      <c r="B2" s="54" t="s">
        <v>34</v>
      </c>
      <c r="C2" s="55"/>
      <c r="D2" s="55"/>
      <c r="E2" s="55"/>
      <c r="F2" s="56"/>
      <c r="G2" s="1"/>
      <c r="H2" s="1"/>
    </row>
    <row r="3" spans="2:11" ht="15.75" customHeight="1" thickBot="1" x14ac:dyDescent="0.3">
      <c r="B3" s="17" t="s">
        <v>35</v>
      </c>
      <c r="C3" s="17" t="s">
        <v>26</v>
      </c>
      <c r="D3" s="17" t="s">
        <v>25</v>
      </c>
      <c r="E3" s="17" t="s">
        <v>38</v>
      </c>
      <c r="F3" s="17" t="s">
        <v>39</v>
      </c>
      <c r="H3" s="57" t="s">
        <v>59</v>
      </c>
      <c r="I3" s="58"/>
      <c r="J3" s="58"/>
      <c r="K3" s="59"/>
    </row>
    <row r="4" spans="2:11" x14ac:dyDescent="0.25">
      <c r="B4" s="27" t="s">
        <v>36</v>
      </c>
      <c r="C4" s="28">
        <v>0.4</v>
      </c>
      <c r="D4" s="28">
        <v>1000</v>
      </c>
      <c r="E4" s="28">
        <v>50</v>
      </c>
      <c r="F4" s="42">
        <v>0</v>
      </c>
      <c r="H4" s="60"/>
      <c r="I4" s="61"/>
      <c r="J4" s="61"/>
      <c r="K4" s="62"/>
    </row>
    <row r="5" spans="2:11" x14ac:dyDescent="0.25">
      <c r="B5" s="29" t="s">
        <v>36</v>
      </c>
      <c r="C5" s="30">
        <v>0.43</v>
      </c>
      <c r="D5" s="30">
        <v>10000</v>
      </c>
      <c r="E5" s="30">
        <v>50</v>
      </c>
      <c r="F5" s="43">
        <v>0</v>
      </c>
      <c r="H5" s="60"/>
      <c r="I5" s="61"/>
      <c r="J5" s="61"/>
      <c r="K5" s="62"/>
    </row>
    <row r="6" spans="2:11" x14ac:dyDescent="0.25">
      <c r="B6" s="29" t="s">
        <v>36</v>
      </c>
      <c r="C6" s="30">
        <v>0.43</v>
      </c>
      <c r="D6" s="30">
        <v>10000</v>
      </c>
      <c r="E6" s="30">
        <v>80</v>
      </c>
      <c r="F6" s="43">
        <v>0</v>
      </c>
      <c r="H6" s="63" t="s">
        <v>60</v>
      </c>
      <c r="I6" s="64"/>
      <c r="J6" s="64"/>
      <c r="K6" s="65"/>
    </row>
    <row r="7" spans="2:11" x14ac:dyDescent="0.25">
      <c r="B7" s="29" t="s">
        <v>37</v>
      </c>
      <c r="C7" s="30">
        <v>18</v>
      </c>
      <c r="D7" s="30">
        <v>1000</v>
      </c>
      <c r="E7" s="30">
        <v>50</v>
      </c>
      <c r="F7" s="43">
        <v>0</v>
      </c>
      <c r="H7" s="66" t="s">
        <v>61</v>
      </c>
      <c r="I7" s="67"/>
      <c r="J7" s="67"/>
      <c r="K7" s="68"/>
    </row>
    <row r="8" spans="2:11" x14ac:dyDescent="0.25">
      <c r="B8" s="29" t="s">
        <v>37</v>
      </c>
      <c r="C8" s="30">
        <v>4</v>
      </c>
      <c r="D8" s="30">
        <v>10000</v>
      </c>
      <c r="E8" s="30">
        <v>50</v>
      </c>
      <c r="F8" s="43">
        <v>0</v>
      </c>
    </row>
    <row r="9" spans="2:11" x14ac:dyDescent="0.25">
      <c r="B9" s="29" t="s">
        <v>37</v>
      </c>
      <c r="C9" s="30">
        <v>2</v>
      </c>
      <c r="D9" s="30">
        <v>10000</v>
      </c>
      <c r="E9" s="30">
        <v>80</v>
      </c>
      <c r="F9" s="43">
        <v>0</v>
      </c>
    </row>
  </sheetData>
  <mergeCells count="4">
    <mergeCell ref="B2:F2"/>
    <mergeCell ref="H3:K5"/>
    <mergeCell ref="H6:K6"/>
    <mergeCell ref="H7:K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2" zoomScale="70" zoomScaleNormal="70" workbookViewId="0">
      <selection activeCell="G13" sqref="G13"/>
    </sheetView>
  </sheetViews>
  <sheetFormatPr defaultRowHeight="15" x14ac:dyDescent="0.25"/>
  <cols>
    <col min="1" max="2" width="16.7109375" customWidth="1"/>
    <col min="3" max="3" width="22" customWidth="1"/>
    <col min="4" max="4" width="17.42578125" customWidth="1"/>
    <col min="5" max="5" width="18.42578125" customWidth="1"/>
    <col min="6" max="6" width="13.7109375" customWidth="1"/>
    <col min="7" max="7" width="15.5703125" customWidth="1"/>
    <col min="8" max="9" width="16.7109375" customWidth="1"/>
    <col min="10" max="10" width="14.85546875" customWidth="1"/>
    <col min="11" max="11" width="11.140625" customWidth="1"/>
    <col min="15" max="15" width="9.140625" customWidth="1"/>
  </cols>
  <sheetData>
    <row r="1" spans="1:10" ht="31.5" customHeight="1" thickBot="1" x14ac:dyDescent="0.3">
      <c r="A1" s="52" t="s">
        <v>28</v>
      </c>
      <c r="B1" s="53"/>
      <c r="C1" s="52" t="s">
        <v>41</v>
      </c>
      <c r="D1" s="53"/>
      <c r="E1" s="52" t="s">
        <v>40</v>
      </c>
      <c r="F1" s="72"/>
      <c r="G1" s="53"/>
      <c r="H1" s="69" t="s">
        <v>33</v>
      </c>
      <c r="I1" s="70"/>
      <c r="J1" s="71"/>
    </row>
    <row r="2" spans="1:10" ht="39" customHeight="1" thickBot="1" x14ac:dyDescent="0.3">
      <c r="A2" s="14" t="s">
        <v>26</v>
      </c>
      <c r="B2" s="15" t="s">
        <v>27</v>
      </c>
      <c r="C2" s="20" t="s">
        <v>26</v>
      </c>
      <c r="D2" s="19" t="s">
        <v>29</v>
      </c>
      <c r="E2" s="32" t="s">
        <v>58</v>
      </c>
      <c r="F2" s="23" t="s">
        <v>26</v>
      </c>
      <c r="G2" s="16" t="s">
        <v>42</v>
      </c>
      <c r="H2" s="14" t="s">
        <v>43</v>
      </c>
      <c r="I2" s="21" t="s">
        <v>44</v>
      </c>
      <c r="J2" s="15" t="s">
        <v>45</v>
      </c>
    </row>
    <row r="3" spans="1:10" x14ac:dyDescent="0.25">
      <c r="A3" s="38"/>
      <c r="B3" s="39">
        <v>10</v>
      </c>
      <c r="C3" s="38">
        <v>17.7</v>
      </c>
      <c r="D3" s="33">
        <v>-30</v>
      </c>
      <c r="E3" s="34">
        <v>330000</v>
      </c>
      <c r="F3" s="35">
        <v>7.9</v>
      </c>
      <c r="G3" s="36">
        <v>60</v>
      </c>
      <c r="H3" s="33">
        <f>IF(E3 = 0,,F3/E3)</f>
        <v>2.3939393939393939E-5</v>
      </c>
      <c r="I3" s="33">
        <f>IF(H3=0,,C3/H3)</f>
        <v>739367.08860759495</v>
      </c>
      <c r="J3" s="37">
        <f xml:space="preserve"> D3-G3</f>
        <v>-90</v>
      </c>
    </row>
    <row r="4" spans="1:10" x14ac:dyDescent="0.25">
      <c r="A4" s="40"/>
      <c r="B4" s="41">
        <v>20</v>
      </c>
      <c r="C4" s="40">
        <v>14.5</v>
      </c>
      <c r="D4" s="35">
        <v>-40</v>
      </c>
      <c r="E4" s="34">
        <f>E3</f>
        <v>330000</v>
      </c>
      <c r="F4" s="35">
        <v>13</v>
      </c>
      <c r="G4" s="36">
        <v>50</v>
      </c>
      <c r="H4" s="33">
        <f t="shared" ref="H4:H22" si="0">IF(E4 = 0,,F4/E4)</f>
        <v>3.9393939393939393E-5</v>
      </c>
      <c r="I4" s="33">
        <f t="shared" ref="I4:I22" si="1">IF(H4=0,,C4/H4)</f>
        <v>368076.92307692306</v>
      </c>
      <c r="J4" s="37">
        <f t="shared" ref="J4:J22" si="2" xml:space="preserve"> D4-G4</f>
        <v>-90</v>
      </c>
    </row>
    <row r="5" spans="1:10" x14ac:dyDescent="0.25">
      <c r="A5" s="40"/>
      <c r="B5" s="41">
        <v>50</v>
      </c>
      <c r="C5" s="40">
        <v>8.1999999999999993</v>
      </c>
      <c r="D5" s="35">
        <v>-70</v>
      </c>
      <c r="E5" s="34">
        <f t="shared" ref="E5:E17" si="3">E4</f>
        <v>330000</v>
      </c>
      <c r="F5" s="35">
        <v>17.8</v>
      </c>
      <c r="G5" s="36">
        <v>20</v>
      </c>
      <c r="H5" s="33">
        <f t="shared" si="0"/>
        <v>5.3939393939393943E-5</v>
      </c>
      <c r="I5" s="33">
        <f t="shared" si="1"/>
        <v>152022.47191011233</v>
      </c>
      <c r="J5" s="37">
        <f t="shared" si="2"/>
        <v>-90</v>
      </c>
    </row>
    <row r="6" spans="1:10" x14ac:dyDescent="0.25">
      <c r="A6" s="40"/>
      <c r="B6" s="41">
        <v>100</v>
      </c>
      <c r="C6" s="40">
        <v>4.5</v>
      </c>
      <c r="D6" s="35">
        <v>-80</v>
      </c>
      <c r="E6" s="34">
        <f t="shared" si="3"/>
        <v>330000</v>
      </c>
      <c r="F6" s="35">
        <v>19.100000000000001</v>
      </c>
      <c r="G6" s="36">
        <v>10</v>
      </c>
      <c r="H6" s="33">
        <f t="shared" si="0"/>
        <v>5.7878787878787884E-5</v>
      </c>
      <c r="I6" s="33">
        <f t="shared" si="1"/>
        <v>77748.691099476433</v>
      </c>
      <c r="J6" s="37">
        <f t="shared" si="2"/>
        <v>-90</v>
      </c>
    </row>
    <row r="7" spans="1:10" x14ac:dyDescent="0.25">
      <c r="A7" s="40"/>
      <c r="B7" s="41">
        <v>200</v>
      </c>
      <c r="C7" s="40">
        <v>2.31</v>
      </c>
      <c r="D7" s="35">
        <v>-90</v>
      </c>
      <c r="E7" s="34">
        <f t="shared" si="3"/>
        <v>330000</v>
      </c>
      <c r="F7" s="35">
        <v>19.5</v>
      </c>
      <c r="G7" s="36">
        <v>0</v>
      </c>
      <c r="H7" s="33">
        <f t="shared" si="0"/>
        <v>5.909090909090909E-5</v>
      </c>
      <c r="I7" s="33">
        <f t="shared" si="1"/>
        <v>39092.307692307695</v>
      </c>
      <c r="J7" s="37">
        <f t="shared" si="2"/>
        <v>-90</v>
      </c>
    </row>
    <row r="8" spans="1:10" x14ac:dyDescent="0.25">
      <c r="A8" s="40"/>
      <c r="B8" s="41">
        <v>500</v>
      </c>
      <c r="C8" s="40">
        <v>0.98</v>
      </c>
      <c r="D8" s="35">
        <v>-90</v>
      </c>
      <c r="E8" s="34">
        <f t="shared" si="3"/>
        <v>330000</v>
      </c>
      <c r="F8" s="35">
        <v>19.600000000000001</v>
      </c>
      <c r="G8" s="36">
        <v>0</v>
      </c>
      <c r="H8" s="33">
        <f t="shared" si="0"/>
        <v>5.9393939393939398E-5</v>
      </c>
      <c r="I8" s="33">
        <f t="shared" si="1"/>
        <v>16500</v>
      </c>
      <c r="J8" s="37">
        <f t="shared" si="2"/>
        <v>-90</v>
      </c>
    </row>
    <row r="9" spans="1:10" x14ac:dyDescent="0.25">
      <c r="A9" s="40"/>
      <c r="B9" s="41">
        <v>1000</v>
      </c>
      <c r="C9" s="40">
        <v>9</v>
      </c>
      <c r="D9" s="35">
        <v>-60</v>
      </c>
      <c r="E9" s="34">
        <v>15000</v>
      </c>
      <c r="F9" s="35">
        <v>17.3</v>
      </c>
      <c r="G9" s="36">
        <v>30</v>
      </c>
      <c r="H9" s="33">
        <f t="shared" si="0"/>
        <v>1.1533333333333335E-3</v>
      </c>
      <c r="I9" s="33">
        <f t="shared" si="1"/>
        <v>7803.4682080924849</v>
      </c>
      <c r="J9" s="37">
        <f t="shared" si="2"/>
        <v>-90</v>
      </c>
    </row>
    <row r="10" spans="1:10" x14ac:dyDescent="0.25">
      <c r="A10" s="40"/>
      <c r="B10" s="41">
        <v>2000</v>
      </c>
      <c r="C10" s="40">
        <v>5.0999999999999996</v>
      </c>
      <c r="D10" s="35">
        <v>-80</v>
      </c>
      <c r="E10" s="34">
        <f t="shared" si="3"/>
        <v>15000</v>
      </c>
      <c r="F10" s="35">
        <v>18.8</v>
      </c>
      <c r="G10" s="36">
        <v>10</v>
      </c>
      <c r="H10" s="33">
        <f t="shared" si="0"/>
        <v>1.2533333333333333E-3</v>
      </c>
      <c r="I10" s="33">
        <f t="shared" si="1"/>
        <v>4069.1489361702124</v>
      </c>
      <c r="J10" s="37">
        <f t="shared" si="2"/>
        <v>-90</v>
      </c>
    </row>
    <row r="11" spans="1:10" x14ac:dyDescent="0.25">
      <c r="A11" s="40"/>
      <c r="B11" s="41">
        <v>5000</v>
      </c>
      <c r="C11" s="40">
        <v>2.2000000000000002</v>
      </c>
      <c r="D11" s="35">
        <v>-90</v>
      </c>
      <c r="E11" s="34">
        <f t="shared" si="3"/>
        <v>15000</v>
      </c>
      <c r="F11" s="35">
        <v>19.3</v>
      </c>
      <c r="G11" s="36">
        <v>0</v>
      </c>
      <c r="H11" s="33">
        <f t="shared" si="0"/>
        <v>1.2866666666666666E-3</v>
      </c>
      <c r="I11" s="33">
        <f t="shared" si="1"/>
        <v>1709.8445595854923</v>
      </c>
      <c r="J11" s="37">
        <f t="shared" si="2"/>
        <v>-90</v>
      </c>
    </row>
    <row r="12" spans="1:10" x14ac:dyDescent="0.25">
      <c r="A12" s="40"/>
      <c r="B12" s="41">
        <v>10000</v>
      </c>
      <c r="C12" s="40">
        <v>0.99</v>
      </c>
      <c r="D12" s="35">
        <v>-10</v>
      </c>
      <c r="E12" s="34">
        <v>390</v>
      </c>
      <c r="F12" s="35">
        <v>0.36</v>
      </c>
      <c r="G12" s="36">
        <v>80</v>
      </c>
      <c r="H12" s="33">
        <f t="shared" si="0"/>
        <v>9.2307692307692305E-4</v>
      </c>
      <c r="I12" s="33">
        <f t="shared" si="1"/>
        <v>1072.5</v>
      </c>
      <c r="J12" s="37">
        <f t="shared" si="2"/>
        <v>-90</v>
      </c>
    </row>
    <row r="13" spans="1:10" x14ac:dyDescent="0.25">
      <c r="A13" s="40"/>
      <c r="B13" s="41">
        <v>20000</v>
      </c>
      <c r="C13" s="40">
        <v>0.69</v>
      </c>
      <c r="D13" s="35">
        <v>-40</v>
      </c>
      <c r="E13" s="34">
        <f t="shared" si="3"/>
        <v>390</v>
      </c>
      <c r="F13" s="35">
        <v>0.62</v>
      </c>
      <c r="G13" s="36">
        <v>50</v>
      </c>
      <c r="H13" s="33">
        <f t="shared" si="0"/>
        <v>1.5897435897435897E-3</v>
      </c>
      <c r="I13" s="33">
        <f t="shared" si="1"/>
        <v>434.0322580645161</v>
      </c>
      <c r="J13" s="37">
        <f t="shared" si="2"/>
        <v>-90</v>
      </c>
    </row>
    <row r="14" spans="1:10" x14ac:dyDescent="0.25">
      <c r="A14" s="40"/>
      <c r="B14" s="41">
        <v>50000</v>
      </c>
      <c r="C14" s="40">
        <v>0.71</v>
      </c>
      <c r="D14" s="35">
        <v>-50</v>
      </c>
      <c r="E14" s="34">
        <f t="shared" si="3"/>
        <v>390</v>
      </c>
      <c r="F14" s="35">
        <v>1.51</v>
      </c>
      <c r="G14" s="36">
        <v>30</v>
      </c>
      <c r="H14" s="33">
        <f t="shared" si="0"/>
        <v>3.871794871794872E-3</v>
      </c>
      <c r="I14" s="33">
        <f t="shared" si="1"/>
        <v>183.3774834437086</v>
      </c>
      <c r="J14" s="37">
        <f t="shared" si="2"/>
        <v>-80</v>
      </c>
    </row>
    <row r="15" spans="1:10" x14ac:dyDescent="0.25">
      <c r="A15" s="40"/>
      <c r="B15" s="41">
        <v>100000</v>
      </c>
      <c r="C15" s="40">
        <v>0.87</v>
      </c>
      <c r="D15" s="35">
        <v>-50</v>
      </c>
      <c r="E15" s="34">
        <v>22</v>
      </c>
      <c r="F15" s="35">
        <v>0.2</v>
      </c>
      <c r="G15" s="36">
        <v>10</v>
      </c>
      <c r="H15" s="33">
        <f t="shared" si="0"/>
        <v>9.0909090909090922E-3</v>
      </c>
      <c r="I15" s="33">
        <f t="shared" si="1"/>
        <v>95.699999999999989</v>
      </c>
      <c r="J15" s="37">
        <f t="shared" si="2"/>
        <v>-60</v>
      </c>
    </row>
    <row r="16" spans="1:10" x14ac:dyDescent="0.25">
      <c r="A16" s="40"/>
      <c r="B16" s="41">
        <v>200000</v>
      </c>
      <c r="C16" s="40">
        <v>8.5000000000000006E-2</v>
      </c>
      <c r="D16" s="35">
        <v>14.7</v>
      </c>
      <c r="E16" s="34">
        <f t="shared" si="3"/>
        <v>22</v>
      </c>
      <c r="F16" s="35">
        <v>4.4999999999999998E-2</v>
      </c>
      <c r="G16" s="36">
        <v>-38</v>
      </c>
      <c r="H16" s="33">
        <f t="shared" si="0"/>
        <v>2.0454545454545452E-3</v>
      </c>
      <c r="I16" s="33">
        <f t="shared" si="1"/>
        <v>41.555555555555564</v>
      </c>
      <c r="J16" s="37">
        <f t="shared" si="2"/>
        <v>52.7</v>
      </c>
    </row>
    <row r="17" spans="1:10" x14ac:dyDescent="0.25">
      <c r="A17" s="40"/>
      <c r="B17" s="41">
        <v>500000</v>
      </c>
      <c r="C17" s="40">
        <v>0.22600000000000001</v>
      </c>
      <c r="D17" s="35">
        <v>90</v>
      </c>
      <c r="E17" s="34">
        <f t="shared" si="3"/>
        <v>22</v>
      </c>
      <c r="F17" s="35">
        <v>3.4000000000000002E-2</v>
      </c>
      <c r="G17" s="36">
        <v>-30</v>
      </c>
      <c r="H17" s="33">
        <f t="shared" si="0"/>
        <v>1.5454545454545456E-3</v>
      </c>
      <c r="I17" s="33">
        <f t="shared" si="1"/>
        <v>146.23529411764704</v>
      </c>
      <c r="J17" s="37">
        <f t="shared" si="2"/>
        <v>120</v>
      </c>
    </row>
    <row r="18" spans="1:10" x14ac:dyDescent="0.25">
      <c r="A18" s="40"/>
      <c r="B18" s="41">
        <v>1000000</v>
      </c>
      <c r="C18" s="40">
        <v>0.28999999999999998</v>
      </c>
      <c r="D18" s="35">
        <v>20</v>
      </c>
      <c r="E18" s="34">
        <v>390</v>
      </c>
      <c r="F18" s="35">
        <v>0.123</v>
      </c>
      <c r="G18" s="36">
        <v>-120</v>
      </c>
      <c r="H18" s="33">
        <f t="shared" si="0"/>
        <v>3.1538461538461538E-4</v>
      </c>
      <c r="I18" s="33">
        <f t="shared" si="1"/>
        <v>919.51219512195121</v>
      </c>
      <c r="J18" s="37">
        <f t="shared" si="2"/>
        <v>140</v>
      </c>
    </row>
    <row r="19" spans="1:10" x14ac:dyDescent="0.25">
      <c r="A19" s="40"/>
      <c r="B19" s="41">
        <v>15</v>
      </c>
      <c r="C19" s="40">
        <v>16.2</v>
      </c>
      <c r="D19" s="35">
        <v>-40</v>
      </c>
      <c r="E19" s="34">
        <v>330000</v>
      </c>
      <c r="F19" s="35">
        <v>10.84</v>
      </c>
      <c r="G19" s="36">
        <v>50</v>
      </c>
      <c r="H19" s="33">
        <f t="shared" si="0"/>
        <v>3.2848484848484848E-5</v>
      </c>
      <c r="I19" s="33">
        <f t="shared" si="1"/>
        <v>493173.43173431733</v>
      </c>
      <c r="J19" s="37">
        <f t="shared" si="2"/>
        <v>-90</v>
      </c>
    </row>
    <row r="20" spans="1:10" x14ac:dyDescent="0.25">
      <c r="A20" s="40"/>
      <c r="B20" s="41">
        <v>45</v>
      </c>
      <c r="C20" s="40">
        <v>8.9</v>
      </c>
      <c r="D20" s="35">
        <v>-60</v>
      </c>
      <c r="E20" s="34">
        <v>330000</v>
      </c>
      <c r="F20" s="35">
        <v>17.440000000000001</v>
      </c>
      <c r="G20" s="36">
        <v>30</v>
      </c>
      <c r="H20" s="33">
        <f t="shared" si="0"/>
        <v>5.2848484848484853E-5</v>
      </c>
      <c r="I20" s="33">
        <f t="shared" si="1"/>
        <v>168405.96330275229</v>
      </c>
      <c r="J20" s="37">
        <f t="shared" si="2"/>
        <v>-90</v>
      </c>
    </row>
    <row r="21" spans="1:10" x14ac:dyDescent="0.25">
      <c r="A21" s="40"/>
      <c r="B21" s="41">
        <v>35</v>
      </c>
      <c r="C21" s="40">
        <v>10.7</v>
      </c>
      <c r="D21" s="35">
        <v>-60</v>
      </c>
      <c r="E21" s="34">
        <v>330000</v>
      </c>
      <c r="F21" s="35">
        <v>16.41</v>
      </c>
      <c r="G21" s="36">
        <v>30</v>
      </c>
      <c r="H21" s="33">
        <f t="shared" si="0"/>
        <v>4.9727272727272725E-5</v>
      </c>
      <c r="I21" s="33">
        <f t="shared" si="1"/>
        <v>215173.67458866545</v>
      </c>
      <c r="J21" s="37">
        <f t="shared" si="2"/>
        <v>-90</v>
      </c>
    </row>
    <row r="22" spans="1:10" x14ac:dyDescent="0.25">
      <c r="A22" s="40"/>
      <c r="B22" s="41">
        <v>13</v>
      </c>
      <c r="C22" s="40">
        <v>16.8</v>
      </c>
      <c r="D22" s="35">
        <v>-30</v>
      </c>
      <c r="E22" s="34">
        <v>330000</v>
      </c>
      <c r="F22" s="35">
        <v>9.77</v>
      </c>
      <c r="G22" s="36">
        <v>60</v>
      </c>
      <c r="H22" s="33">
        <f t="shared" si="0"/>
        <v>2.9606060606060603E-5</v>
      </c>
      <c r="I22" s="33">
        <f t="shared" si="1"/>
        <v>567451.38178096223</v>
      </c>
      <c r="J22" s="37">
        <f t="shared" si="2"/>
        <v>-90</v>
      </c>
    </row>
    <row r="23" spans="1:10" x14ac:dyDescent="0.25">
      <c r="A23" s="40"/>
      <c r="B23" s="41"/>
      <c r="C23" s="40"/>
      <c r="D23" s="35"/>
      <c r="E23" s="34"/>
      <c r="F23" s="35"/>
      <c r="G23" s="36"/>
      <c r="H23" s="33"/>
      <c r="I23" s="33"/>
      <c r="J23" s="37"/>
    </row>
    <row r="24" spans="1:10" x14ac:dyDescent="0.25">
      <c r="A24" s="40"/>
      <c r="B24" s="41"/>
      <c r="C24" s="40"/>
      <c r="D24" s="35"/>
      <c r="E24" s="34"/>
      <c r="F24" s="35"/>
      <c r="G24" s="36"/>
      <c r="H24" s="33"/>
      <c r="I24" s="33"/>
      <c r="J24" s="37"/>
    </row>
    <row r="25" spans="1:10" x14ac:dyDescent="0.25">
      <c r="A25" s="40"/>
      <c r="B25" s="41"/>
      <c r="C25" s="40"/>
      <c r="D25" s="35"/>
      <c r="E25" s="34"/>
      <c r="F25" s="35"/>
      <c r="G25" s="36"/>
      <c r="H25" s="33"/>
      <c r="I25" s="33"/>
      <c r="J25" s="37"/>
    </row>
    <row r="26" spans="1:10" x14ac:dyDescent="0.25">
      <c r="A26" s="40"/>
      <c r="B26" s="41"/>
      <c r="C26" s="40"/>
      <c r="D26" s="35"/>
      <c r="E26" s="34"/>
      <c r="F26" s="35"/>
      <c r="G26" s="36"/>
      <c r="H26" s="33"/>
      <c r="I26" s="33"/>
      <c r="J26" s="37"/>
    </row>
    <row r="27" spans="1:10" x14ac:dyDescent="0.25">
      <c r="A27" s="40"/>
      <c r="B27" s="41"/>
      <c r="C27" s="40"/>
      <c r="D27" s="35"/>
      <c r="E27" s="34"/>
      <c r="F27" s="35"/>
      <c r="G27" s="36"/>
      <c r="H27" s="33"/>
      <c r="I27" s="33"/>
      <c r="J27" s="37"/>
    </row>
    <row r="28" spans="1:10" x14ac:dyDescent="0.25">
      <c r="A28" s="40"/>
      <c r="B28" s="41"/>
      <c r="C28" s="40"/>
      <c r="D28" s="35"/>
      <c r="E28" s="34"/>
      <c r="F28" s="35"/>
      <c r="G28" s="36"/>
      <c r="H28" s="33"/>
      <c r="I28" s="33"/>
      <c r="J28" s="37"/>
    </row>
    <row r="29" spans="1:10" x14ac:dyDescent="0.25">
      <c r="A29" s="40"/>
      <c r="B29" s="41"/>
      <c r="C29" s="40"/>
      <c r="D29" s="35"/>
      <c r="E29" s="34"/>
      <c r="F29" s="35"/>
      <c r="G29" s="36"/>
      <c r="H29" s="33"/>
      <c r="I29" s="33"/>
      <c r="J29" s="37"/>
    </row>
    <row r="30" spans="1:10" x14ac:dyDescent="0.25">
      <c r="A30" s="40"/>
      <c r="B30" s="41"/>
      <c r="C30" s="40"/>
      <c r="D30" s="35"/>
      <c r="E30" s="34"/>
      <c r="F30" s="35"/>
      <c r="G30" s="36"/>
      <c r="H30" s="33"/>
      <c r="I30" s="33"/>
      <c r="J30" s="37"/>
    </row>
    <row r="31" spans="1:10" x14ac:dyDescent="0.25">
      <c r="A31" s="40"/>
      <c r="B31" s="41"/>
      <c r="C31" s="40"/>
      <c r="D31" s="35"/>
      <c r="E31" s="34"/>
      <c r="F31" s="35"/>
      <c r="G31" s="36"/>
      <c r="H31" s="33"/>
      <c r="I31" s="33"/>
      <c r="J31" s="37"/>
    </row>
    <row r="32" spans="1:10" x14ac:dyDescent="0.25">
      <c r="A32" s="40"/>
      <c r="B32" s="41"/>
      <c r="C32" s="40"/>
      <c r="D32" s="35"/>
      <c r="E32" s="34"/>
      <c r="F32" s="35"/>
      <c r="G32" s="36"/>
      <c r="H32" s="33"/>
      <c r="I32" s="33"/>
      <c r="J32" s="37"/>
    </row>
    <row r="33" spans="1:10" x14ac:dyDescent="0.25">
      <c r="A33" s="40"/>
      <c r="B33" s="41"/>
      <c r="C33" s="40"/>
      <c r="D33" s="35"/>
      <c r="E33" s="34"/>
      <c r="F33" s="35"/>
      <c r="G33" s="36"/>
      <c r="H33" s="33"/>
      <c r="I33" s="33"/>
      <c r="J33" s="37"/>
    </row>
    <row r="34" spans="1:10" x14ac:dyDescent="0.25">
      <c r="A34" s="40"/>
      <c r="B34" s="41"/>
      <c r="C34" s="40"/>
      <c r="D34" s="35"/>
      <c r="E34" s="34"/>
      <c r="F34" s="35"/>
      <c r="G34" s="36"/>
      <c r="H34" s="33"/>
      <c r="I34" s="33"/>
      <c r="J34" s="37"/>
    </row>
    <row r="35" spans="1:10" x14ac:dyDescent="0.25">
      <c r="A35" s="40"/>
      <c r="B35" s="41"/>
      <c r="C35" s="40"/>
      <c r="D35" s="35"/>
      <c r="E35" s="34"/>
      <c r="F35" s="35"/>
      <c r="G35" s="36"/>
      <c r="H35" s="33"/>
      <c r="I35" s="33"/>
      <c r="J35" s="37"/>
    </row>
    <row r="36" spans="1:10" x14ac:dyDescent="0.25">
      <c r="A36" s="40"/>
      <c r="B36" s="41"/>
      <c r="C36" s="40"/>
      <c r="D36" s="35"/>
      <c r="E36" s="34"/>
      <c r="F36" s="35"/>
      <c r="G36" s="36"/>
      <c r="H36" s="33"/>
      <c r="I36" s="33"/>
      <c r="J36" s="37"/>
    </row>
    <row r="37" spans="1:10" x14ac:dyDescent="0.25">
      <c r="A37" s="40"/>
      <c r="B37" s="41"/>
      <c r="C37" s="40"/>
      <c r="D37" s="35"/>
      <c r="E37" s="34"/>
      <c r="F37" s="35"/>
      <c r="G37" s="36"/>
      <c r="H37" s="33"/>
      <c r="I37" s="33"/>
      <c r="J37" s="37"/>
    </row>
    <row r="38" spans="1:10" x14ac:dyDescent="0.25">
      <c r="A38" s="40"/>
      <c r="B38" s="41"/>
      <c r="C38" s="40"/>
      <c r="D38" s="35"/>
      <c r="E38" s="34"/>
      <c r="F38" s="35"/>
      <c r="G38" s="36"/>
      <c r="H38" s="33"/>
      <c r="I38" s="33"/>
      <c r="J38" s="37"/>
    </row>
    <row r="39" spans="1:10" x14ac:dyDescent="0.25">
      <c r="A39" s="40"/>
      <c r="B39" s="41"/>
      <c r="C39" s="40"/>
      <c r="D39" s="35"/>
      <c r="E39" s="34"/>
      <c r="F39" s="35"/>
      <c r="G39" s="36"/>
      <c r="H39" s="33"/>
      <c r="I39" s="33"/>
      <c r="J39" s="37"/>
    </row>
    <row r="40" spans="1:10" x14ac:dyDescent="0.25">
      <c r="A40" s="40"/>
      <c r="B40" s="41"/>
      <c r="C40" s="40"/>
      <c r="D40" s="35"/>
      <c r="E40" s="34"/>
      <c r="F40" s="35"/>
      <c r="G40" s="36"/>
      <c r="H40" s="33"/>
      <c r="I40" s="33"/>
      <c r="J40" s="37"/>
    </row>
  </sheetData>
  <mergeCells count="4">
    <mergeCell ref="A1:B1"/>
    <mergeCell ref="C1:D1"/>
    <mergeCell ref="H1:J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Indice</vt:lpstr>
      <vt:lpstr>Componentes</vt:lpstr>
      <vt:lpstr>Respuesta en frecuencia</vt:lpstr>
      <vt:lpstr>Respuesta a señales</vt:lpstr>
      <vt:lpstr>Impedancia de entrada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Lucas Kammann</cp:lastModifiedBy>
  <dcterms:created xsi:type="dcterms:W3CDTF">2019-08-24T20:23:49Z</dcterms:created>
  <dcterms:modified xsi:type="dcterms:W3CDTF">2019-09-02T14:24:00Z</dcterms:modified>
</cp:coreProperties>
</file>