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ucas\Documents\Actualmente Usando\Teoría de Circuitos\TP2\EJ4\Derivador\Mediciones\"/>
    </mc:Choice>
  </mc:AlternateContent>
  <bookViews>
    <workbookView xWindow="0" yWindow="0" windowWidth="20490" windowHeight="7620" firstSheet="4" activeTab="6"/>
  </bookViews>
  <sheets>
    <sheet name="Indice" sheetId="1" r:id="rId1"/>
    <sheet name="Componentes" sheetId="6" r:id="rId2"/>
    <sheet name="Respuesta en frecuencia (Proto)" sheetId="3" r:id="rId3"/>
    <sheet name="Respuesta en frecuencia (PCB)" sheetId="7" r:id="rId4"/>
    <sheet name="Respuesta a señales (Proto)" sheetId="4" r:id="rId5"/>
    <sheet name="Respuesta a señales (PCB)" sheetId="8" r:id="rId6"/>
    <sheet name="Impedancia de entrada" sheetId="5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0" i="5" l="1"/>
  <c r="I40" i="5" s="1"/>
  <c r="J40" i="5"/>
  <c r="J21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2" i="5"/>
  <c r="J23" i="5"/>
  <c r="J24" i="5"/>
  <c r="H4" i="5"/>
  <c r="I4" i="5" s="1"/>
  <c r="H5" i="5"/>
  <c r="I5" i="5" s="1"/>
  <c r="H6" i="5"/>
  <c r="I6" i="5" s="1"/>
  <c r="H7" i="5"/>
  <c r="I7" i="5" s="1"/>
  <c r="H8" i="5"/>
  <c r="I8" i="5" s="1"/>
  <c r="H9" i="5"/>
  <c r="I9" i="5" s="1"/>
  <c r="H10" i="5"/>
  <c r="I10" i="5" s="1"/>
  <c r="H11" i="5"/>
  <c r="I11" i="5" s="1"/>
  <c r="H12" i="5"/>
  <c r="I12" i="5" s="1"/>
  <c r="H13" i="5"/>
  <c r="I13" i="5" s="1"/>
  <c r="H14" i="5"/>
  <c r="I14" i="5" s="1"/>
  <c r="H15" i="5"/>
  <c r="I15" i="5" s="1"/>
  <c r="H16" i="5"/>
  <c r="I16" i="5" s="1"/>
  <c r="H17" i="5"/>
  <c r="I17" i="5" s="1"/>
  <c r="H18" i="5"/>
  <c r="I18" i="5" s="1"/>
  <c r="H19" i="5"/>
  <c r="I19" i="5" s="1"/>
  <c r="H20" i="5"/>
  <c r="I20" i="5" s="1"/>
  <c r="H21" i="5"/>
  <c r="I21" i="5" s="1"/>
  <c r="H22" i="5"/>
  <c r="I22" i="5" s="1"/>
  <c r="H23" i="5"/>
  <c r="I23" i="5" s="1"/>
  <c r="H24" i="5"/>
  <c r="I24" i="5" s="1"/>
  <c r="J3" i="5"/>
  <c r="I3" i="5"/>
  <c r="H3" i="5"/>
  <c r="D16" i="7"/>
  <c r="D25" i="7"/>
  <c r="D24" i="7"/>
  <c r="D23" i="7"/>
  <c r="D22" i="7"/>
  <c r="D21" i="7"/>
  <c r="D20" i="7"/>
  <c r="D19" i="7"/>
  <c r="E25" i="7"/>
  <c r="F25" i="7" s="1"/>
  <c r="E24" i="7"/>
  <c r="F24" i="7" s="1"/>
  <c r="E23" i="7"/>
  <c r="F23" i="7" s="1"/>
  <c r="E22" i="7"/>
  <c r="F22" i="7" s="1"/>
  <c r="E21" i="7"/>
  <c r="F21" i="7" s="1"/>
  <c r="E20" i="7"/>
  <c r="F20" i="7" s="1"/>
  <c r="E19" i="7"/>
  <c r="F19" i="7" s="1"/>
  <c r="E18" i="7"/>
  <c r="F18" i="7" s="1"/>
  <c r="E17" i="7"/>
  <c r="F17" i="7" s="1"/>
  <c r="D17" i="7"/>
  <c r="E16" i="7"/>
  <c r="F16" i="7" s="1"/>
  <c r="E15" i="7"/>
  <c r="F15" i="7" s="1"/>
  <c r="E14" i="7"/>
  <c r="F14" i="7" s="1"/>
  <c r="E13" i="7"/>
  <c r="F13" i="7" s="1"/>
  <c r="F12" i="7"/>
  <c r="E12" i="7"/>
  <c r="E11" i="7"/>
  <c r="F11" i="7" s="1"/>
  <c r="E10" i="7"/>
  <c r="F10" i="7" s="1"/>
  <c r="E9" i="7"/>
  <c r="F9" i="7" s="1"/>
  <c r="E8" i="7"/>
  <c r="F8" i="7" s="1"/>
  <c r="E7" i="7"/>
  <c r="F7" i="7" s="1"/>
  <c r="E6" i="7"/>
  <c r="F6" i="7" s="1"/>
  <c r="E5" i="7"/>
  <c r="F5" i="7" s="1"/>
  <c r="E4" i="7"/>
  <c r="F4" i="7" s="1"/>
  <c r="E3" i="7"/>
  <c r="F3" i="7" s="1"/>
  <c r="D22" i="3" l="1"/>
  <c r="D26" i="3"/>
  <c r="D25" i="3"/>
  <c r="D24" i="3"/>
  <c r="D17" i="3"/>
  <c r="D20" i="3"/>
  <c r="D21" i="3"/>
  <c r="D19" i="3"/>
  <c r="D23" i="3"/>
  <c r="E3" i="3"/>
  <c r="E30" i="3" l="1"/>
  <c r="F30" i="3" s="1"/>
  <c r="E31" i="3"/>
  <c r="F31" i="3"/>
  <c r="E32" i="3"/>
  <c r="F32" i="3" s="1"/>
  <c r="E33" i="3"/>
  <c r="F33" i="3"/>
  <c r="E34" i="3"/>
  <c r="F34" i="3" s="1"/>
  <c r="E35" i="3"/>
  <c r="F35" i="3"/>
  <c r="E36" i="3"/>
  <c r="F36" i="3" s="1"/>
  <c r="E37" i="3"/>
  <c r="F37" i="3"/>
  <c r="E38" i="3"/>
  <c r="F38" i="3" s="1"/>
  <c r="E39" i="3"/>
  <c r="F39" i="3"/>
  <c r="E40" i="3"/>
  <c r="F40" i="3" s="1"/>
  <c r="E4" i="3"/>
  <c r="F4" i="3" s="1"/>
  <c r="E6" i="3"/>
  <c r="F6" i="3" s="1"/>
  <c r="E8" i="3"/>
  <c r="F8" i="3" s="1"/>
  <c r="E12" i="3"/>
  <c r="F12" i="3" s="1"/>
  <c r="E22" i="3"/>
  <c r="F22" i="3" s="1"/>
  <c r="E27" i="3"/>
  <c r="F27" i="3"/>
  <c r="E28" i="3"/>
  <c r="F28" i="3" s="1"/>
  <c r="E29" i="3"/>
  <c r="F29" i="3" s="1"/>
  <c r="E5" i="3"/>
  <c r="F5" i="3" s="1"/>
  <c r="E7" i="3"/>
  <c r="F7" i="3" s="1"/>
  <c r="E9" i="3"/>
  <c r="F9" i="3" s="1"/>
  <c r="E14" i="3"/>
  <c r="F14" i="3" s="1"/>
  <c r="E23" i="3"/>
  <c r="F23" i="3" s="1"/>
  <c r="E11" i="3"/>
  <c r="F11" i="3"/>
  <c r="E13" i="3"/>
  <c r="F13" i="3" s="1"/>
  <c r="E16" i="3"/>
  <c r="F16" i="3" s="1"/>
  <c r="E19" i="3"/>
  <c r="F19" i="3" s="1"/>
  <c r="E21" i="3"/>
  <c r="F21" i="3" s="1"/>
  <c r="E10" i="3"/>
  <c r="F10" i="3" s="1"/>
  <c r="E20" i="3"/>
  <c r="F20" i="3" s="1"/>
  <c r="E15" i="3"/>
  <c r="F15" i="3" s="1"/>
  <c r="E17" i="3"/>
  <c r="F17" i="3" s="1"/>
  <c r="E18" i="3"/>
  <c r="F18" i="3" s="1"/>
  <c r="E24" i="3"/>
  <c r="F24" i="3" s="1"/>
  <c r="E25" i="3"/>
  <c r="F25" i="3" s="1"/>
  <c r="E26" i="3"/>
  <c r="F26" i="3" s="1"/>
  <c r="F3" i="3"/>
</calcChain>
</file>

<file path=xl/sharedStrings.xml><?xml version="1.0" encoding="utf-8"?>
<sst xmlns="http://schemas.openxmlformats.org/spreadsheetml/2006/main" count="109" uniqueCount="66">
  <si>
    <t>Nº</t>
  </si>
  <si>
    <t>Medición</t>
  </si>
  <si>
    <t>Magnitudes: "Qué hay que medir"</t>
  </si>
  <si>
    <t>Criterio: "Cómo hay que medirlo"</t>
  </si>
  <si>
    <t>Estado</t>
  </si>
  <si>
    <t>Objetivo: "Se busca algo en específico?"</t>
  </si>
  <si>
    <t>Resultado/Comentarios/Observaciones</t>
  </si>
  <si>
    <t>Estados</t>
  </si>
  <si>
    <t>Ignorado</t>
  </si>
  <si>
    <t>Incompleto</t>
  </si>
  <si>
    <t>Completado</t>
  </si>
  <si>
    <t>Sin preparar</t>
  </si>
  <si>
    <t>Preparado</t>
  </si>
  <si>
    <t>Respuesta en frecuencia</t>
  </si>
  <si>
    <t>Respuesta del circuito ante señales no senoidales</t>
  </si>
  <si>
    <t>Impedancia de entrada del circuito</t>
  </si>
  <si>
    <t>Midiendo la tensión de entrada y de salida del amplificador, y obteniendo de la salida la amplitud y la fase. Anotando la amplitud de entrada.</t>
  </si>
  <si>
    <t>Punta del osciloscopio x10, calibrar ambas para cada canal y setearlo en Probe x10. Generador con señal senoidal, verificar para cada frecuencia que con esa amplitud salga algo con sentido.</t>
  </si>
  <si>
    <t>Observar la respuesta en frecuencia. ¿Tiene un sobrepico? ¿Funciona el circuito? ¿De cuánto es el sobrepico?</t>
  </si>
  <si>
    <t>Obtener la forma de salida de diferentes señales en el circuito.</t>
  </si>
  <si>
    <t>Punta del osciloscopio x10, calibrar ambas para cada canal y setearlo en Probe x10. Verificar para cada frecuencia que con esa amplitud salga algo con sentido.</t>
  </si>
  <si>
    <t>Observar el resultado del derivador</t>
  </si>
  <si>
    <t>Con las mismas consideraciones de la punta del osciloscopio que antes, medimos la tensión en el generador y despues de la resistencia auxiliar de R = 10k por ahora, entonces con math hacemos la resta.</t>
  </si>
  <si>
    <t>Con una resistencia auxiliar, medir la tensión en la entrada del circuito y la tensión sobre la resistencia auxiliar para hacer Zin = V/I.</t>
  </si>
  <si>
    <t>-</t>
  </si>
  <si>
    <t>Frecuencia</t>
  </si>
  <si>
    <t>Valor pico a pico (V)</t>
  </si>
  <si>
    <t>Frecuencia (Hz)</t>
  </si>
  <si>
    <t>Generador de funciones</t>
  </si>
  <si>
    <t>Fase (°)</t>
  </si>
  <si>
    <t>Salida</t>
  </si>
  <si>
    <t>Vo/Vi</t>
  </si>
  <si>
    <t>Vo/Vi [dB]</t>
  </si>
  <si>
    <t>Resultados</t>
  </si>
  <si>
    <t>Medir la respuesta a las siguientes señales generador con el Generador de Funciones</t>
  </si>
  <si>
    <t>Señal</t>
  </si>
  <si>
    <t>Cuadrada</t>
  </si>
  <si>
    <t>Triangular</t>
  </si>
  <si>
    <t>Duty</t>
  </si>
  <si>
    <t>Offset</t>
  </si>
  <si>
    <r>
      <t xml:space="preserve">Sacar </t>
    </r>
    <r>
      <rPr>
        <b/>
        <i/>
        <sz val="11"/>
        <rFont val="Calibri"/>
        <family val="2"/>
        <scheme val="minor"/>
      </rPr>
      <t>foto</t>
    </r>
    <r>
      <rPr>
        <i/>
        <sz val="11"/>
        <rFont val="Calibri"/>
        <family val="2"/>
        <scheme val="minor"/>
      </rPr>
      <t xml:space="preserve"> de cada una con el osciloscopio y guardar en el pendrive</t>
    </r>
  </si>
  <si>
    <t>Resistencia auxiliar pico a pico (V)</t>
  </si>
  <si>
    <t>Entrada del circuito</t>
  </si>
  <si>
    <t xml:space="preserve">Fase (°) </t>
  </si>
  <si>
    <t>Corriente entrante (A)</t>
  </si>
  <si>
    <t>Impedancia (Ω)</t>
  </si>
  <si>
    <t>Fase de impedancia (°)</t>
  </si>
  <si>
    <t>Vista rápida de la respuesta en frecuencia</t>
  </si>
  <si>
    <t>Medir tensión de salida utilizando el sweep en la entrada para variar la frecuencia de la señal senoidal.</t>
  </si>
  <si>
    <t>Observar rápidamente la respuesta en frecuencia.</t>
  </si>
  <si>
    <t>Componentes del circuito</t>
  </si>
  <si>
    <t>Medir en el analizador de impedancias los componentes que utilizo.</t>
  </si>
  <si>
    <t>El capacitor medirlo en la frecuencia de corte del circuito, estimo aproximadamente 1500Hz. Revisar notas.</t>
  </si>
  <si>
    <t>Resistencia</t>
  </si>
  <si>
    <t>Frecuencia de medición</t>
  </si>
  <si>
    <t>Capacitor</t>
  </si>
  <si>
    <t>Factor de calidad Q</t>
  </si>
  <si>
    <r>
      <t>Resistencia (</t>
    </r>
    <r>
      <rPr>
        <b/>
        <sz val="10"/>
        <color theme="0"/>
        <rFont val="Calibri"/>
        <family val="2"/>
      </rPr>
      <t>Ω)</t>
    </r>
  </si>
  <si>
    <t>Capacidad (F)</t>
  </si>
  <si>
    <r>
      <t>Resistencia (</t>
    </r>
    <r>
      <rPr>
        <b/>
        <sz val="10"/>
        <color theme="0"/>
        <rFont val="Calibri"/>
        <family val="2"/>
      </rPr>
      <t>Ω</t>
    </r>
    <r>
      <rPr>
        <b/>
        <sz val="7"/>
        <color theme="0"/>
        <rFont val="Calibri"/>
        <family val="2"/>
      </rPr>
      <t>)</t>
    </r>
  </si>
  <si>
    <t>Daba cualquier cosa.</t>
  </si>
  <si>
    <t>En muchos puntos daba que saturaba o no le daba el Slew Rate al OPAMP, por eso algunas mediciones son con menor tensión pico a pico. Importante, no estoy pudiendo obtener mediciones en la cercanía del sobrepico DISTORSIONA LA SEÑAL DE ENTRADA! Debe ser por la baja impedancia de entrada.</t>
  </si>
  <si>
    <t>?</t>
  </si>
  <si>
    <r>
      <t xml:space="preserve">Sacar </t>
    </r>
    <r>
      <rPr>
        <b/>
        <i/>
        <sz val="11"/>
        <rFont val="Calibri"/>
        <family val="2"/>
        <scheme val="minor"/>
      </rPr>
      <t>foto</t>
    </r>
    <r>
      <rPr>
        <i/>
        <sz val="11"/>
        <rFont val="Calibri"/>
        <family val="2"/>
        <scheme val="minor"/>
      </rPr>
      <t xml:space="preserve"> de cada una con el osciloscopio y guardar en el pendrive. </t>
    </r>
    <r>
      <rPr>
        <b/>
        <i/>
        <sz val="11"/>
        <rFont val="Calibri"/>
        <family val="2"/>
        <scheme val="minor"/>
      </rPr>
      <t>Acordate que salgan los Quick Measure!</t>
    </r>
  </si>
  <si>
    <t>1. Foto de varios períodos y csv</t>
  </si>
  <si>
    <t>2. Foto zoom del transitorio y 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</si>
</sst>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i/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0"/>
      <color theme="0"/>
      <name val="Calibri"/>
      <family val="2"/>
    </font>
    <font>
      <b/>
      <sz val="7"/>
      <color theme="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Dashed">
        <color indexed="64"/>
      </right>
      <top/>
      <bottom/>
      <diagonal/>
    </border>
    <border>
      <left style="mediumDashed">
        <color indexed="64"/>
      </left>
      <right/>
      <top style="mediumDashed">
        <color indexed="64"/>
      </top>
      <bottom/>
      <diagonal/>
    </border>
    <border>
      <left/>
      <right/>
      <top style="mediumDashed">
        <color indexed="64"/>
      </top>
      <bottom/>
      <diagonal/>
    </border>
    <border>
      <left/>
      <right style="mediumDashed">
        <color indexed="64"/>
      </right>
      <top style="mediumDashed">
        <color indexed="64"/>
      </top>
      <bottom/>
      <diagonal/>
    </border>
    <border>
      <left style="mediumDashed">
        <color indexed="64"/>
      </left>
      <right/>
      <top/>
      <bottom/>
      <diagonal/>
    </border>
    <border>
      <left style="mediumDashed">
        <color indexed="64"/>
      </left>
      <right/>
      <top/>
      <bottom style="mediumDashed">
        <color indexed="64"/>
      </bottom>
      <diagonal/>
    </border>
    <border>
      <left/>
      <right/>
      <top/>
      <bottom style="mediumDashed">
        <color indexed="64"/>
      </bottom>
      <diagonal/>
    </border>
    <border>
      <left/>
      <right style="mediumDashed">
        <color indexed="64"/>
      </right>
      <top/>
      <bottom style="mediumDash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0">
    <xf numFmtId="0" fontId="0" fillId="0" borderId="0" xfId="0"/>
    <xf numFmtId="0" fontId="0" fillId="0" borderId="0" xfId="0" applyAlignment="1"/>
    <xf numFmtId="0" fontId="5" fillId="2" borderId="1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4" fillId="3" borderId="16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3" fillId="4" borderId="17" xfId="0" applyFont="1" applyFill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3" fillId="4" borderId="10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center" vertical="center" wrapText="1"/>
    </xf>
    <xf numFmtId="0" fontId="5" fillId="2" borderId="19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0" fillId="0" borderId="8" xfId="0" applyBorder="1"/>
    <xf numFmtId="0" fontId="5" fillId="2" borderId="21" xfId="0" applyFont="1" applyFill="1" applyBorder="1" applyAlignment="1">
      <alignment horizontal="center" vertical="center" wrapText="1"/>
    </xf>
    <xf numFmtId="0" fontId="5" fillId="2" borderId="20" xfId="0" applyFont="1" applyFill="1" applyBorder="1" applyAlignment="1">
      <alignment horizontal="center" vertical="center" wrapText="1"/>
    </xf>
    <xf numFmtId="0" fontId="5" fillId="2" borderId="13" xfId="0" applyFont="1" applyFill="1" applyBorder="1" applyAlignment="1">
      <alignment horizontal="center" vertical="center" wrapText="1"/>
    </xf>
    <xf numFmtId="0" fontId="5" fillId="2" borderId="22" xfId="0" applyFont="1" applyFill="1" applyBorder="1" applyAlignment="1">
      <alignment horizontal="center" vertical="center" wrapText="1"/>
    </xf>
    <xf numFmtId="0" fontId="5" fillId="2" borderId="15" xfId="0" applyFont="1" applyFill="1" applyBorder="1" applyAlignment="1">
      <alignment horizontal="center" vertical="center" wrapText="1"/>
    </xf>
    <xf numFmtId="0" fontId="0" fillId="0" borderId="6" xfId="0" applyBorder="1"/>
    <xf numFmtId="0" fontId="3" fillId="4" borderId="9" xfId="0" applyFont="1" applyFill="1" applyBorder="1" applyAlignment="1">
      <alignment horizontal="center" vertical="center" wrapText="1"/>
    </xf>
    <xf numFmtId="0" fontId="3" fillId="4" borderId="11" xfId="0" applyFont="1" applyFill="1" applyBorder="1" applyAlignment="1">
      <alignment horizontal="center" vertical="center" wrapText="1"/>
    </xf>
    <xf numFmtId="0" fontId="0" fillId="4" borderId="9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10" xfId="0" applyFill="1" applyBorder="1"/>
    <xf numFmtId="0" fontId="0" fillId="4" borderId="11" xfId="0" applyFill="1" applyBorder="1"/>
    <xf numFmtId="0" fontId="0" fillId="4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7" xfId="0" applyFill="1" applyBorder="1"/>
    <xf numFmtId="0" fontId="0" fillId="4" borderId="8" xfId="0" applyFill="1" applyBorder="1"/>
    <xf numFmtId="0" fontId="5" fillId="2" borderId="23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0" fillId="4" borderId="10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3" fillId="4" borderId="9" xfId="0" applyFont="1" applyFill="1" applyBorder="1" applyAlignment="1">
      <alignment horizontal="center" wrapText="1"/>
    </xf>
    <xf numFmtId="0" fontId="3" fillId="4" borderId="10" xfId="0" applyFont="1" applyFill="1" applyBorder="1" applyAlignment="1">
      <alignment horizontal="center" wrapText="1"/>
    </xf>
    <xf numFmtId="0" fontId="3" fillId="4" borderId="6" xfId="0" applyFont="1" applyFill="1" applyBorder="1" applyAlignment="1">
      <alignment horizontal="center" wrapText="1"/>
    </xf>
    <xf numFmtId="0" fontId="3" fillId="4" borderId="7" xfId="0" applyFont="1" applyFill="1" applyBorder="1" applyAlignment="1">
      <alignment horizontal="center" wrapText="1"/>
    </xf>
    <xf numFmtId="0" fontId="3" fillId="4" borderId="10" xfId="0" applyFont="1" applyFill="1" applyBorder="1" applyAlignment="1">
      <alignment horizontal="center" vertical="center" wrapText="1"/>
    </xf>
    <xf numFmtId="0" fontId="3" fillId="4" borderId="11" xfId="0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center" vertical="center" wrapText="1"/>
    </xf>
    <xf numFmtId="0" fontId="3" fillId="4" borderId="10" xfId="0" applyFont="1" applyFill="1" applyBorder="1" applyAlignment="1">
      <alignment horizontal="center" vertical="center" wrapText="1"/>
    </xf>
    <xf numFmtId="0" fontId="3" fillId="4" borderId="11" xfId="0" applyFont="1" applyFill="1" applyBorder="1" applyAlignment="1">
      <alignment horizontal="center" vertical="center" wrapText="1"/>
    </xf>
    <xf numFmtId="0" fontId="5" fillId="2" borderId="13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 wrapText="1"/>
    </xf>
    <xf numFmtId="0" fontId="5" fillId="2" borderId="19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1" fillId="2" borderId="14" xfId="0" applyFont="1" applyFill="1" applyBorder="1" applyAlignment="1">
      <alignment horizontal="center" vertical="center" wrapText="1"/>
    </xf>
    <xf numFmtId="0" fontId="6" fillId="5" borderId="25" xfId="0" applyFont="1" applyFill="1" applyBorder="1" applyAlignment="1">
      <alignment horizontal="center" vertical="center" wrapText="1"/>
    </xf>
    <xf numFmtId="0" fontId="6" fillId="5" borderId="26" xfId="0" applyFont="1" applyFill="1" applyBorder="1" applyAlignment="1">
      <alignment horizontal="center" vertical="center" wrapText="1"/>
    </xf>
    <xf numFmtId="0" fontId="6" fillId="5" borderId="27" xfId="0" applyFont="1" applyFill="1" applyBorder="1" applyAlignment="1">
      <alignment horizontal="center" vertical="center" wrapText="1"/>
    </xf>
    <xf numFmtId="0" fontId="6" fillId="5" borderId="28" xfId="0" applyFont="1" applyFill="1" applyBorder="1" applyAlignment="1">
      <alignment horizontal="center" vertical="center" wrapText="1"/>
    </xf>
    <xf numFmtId="0" fontId="6" fillId="5" borderId="0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 wrapText="1"/>
    </xf>
    <xf numFmtId="0" fontId="6" fillId="5" borderId="29" xfId="0" applyFont="1" applyFill="1" applyBorder="1" applyAlignment="1">
      <alignment horizontal="center" vertical="center" wrapText="1"/>
    </xf>
    <xf numFmtId="0" fontId="6" fillId="5" borderId="30" xfId="0" applyFont="1" applyFill="1" applyBorder="1" applyAlignment="1">
      <alignment horizontal="center" vertical="center" wrapText="1"/>
    </xf>
    <xf numFmtId="0" fontId="6" fillId="5" borderId="31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 wrapText="1"/>
    </xf>
    <xf numFmtId="0" fontId="0" fillId="4" borderId="9" xfId="0" applyFill="1" applyBorder="1" applyAlignment="1">
      <alignment horizontal="center" vertical="center" wrapText="1"/>
    </xf>
    <xf numFmtId="0" fontId="0" fillId="4" borderId="10" xfId="0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 wrapText="1"/>
    </xf>
    <xf numFmtId="0" fontId="0" fillId="4" borderId="11" xfId="0" applyFill="1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 wrapText="1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11" fontId="0" fillId="4" borderId="6" xfId="0" applyNumberFormat="1" applyFill="1" applyBorder="1" applyAlignment="1">
      <alignment horizontal="center"/>
    </xf>
    <xf numFmtId="11" fontId="0" fillId="4" borderId="10" xfId="0" applyNumberFormat="1" applyFill="1" applyBorder="1" applyAlignment="1">
      <alignment horizontal="center"/>
    </xf>
  </cellXfs>
  <cellStyles count="1">
    <cellStyle name="Normal" xfId="0" builtinId="0"/>
  </cellStyles>
  <dxfs count="5">
    <dxf>
      <fill>
        <patternFill>
          <bgColor theme="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49998474074526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MX"/>
              <a:t>|H(f)|dB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'Respuesta en frecuencia (Proto)'!$B$3:$B$40</c:f>
              <c:numCache>
                <c:formatCode>General</c:formatCode>
                <c:ptCount val="38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20000</c:v>
                </c:pt>
                <c:pt idx="8">
                  <c:v>50000</c:v>
                </c:pt>
                <c:pt idx="9">
                  <c:v>50000</c:v>
                </c:pt>
                <c:pt idx="10">
                  <c:v>80000</c:v>
                </c:pt>
                <c:pt idx="11">
                  <c:v>100000</c:v>
                </c:pt>
                <c:pt idx="12">
                  <c:v>110000</c:v>
                </c:pt>
                <c:pt idx="13">
                  <c:v>120000</c:v>
                </c:pt>
                <c:pt idx="14">
                  <c:v>120000</c:v>
                </c:pt>
                <c:pt idx="15">
                  <c:v>130000</c:v>
                </c:pt>
                <c:pt idx="16">
                  <c:v>200000</c:v>
                </c:pt>
                <c:pt idx="17">
                  <c:v>350000</c:v>
                </c:pt>
                <c:pt idx="18">
                  <c:v>500000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  <c:pt idx="22">
                  <c:v>3000000</c:v>
                </c:pt>
                <c:pt idx="23">
                  <c:v>4000000</c:v>
                </c:pt>
              </c:numCache>
            </c:numRef>
          </c:xVal>
          <c:yVal>
            <c:numRef>
              <c:f>'Respuesta en frecuencia (Proto)'!$F$3:$F$40</c:f>
              <c:numCache>
                <c:formatCode>General</c:formatCode>
                <c:ptCount val="38"/>
                <c:pt idx="0">
                  <c:v>-42.766053963325632</c:v>
                </c:pt>
                <c:pt idx="1">
                  <c:v>-28.898417295588249</c:v>
                </c:pt>
                <c:pt idx="2">
                  <c:v>-23.016949515394071</c:v>
                </c:pt>
                <c:pt idx="3">
                  <c:v>-9.1017435332838339</c:v>
                </c:pt>
                <c:pt idx="4">
                  <c:v>-3.054500814629372</c:v>
                </c:pt>
                <c:pt idx="5">
                  <c:v>10.523064279308317</c:v>
                </c:pt>
                <c:pt idx="6">
                  <c:v>16.37890642825537</c:v>
                </c:pt>
                <c:pt idx="7">
                  <c:v>21.887927532352556</c:v>
                </c:pt>
                <c:pt idx="8">
                  <c:v>30.812484311069461</c:v>
                </c:pt>
                <c:pt idx="9">
                  <c:v>30.635936196176967</c:v>
                </c:pt>
                <c:pt idx="10">
                  <c:v>36.920516435707967</c:v>
                </c:pt>
                <c:pt idx="11">
                  <c:v>41.470875893676869</c:v>
                </c:pt>
                <c:pt idx="12">
                  <c:v>44.304507877006436</c:v>
                </c:pt>
                <c:pt idx="13">
                  <c:v>46.55398848003</c:v>
                </c:pt>
                <c:pt idx="14">
                  <c:v>44.90519017360505</c:v>
                </c:pt>
                <c:pt idx="15">
                  <c:v>48.743476208712366</c:v>
                </c:pt>
                <c:pt idx="16">
                  <c:v>39.533531428347523</c:v>
                </c:pt>
                <c:pt idx="17">
                  <c:v>32.67213575905518</c:v>
                </c:pt>
                <c:pt idx="18">
                  <c:v>26.680605115338132</c:v>
                </c:pt>
                <c:pt idx="19">
                  <c:v>27.49567168628937</c:v>
                </c:pt>
                <c:pt idx="20">
                  <c:v>18.742504807842273</c:v>
                </c:pt>
                <c:pt idx="21">
                  <c:v>12.495951579215223</c:v>
                </c:pt>
                <c:pt idx="22">
                  <c:v>6.1537196014497439</c:v>
                </c:pt>
                <c:pt idx="23">
                  <c:v>4.2823259877133149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3C-4E5F-A68B-85F1E463D1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8461631"/>
        <c:axId val="1758469535"/>
      </c:scatterChart>
      <c:valAx>
        <c:axId val="1758461631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58469535"/>
        <c:crosses val="autoZero"/>
        <c:crossBetween val="midCat"/>
      </c:valAx>
      <c:valAx>
        <c:axId val="1758469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58461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H(f)°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'Respuesta en frecuencia (Proto)'!$D$3</c:f>
              <c:strCache>
                <c:ptCount val="1"/>
                <c:pt idx="0">
                  <c:v>-94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'Respuesta en frecuencia (Proto)'!$B$3:$B$40</c:f>
              <c:numCache>
                <c:formatCode>General</c:formatCode>
                <c:ptCount val="38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20000</c:v>
                </c:pt>
                <c:pt idx="8">
                  <c:v>50000</c:v>
                </c:pt>
                <c:pt idx="9">
                  <c:v>50000</c:v>
                </c:pt>
                <c:pt idx="10">
                  <c:v>80000</c:v>
                </c:pt>
                <c:pt idx="11">
                  <c:v>100000</c:v>
                </c:pt>
                <c:pt idx="12">
                  <c:v>110000</c:v>
                </c:pt>
                <c:pt idx="13">
                  <c:v>120000</c:v>
                </c:pt>
                <c:pt idx="14">
                  <c:v>120000</c:v>
                </c:pt>
                <c:pt idx="15">
                  <c:v>130000</c:v>
                </c:pt>
                <c:pt idx="16">
                  <c:v>200000</c:v>
                </c:pt>
                <c:pt idx="17">
                  <c:v>350000</c:v>
                </c:pt>
                <c:pt idx="18">
                  <c:v>500000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  <c:pt idx="22">
                  <c:v>3000000</c:v>
                </c:pt>
                <c:pt idx="23">
                  <c:v>4000000</c:v>
                </c:pt>
              </c:numCache>
            </c:numRef>
          </c:xVal>
          <c:yVal>
            <c:numRef>
              <c:f>'Respuesta en frecuencia (Proto)'!$D$3:$D$40</c:f>
              <c:numCache>
                <c:formatCode>General</c:formatCode>
                <c:ptCount val="38"/>
                <c:pt idx="0">
                  <c:v>-94</c:v>
                </c:pt>
                <c:pt idx="1">
                  <c:v>-92</c:v>
                </c:pt>
                <c:pt idx="2">
                  <c:v>-92</c:v>
                </c:pt>
                <c:pt idx="3">
                  <c:v>-92</c:v>
                </c:pt>
                <c:pt idx="4">
                  <c:v>-90</c:v>
                </c:pt>
                <c:pt idx="5">
                  <c:v>-92</c:v>
                </c:pt>
                <c:pt idx="6">
                  <c:v>-90</c:v>
                </c:pt>
                <c:pt idx="7">
                  <c:v>-91</c:v>
                </c:pt>
                <c:pt idx="8">
                  <c:v>-92</c:v>
                </c:pt>
                <c:pt idx="9">
                  <c:v>-91</c:v>
                </c:pt>
                <c:pt idx="10">
                  <c:v>-90</c:v>
                </c:pt>
                <c:pt idx="11">
                  <c:v>-90</c:v>
                </c:pt>
                <c:pt idx="12">
                  <c:v>-89</c:v>
                </c:pt>
                <c:pt idx="13">
                  <c:v>-89</c:v>
                </c:pt>
                <c:pt idx="14">
                  <c:v>-90</c:v>
                </c:pt>
                <c:pt idx="15">
                  <c:v>-84</c:v>
                </c:pt>
                <c:pt idx="16">
                  <c:v>-280</c:v>
                </c:pt>
                <c:pt idx="17">
                  <c:v>-283</c:v>
                </c:pt>
                <c:pt idx="18">
                  <c:v>-287</c:v>
                </c:pt>
                <c:pt idx="19">
                  <c:v>-288</c:v>
                </c:pt>
                <c:pt idx="20">
                  <c:v>-292</c:v>
                </c:pt>
                <c:pt idx="21">
                  <c:v>-301</c:v>
                </c:pt>
                <c:pt idx="22">
                  <c:v>-302</c:v>
                </c:pt>
                <c:pt idx="23">
                  <c:v>-305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8D-4945-94AC-6E98E3F980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1354575"/>
        <c:axId val="1731353743"/>
      </c:scatterChart>
      <c:valAx>
        <c:axId val="1731354575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31353743"/>
        <c:crosses val="autoZero"/>
        <c:crossBetween val="midCat"/>
      </c:valAx>
      <c:valAx>
        <c:axId val="1731353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313545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MX"/>
              <a:t>|H(f)|dB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'Respuesta en frecuencia (PCB)'!$B$3:$B$40</c:f>
              <c:numCache>
                <c:formatCode>General</c:formatCode>
                <c:ptCount val="38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20000</c:v>
                </c:pt>
                <c:pt idx="8">
                  <c:v>50000</c:v>
                </c:pt>
                <c:pt idx="9">
                  <c:v>50000</c:v>
                </c:pt>
                <c:pt idx="10">
                  <c:v>80000</c:v>
                </c:pt>
                <c:pt idx="11">
                  <c:v>100000</c:v>
                </c:pt>
                <c:pt idx="12">
                  <c:v>110000</c:v>
                </c:pt>
                <c:pt idx="13">
                  <c:v>140000</c:v>
                </c:pt>
                <c:pt idx="14">
                  <c:v>120000</c:v>
                </c:pt>
                <c:pt idx="15">
                  <c:v>130000</c:v>
                </c:pt>
                <c:pt idx="16">
                  <c:v>200000</c:v>
                </c:pt>
                <c:pt idx="17">
                  <c:v>350000</c:v>
                </c:pt>
                <c:pt idx="18">
                  <c:v>500000</c:v>
                </c:pt>
                <c:pt idx="19">
                  <c:v>750000</c:v>
                </c:pt>
                <c:pt idx="20">
                  <c:v>1000000</c:v>
                </c:pt>
                <c:pt idx="21">
                  <c:v>2000000</c:v>
                </c:pt>
                <c:pt idx="22">
                  <c:v>3000000</c:v>
                </c:pt>
              </c:numCache>
            </c:numRef>
          </c:xVal>
          <c:yVal>
            <c:numRef>
              <c:f>'Respuesta en frecuencia (PCB)'!$F$3:$F$40</c:f>
              <c:numCache>
                <c:formatCode>General</c:formatCode>
                <c:ptCount val="38"/>
                <c:pt idx="0">
                  <c:v>-42.810251292151975</c:v>
                </c:pt>
                <c:pt idx="1">
                  <c:v>-28.830411599568766</c:v>
                </c:pt>
                <c:pt idx="2">
                  <c:v>-22.870340778892899</c:v>
                </c:pt>
                <c:pt idx="3">
                  <c:v>-8.9886732522561434</c:v>
                </c:pt>
                <c:pt idx="4">
                  <c:v>-3.0173551145180282</c:v>
                </c:pt>
                <c:pt idx="5">
                  <c:v>10.976289587494747</c:v>
                </c:pt>
                <c:pt idx="6">
                  <c:v>16.960848413220763</c:v>
                </c:pt>
                <c:pt idx="7">
                  <c:v>22.326461081043831</c:v>
                </c:pt>
                <c:pt idx="8">
                  <c:v>31.028999959457501</c:v>
                </c:pt>
                <c:pt idx="9">
                  <c:v>30.635936196176967</c:v>
                </c:pt>
                <c:pt idx="10">
                  <c:v>36.666447778222313</c:v>
                </c:pt>
                <c:pt idx="11">
                  <c:v>40.398295457929962</c:v>
                </c:pt>
                <c:pt idx="12">
                  <c:v>42.867481964399381</c:v>
                </c:pt>
                <c:pt idx="13">
                  <c:v>48.410116731415584</c:v>
                </c:pt>
                <c:pt idx="14">
                  <c:v>44.90519017360505</c:v>
                </c:pt>
                <c:pt idx="15">
                  <c:v>46.138243557798717</c:v>
                </c:pt>
                <c:pt idx="16">
                  <c:v>44.130521048436066</c:v>
                </c:pt>
                <c:pt idx="17">
                  <c:v>32.132837794052854</c:v>
                </c:pt>
                <c:pt idx="18">
                  <c:v>25.144814494103954</c:v>
                </c:pt>
                <c:pt idx="19">
                  <c:v>21.938200260161128</c:v>
                </c:pt>
                <c:pt idx="20">
                  <c:v>16.842671221010356</c:v>
                </c:pt>
                <c:pt idx="21">
                  <c:v>6.0205999132796242</c:v>
                </c:pt>
                <c:pt idx="2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DA-4AA4-9184-6B6BBB1E1A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8461631"/>
        <c:axId val="1758469535"/>
      </c:scatterChart>
      <c:valAx>
        <c:axId val="1758461631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58469535"/>
        <c:crosses val="autoZero"/>
        <c:crossBetween val="midCat"/>
      </c:valAx>
      <c:valAx>
        <c:axId val="1758469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58461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H(f)°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'Respuesta en frecuencia (PCB)'!$D$3</c:f>
              <c:strCache>
                <c:ptCount val="1"/>
                <c:pt idx="0">
                  <c:v>-91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'Respuesta en frecuencia (PCB)'!$B$3:$B$40</c:f>
              <c:numCache>
                <c:formatCode>General</c:formatCode>
                <c:ptCount val="38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20000</c:v>
                </c:pt>
                <c:pt idx="8">
                  <c:v>50000</c:v>
                </c:pt>
                <c:pt idx="9">
                  <c:v>50000</c:v>
                </c:pt>
                <c:pt idx="10">
                  <c:v>80000</c:v>
                </c:pt>
                <c:pt idx="11">
                  <c:v>100000</c:v>
                </c:pt>
                <c:pt idx="12">
                  <c:v>110000</c:v>
                </c:pt>
                <c:pt idx="13">
                  <c:v>140000</c:v>
                </c:pt>
                <c:pt idx="14">
                  <c:v>120000</c:v>
                </c:pt>
                <c:pt idx="15">
                  <c:v>130000</c:v>
                </c:pt>
                <c:pt idx="16">
                  <c:v>200000</c:v>
                </c:pt>
                <c:pt idx="17">
                  <c:v>350000</c:v>
                </c:pt>
                <c:pt idx="18">
                  <c:v>500000</c:v>
                </c:pt>
                <c:pt idx="19">
                  <c:v>750000</c:v>
                </c:pt>
                <c:pt idx="20">
                  <c:v>1000000</c:v>
                </c:pt>
                <c:pt idx="21">
                  <c:v>2000000</c:v>
                </c:pt>
                <c:pt idx="22">
                  <c:v>3000000</c:v>
                </c:pt>
              </c:numCache>
            </c:numRef>
          </c:xVal>
          <c:yVal>
            <c:numRef>
              <c:f>'Respuesta en frecuencia (PCB)'!$D$3:$D$40</c:f>
              <c:numCache>
                <c:formatCode>General</c:formatCode>
                <c:ptCount val="38"/>
                <c:pt idx="0">
                  <c:v>-91</c:v>
                </c:pt>
                <c:pt idx="1">
                  <c:v>-92</c:v>
                </c:pt>
                <c:pt idx="2">
                  <c:v>-92</c:v>
                </c:pt>
                <c:pt idx="3">
                  <c:v>-90</c:v>
                </c:pt>
                <c:pt idx="4">
                  <c:v>-90</c:v>
                </c:pt>
                <c:pt idx="5">
                  <c:v>-90</c:v>
                </c:pt>
                <c:pt idx="6">
                  <c:v>-90</c:v>
                </c:pt>
                <c:pt idx="7">
                  <c:v>-90</c:v>
                </c:pt>
                <c:pt idx="8">
                  <c:v>-91</c:v>
                </c:pt>
                <c:pt idx="9">
                  <c:v>-91</c:v>
                </c:pt>
                <c:pt idx="10">
                  <c:v>-90</c:v>
                </c:pt>
                <c:pt idx="11">
                  <c:v>-88</c:v>
                </c:pt>
                <c:pt idx="12">
                  <c:v>-90</c:v>
                </c:pt>
                <c:pt idx="13">
                  <c:v>-305</c:v>
                </c:pt>
                <c:pt idx="14">
                  <c:v>-90</c:v>
                </c:pt>
                <c:pt idx="15">
                  <c:v>-75</c:v>
                </c:pt>
                <c:pt idx="16">
                  <c:v>-305</c:v>
                </c:pt>
                <c:pt idx="17">
                  <c:v>-300</c:v>
                </c:pt>
                <c:pt idx="18">
                  <c:v>-305</c:v>
                </c:pt>
                <c:pt idx="19">
                  <c:v>-319</c:v>
                </c:pt>
                <c:pt idx="20">
                  <c:v>-323</c:v>
                </c:pt>
                <c:pt idx="21">
                  <c:v>-336</c:v>
                </c:pt>
                <c:pt idx="22">
                  <c:v>-340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A3-42B9-B2C4-097BE30DC8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1354575"/>
        <c:axId val="1731353743"/>
      </c:scatterChart>
      <c:valAx>
        <c:axId val="1731354575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31353743"/>
        <c:crosses val="autoZero"/>
        <c:crossBetween val="midCat"/>
      </c:valAx>
      <c:valAx>
        <c:axId val="1731353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313545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Impedancia (</a:t>
            </a:r>
            <a:r>
              <a:rPr lang="el-GR"/>
              <a:t>Ω)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'Impedancia de entrada'!$I$3</c:f>
              <c:strCache>
                <c:ptCount val="1"/>
                <c:pt idx="0">
                  <c:v>7.69E+05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'Impedancia de entrada'!$B$3:$B$40</c:f>
              <c:numCache>
                <c:formatCode>General</c:formatCode>
                <c:ptCount val="38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20</c:v>
                </c:pt>
                <c:pt idx="7">
                  <c:v>50</c:v>
                </c:pt>
                <c:pt idx="8">
                  <c:v>200</c:v>
                </c:pt>
                <c:pt idx="9">
                  <c:v>500</c:v>
                </c:pt>
                <c:pt idx="10">
                  <c:v>2000</c:v>
                </c:pt>
                <c:pt idx="11">
                  <c:v>5000</c:v>
                </c:pt>
                <c:pt idx="12">
                  <c:v>20000</c:v>
                </c:pt>
                <c:pt idx="13">
                  <c:v>50000</c:v>
                </c:pt>
                <c:pt idx="14">
                  <c:v>15</c:v>
                </c:pt>
                <c:pt idx="15">
                  <c:v>35</c:v>
                </c:pt>
                <c:pt idx="16">
                  <c:v>12</c:v>
                </c:pt>
                <c:pt idx="17">
                  <c:v>27</c:v>
                </c:pt>
                <c:pt idx="18">
                  <c:v>200000</c:v>
                </c:pt>
                <c:pt idx="19">
                  <c:v>300000</c:v>
                </c:pt>
                <c:pt idx="20">
                  <c:v>500000</c:v>
                </c:pt>
                <c:pt idx="21">
                  <c:v>750000</c:v>
                </c:pt>
              </c:numCache>
            </c:numRef>
          </c:xVal>
          <c:yVal>
            <c:numRef>
              <c:f>'Impedancia de entrada'!$I$3:$I$40</c:f>
              <c:numCache>
                <c:formatCode>0.00E+00</c:formatCode>
                <c:ptCount val="38"/>
                <c:pt idx="0">
                  <c:v>768552.6315789473</c:v>
                </c:pt>
                <c:pt idx="1">
                  <c:v>78571.42857142858</c:v>
                </c:pt>
                <c:pt idx="2">
                  <c:v>7904.1916167664676</c:v>
                </c:pt>
                <c:pt idx="3">
                  <c:v>890.10989010989033</c:v>
                </c:pt>
                <c:pt idx="4">
                  <c:v>59.64705882352942</c:v>
                </c:pt>
                <c:pt idx="5">
                  <c:v>267.2592592592593</c:v>
                </c:pt>
                <c:pt idx="6">
                  <c:v>370721.15384615387</c:v>
                </c:pt>
                <c:pt idx="7">
                  <c:v>157016.12903225806</c:v>
                </c:pt>
                <c:pt idx="8">
                  <c:v>39641.185647425897</c:v>
                </c:pt>
                <c:pt idx="9">
                  <c:v>16389.032591826177</c:v>
                </c:pt>
                <c:pt idx="10">
                  <c:v>4220.7792207792209</c:v>
                </c:pt>
                <c:pt idx="11">
                  <c:v>1683.4303864478559</c:v>
                </c:pt>
                <c:pt idx="12">
                  <c:v>447.14285714285705</c:v>
                </c:pt>
                <c:pt idx="13">
                  <c:v>167.21250000000001</c:v>
                </c:pt>
                <c:pt idx="14">
                  <c:v>498113.20754716982</c:v>
                </c:pt>
                <c:pt idx="15">
                  <c:v>213888.88888888888</c:v>
                </c:pt>
                <c:pt idx="16">
                  <c:v>630337.07865168538</c:v>
                </c:pt>
                <c:pt idx="17">
                  <c:v>274256.75675675675</c:v>
                </c:pt>
                <c:pt idx="18">
                  <c:v>42.730769230769241</c:v>
                </c:pt>
                <c:pt idx="19">
                  <c:v>97.51351351351353</c:v>
                </c:pt>
                <c:pt idx="20">
                  <c:v>166.83333333333331</c:v>
                </c:pt>
                <c:pt idx="21">
                  <c:v>242.73333333333338</c:v>
                </c:pt>
                <c:pt idx="3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20-4CBE-9B9E-D0C845B03D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1350415"/>
        <c:axId val="1731345007"/>
      </c:scatterChart>
      <c:valAx>
        <c:axId val="1731350415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31345007"/>
        <c:crosses val="autoZero"/>
        <c:crossBetween val="midCat"/>
      </c:valAx>
      <c:valAx>
        <c:axId val="1731345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31350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'Impedancia de entrada'!$J$2</c:f>
              <c:strCache>
                <c:ptCount val="1"/>
                <c:pt idx="0">
                  <c:v>Fase de impedancia (°)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'Impedancia de entrada'!$B$3:$B$40</c:f>
              <c:numCache>
                <c:formatCode>General</c:formatCode>
                <c:ptCount val="38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20</c:v>
                </c:pt>
                <c:pt idx="7">
                  <c:v>50</c:v>
                </c:pt>
                <c:pt idx="8">
                  <c:v>200</c:v>
                </c:pt>
                <c:pt idx="9">
                  <c:v>500</c:v>
                </c:pt>
                <c:pt idx="10">
                  <c:v>2000</c:v>
                </c:pt>
                <c:pt idx="11">
                  <c:v>5000</c:v>
                </c:pt>
                <c:pt idx="12">
                  <c:v>20000</c:v>
                </c:pt>
                <c:pt idx="13">
                  <c:v>50000</c:v>
                </c:pt>
                <c:pt idx="14">
                  <c:v>15</c:v>
                </c:pt>
                <c:pt idx="15">
                  <c:v>35</c:v>
                </c:pt>
                <c:pt idx="16">
                  <c:v>12</c:v>
                </c:pt>
                <c:pt idx="17">
                  <c:v>27</c:v>
                </c:pt>
                <c:pt idx="18">
                  <c:v>200000</c:v>
                </c:pt>
                <c:pt idx="19">
                  <c:v>300000</c:v>
                </c:pt>
                <c:pt idx="20">
                  <c:v>500000</c:v>
                </c:pt>
                <c:pt idx="21">
                  <c:v>750000</c:v>
                </c:pt>
              </c:numCache>
            </c:numRef>
          </c:xVal>
          <c:yVal>
            <c:numRef>
              <c:f>'Impedancia de entrada'!$J$3:$J$40</c:f>
              <c:numCache>
                <c:formatCode>General</c:formatCode>
                <c:ptCount val="38"/>
                <c:pt idx="0">
                  <c:v>-90</c:v>
                </c:pt>
                <c:pt idx="1">
                  <c:v>-90</c:v>
                </c:pt>
                <c:pt idx="2">
                  <c:v>-90</c:v>
                </c:pt>
                <c:pt idx="3">
                  <c:v>-99</c:v>
                </c:pt>
                <c:pt idx="4">
                  <c:v>-100</c:v>
                </c:pt>
                <c:pt idx="5">
                  <c:v>-190</c:v>
                </c:pt>
                <c:pt idx="6">
                  <c:v>-90</c:v>
                </c:pt>
                <c:pt idx="7">
                  <c:v>-90</c:v>
                </c:pt>
                <c:pt idx="8">
                  <c:v>-90</c:v>
                </c:pt>
                <c:pt idx="9">
                  <c:v>-90</c:v>
                </c:pt>
                <c:pt idx="10">
                  <c:v>-100</c:v>
                </c:pt>
                <c:pt idx="11">
                  <c:v>-90</c:v>
                </c:pt>
                <c:pt idx="12">
                  <c:v>-90</c:v>
                </c:pt>
                <c:pt idx="13">
                  <c:v>-90</c:v>
                </c:pt>
                <c:pt idx="14">
                  <c:v>-86</c:v>
                </c:pt>
                <c:pt idx="15">
                  <c:v>-90</c:v>
                </c:pt>
                <c:pt idx="16">
                  <c:v>-88</c:v>
                </c:pt>
                <c:pt idx="17">
                  <c:v>-90</c:v>
                </c:pt>
                <c:pt idx="18">
                  <c:v>-115</c:v>
                </c:pt>
                <c:pt idx="19">
                  <c:v>-121</c:v>
                </c:pt>
                <c:pt idx="20">
                  <c:v>-140</c:v>
                </c:pt>
                <c:pt idx="21">
                  <c:v>-170</c:v>
                </c:pt>
                <c:pt idx="3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44-4288-9B6D-43F22383E3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1343343"/>
        <c:axId val="1731355407"/>
      </c:scatterChart>
      <c:valAx>
        <c:axId val="1731343343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31355407"/>
        <c:crosses val="autoZero"/>
        <c:crossBetween val="midCat"/>
      </c:valAx>
      <c:valAx>
        <c:axId val="17313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31343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123825</xdr:colOff>
      <xdr:row>0</xdr:row>
      <xdr:rowOff>47625</xdr:rowOff>
    </xdr:from>
    <xdr:to>
      <xdr:col>16</xdr:col>
      <xdr:colOff>28575</xdr:colOff>
      <xdr:row>13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123824</xdr:colOff>
      <xdr:row>14</xdr:row>
      <xdr:rowOff>19050</xdr:rowOff>
    </xdr:from>
    <xdr:to>
      <xdr:col>16</xdr:col>
      <xdr:colOff>57149</xdr:colOff>
      <xdr:row>28</xdr:row>
      <xdr:rowOff>133349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123825</xdr:colOff>
      <xdr:row>0</xdr:row>
      <xdr:rowOff>47625</xdr:rowOff>
    </xdr:from>
    <xdr:to>
      <xdr:col>16</xdr:col>
      <xdr:colOff>28575</xdr:colOff>
      <xdr:row>13</xdr:row>
      <xdr:rowOff>171450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123824</xdr:colOff>
      <xdr:row>14</xdr:row>
      <xdr:rowOff>19050</xdr:rowOff>
    </xdr:from>
    <xdr:to>
      <xdr:col>16</xdr:col>
      <xdr:colOff>57149</xdr:colOff>
      <xdr:row>28</xdr:row>
      <xdr:rowOff>133349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163284</xdr:colOff>
      <xdr:row>0</xdr:row>
      <xdr:rowOff>353787</xdr:rowOff>
    </xdr:from>
    <xdr:to>
      <xdr:col>21</xdr:col>
      <xdr:colOff>40819</xdr:colOff>
      <xdr:row>15</xdr:row>
      <xdr:rowOff>149679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176893</xdr:colOff>
      <xdr:row>15</xdr:row>
      <xdr:rowOff>179613</xdr:rowOff>
    </xdr:from>
    <xdr:to>
      <xdr:col>21</xdr:col>
      <xdr:colOff>81644</xdr:colOff>
      <xdr:row>37</xdr:row>
      <xdr:rowOff>54428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zoomScaleNormal="100" workbookViewId="0">
      <selection activeCell="F4" sqref="F4"/>
    </sheetView>
  </sheetViews>
  <sheetFormatPr defaultRowHeight="15" x14ac:dyDescent="0.25"/>
  <cols>
    <col min="2" max="2" width="14.28515625" customWidth="1"/>
    <col min="3" max="3" width="31.85546875" customWidth="1"/>
    <col min="4" max="4" width="30.28515625" customWidth="1"/>
    <col min="5" max="5" width="36.7109375" customWidth="1"/>
    <col min="6" max="6" width="13.140625" customWidth="1"/>
    <col min="7" max="7" width="37.5703125" customWidth="1"/>
    <col min="8" max="8" width="7.7109375" customWidth="1"/>
    <col min="9" max="9" width="11.5703125" customWidth="1"/>
    <col min="10" max="10" width="17.28515625" customWidth="1"/>
  </cols>
  <sheetData>
    <row r="1" spans="1:10" ht="15.75" thickBot="1" x14ac:dyDescent="0.3">
      <c r="A1" s="2" t="s">
        <v>0</v>
      </c>
      <c r="B1" s="3" t="s">
        <v>1</v>
      </c>
      <c r="C1" s="3" t="s">
        <v>2</v>
      </c>
      <c r="D1" s="3" t="s">
        <v>3</v>
      </c>
      <c r="E1" s="3" t="s">
        <v>5</v>
      </c>
      <c r="F1" s="2" t="s">
        <v>4</v>
      </c>
      <c r="G1" s="52" t="s">
        <v>6</v>
      </c>
      <c r="H1" s="53"/>
      <c r="J1" s="8" t="s">
        <v>7</v>
      </c>
    </row>
    <row r="2" spans="1:10" ht="76.5" x14ac:dyDescent="0.25">
      <c r="A2" s="4">
        <v>0</v>
      </c>
      <c r="B2" s="9" t="s">
        <v>13</v>
      </c>
      <c r="C2" s="9" t="s">
        <v>16</v>
      </c>
      <c r="D2" s="9" t="s">
        <v>17</v>
      </c>
      <c r="E2" s="9" t="s">
        <v>18</v>
      </c>
      <c r="F2" s="10" t="s">
        <v>10</v>
      </c>
      <c r="G2" s="50" t="s">
        <v>61</v>
      </c>
      <c r="H2" s="51"/>
      <c r="J2" s="6"/>
    </row>
    <row r="3" spans="1:10" ht="63.75" x14ac:dyDescent="0.25">
      <c r="A3" s="5">
        <v>1</v>
      </c>
      <c r="B3" s="11" t="s">
        <v>14</v>
      </c>
      <c r="C3" s="12" t="s">
        <v>19</v>
      </c>
      <c r="D3" s="9" t="s">
        <v>20</v>
      </c>
      <c r="E3" s="12" t="s">
        <v>21</v>
      </c>
      <c r="F3" s="13" t="s">
        <v>10</v>
      </c>
      <c r="G3" s="50"/>
      <c r="H3" s="51"/>
      <c r="J3" s="6" t="s">
        <v>11</v>
      </c>
    </row>
    <row r="4" spans="1:10" ht="76.5" x14ac:dyDescent="0.25">
      <c r="A4" s="5">
        <v>2</v>
      </c>
      <c r="B4" s="11" t="s">
        <v>15</v>
      </c>
      <c r="C4" s="12" t="s">
        <v>23</v>
      </c>
      <c r="D4" s="12" t="s">
        <v>22</v>
      </c>
      <c r="E4" s="12" t="s">
        <v>24</v>
      </c>
      <c r="F4" s="13" t="s">
        <v>10</v>
      </c>
      <c r="G4" s="50"/>
      <c r="H4" s="51"/>
      <c r="J4" s="6" t="s">
        <v>12</v>
      </c>
    </row>
    <row r="5" spans="1:10" ht="76.5" x14ac:dyDescent="0.25">
      <c r="A5" s="5">
        <v>3</v>
      </c>
      <c r="B5" s="11" t="s">
        <v>47</v>
      </c>
      <c r="C5" s="9" t="s">
        <v>48</v>
      </c>
      <c r="D5" s="9" t="s">
        <v>17</v>
      </c>
      <c r="E5" s="12" t="s">
        <v>49</v>
      </c>
      <c r="F5" s="13" t="s">
        <v>8</v>
      </c>
      <c r="G5" s="50" t="s">
        <v>60</v>
      </c>
      <c r="H5" s="51"/>
      <c r="J5" s="6" t="s">
        <v>8</v>
      </c>
    </row>
    <row r="6" spans="1:10" ht="51" x14ac:dyDescent="0.25">
      <c r="A6" s="5">
        <v>4</v>
      </c>
      <c r="B6" s="11" t="s">
        <v>50</v>
      </c>
      <c r="C6" s="12" t="s">
        <v>51</v>
      </c>
      <c r="D6" s="12" t="s">
        <v>52</v>
      </c>
      <c r="E6" s="12" t="s">
        <v>24</v>
      </c>
      <c r="F6" s="13" t="s">
        <v>8</v>
      </c>
      <c r="G6" s="50"/>
      <c r="H6" s="51"/>
      <c r="J6" s="6" t="s">
        <v>9</v>
      </c>
    </row>
    <row r="7" spans="1:10" ht="15.75" thickBot="1" x14ac:dyDescent="0.3">
      <c r="J7" s="7" t="s">
        <v>10</v>
      </c>
    </row>
  </sheetData>
  <mergeCells count="6">
    <mergeCell ref="G6:H6"/>
    <mergeCell ref="G1:H1"/>
    <mergeCell ref="G2:H2"/>
    <mergeCell ref="G3:H3"/>
    <mergeCell ref="G4:H4"/>
    <mergeCell ref="G5:H5"/>
  </mergeCells>
  <dataValidations count="1">
    <dataValidation type="list" allowBlank="1" showInputMessage="1" showErrorMessage="1" sqref="F2:F6">
      <formula1>$J$2:$J$7</formula1>
    </dataValidation>
  </dataValidations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B0C7C01C-09ED-4DFA-9355-C39EC5A8E4F5}">
            <xm:f>NOT(ISERROR(SEARCH($J$7,F2)))</xm:f>
            <xm:f>$J$7</xm:f>
            <x14:dxf>
              <fill>
                <patternFill>
                  <bgColor rgb="FF92D050"/>
                </patternFill>
              </fill>
            </x14:dxf>
          </x14:cfRule>
          <x14:cfRule type="containsText" priority="2" operator="containsText" id="{70E80A6E-B312-4381-9EE0-A3F83AF7A079}">
            <xm:f>NOT(ISERROR(SEARCH($J$6,F2)))</xm:f>
            <xm:f>$J$6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" operator="containsText" id="{65B62A68-17FC-4008-BCE3-2BAAB211CFB8}">
            <xm:f>NOT(ISERROR(SEARCH($J$5,F2)))</xm:f>
            <xm:f>$J$5</xm:f>
            <x14:dxf>
              <fill>
                <patternFill>
                  <bgColor theme="2" tint="-0.499984740745262"/>
                </patternFill>
              </fill>
            </x14:dxf>
          </x14:cfRule>
          <x14:cfRule type="containsText" priority="4" operator="containsText" id="{DF4504AA-DD32-43EF-BE0F-47441E9AE52B}">
            <xm:f>NOT(ISERROR(SEARCH($J$4,F2)))</xm:f>
            <xm:f>$J$4</xm:f>
            <x14:dxf>
              <fill>
                <patternFill>
                  <bgColor theme="7" tint="0.59996337778862885"/>
                </patternFill>
              </fill>
            </x14:dxf>
          </x14:cfRule>
          <x14:cfRule type="containsText" priority="5" operator="containsText" id="{13309968-575D-4617-A158-B03AD5CACD13}">
            <xm:f>NOT(ISERROR(SEARCH($J$4,F2)))</xm:f>
            <xm:f>$J$4</xm:f>
            <x14:dxf>
              <fill>
                <patternFill>
                  <bgColor theme="2"/>
                </patternFill>
              </fill>
            </x14:dxf>
          </x14:cfRule>
          <x14:cfRule type="containsText" priority="6" operator="containsText" id="{F6F46C59-11C9-4B00-B296-0FE492E365C8}">
            <xm:f>NOT(ISERROR(SEARCH($J$2,F2)))</xm:f>
            <xm:f>$J$2</xm:f>
            <x14:dxf/>
          </x14:cfRule>
          <xm:sqref>F2:F6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G17"/>
  <sheetViews>
    <sheetView workbookViewId="0">
      <selection activeCell="C11" sqref="C11"/>
    </sheetView>
  </sheetViews>
  <sheetFormatPr defaultRowHeight="15" x14ac:dyDescent="0.25"/>
  <cols>
    <col min="3" max="3" width="15.7109375" customWidth="1"/>
    <col min="4" max="4" width="15.42578125" customWidth="1"/>
    <col min="6" max="6" width="10.7109375" customWidth="1"/>
    <col min="7" max="7" width="13.42578125" customWidth="1"/>
  </cols>
  <sheetData>
    <row r="1" spans="3:7" ht="15.75" thickBot="1" x14ac:dyDescent="0.3"/>
    <row r="2" spans="3:7" x14ac:dyDescent="0.25">
      <c r="C2" s="56" t="s">
        <v>54</v>
      </c>
      <c r="D2" s="54" t="s">
        <v>53</v>
      </c>
      <c r="E2" s="55"/>
      <c r="F2" s="54" t="s">
        <v>55</v>
      </c>
      <c r="G2" s="55"/>
    </row>
    <row r="3" spans="3:7" ht="25.5" x14ac:dyDescent="0.25">
      <c r="C3" s="57"/>
      <c r="D3" s="22" t="s">
        <v>57</v>
      </c>
      <c r="E3" s="35" t="s">
        <v>29</v>
      </c>
      <c r="F3" s="22" t="s">
        <v>58</v>
      </c>
      <c r="G3" s="35" t="s">
        <v>56</v>
      </c>
    </row>
    <row r="4" spans="3:7" x14ac:dyDescent="0.25">
      <c r="C4" s="24"/>
      <c r="D4" s="24"/>
      <c r="E4" s="18"/>
      <c r="F4" s="24"/>
      <c r="G4" s="18"/>
    </row>
    <row r="5" spans="3:7" x14ac:dyDescent="0.25">
      <c r="C5" s="24"/>
      <c r="D5" s="24"/>
      <c r="E5" s="18"/>
      <c r="F5" s="24"/>
      <c r="G5" s="18"/>
    </row>
    <row r="6" spans="3:7" x14ac:dyDescent="0.25">
      <c r="C6" s="24"/>
      <c r="D6" s="24"/>
      <c r="E6" s="18"/>
      <c r="F6" s="24"/>
      <c r="G6" s="18"/>
    </row>
    <row r="7" spans="3:7" x14ac:dyDescent="0.25">
      <c r="C7" s="24"/>
      <c r="D7" s="24"/>
      <c r="E7" s="18"/>
      <c r="F7" s="24"/>
      <c r="G7" s="18"/>
    </row>
    <row r="8" spans="3:7" x14ac:dyDescent="0.25">
      <c r="C8" s="24"/>
      <c r="D8" s="24"/>
      <c r="E8" s="18"/>
      <c r="F8" s="24"/>
      <c r="G8" s="18"/>
    </row>
    <row r="9" spans="3:7" x14ac:dyDescent="0.25">
      <c r="C9" s="24"/>
      <c r="D9" s="24"/>
      <c r="E9" s="18"/>
      <c r="F9" s="24"/>
      <c r="G9" s="18"/>
    </row>
    <row r="10" spans="3:7" x14ac:dyDescent="0.25">
      <c r="C10" s="24"/>
      <c r="D10" s="24"/>
      <c r="E10" s="18"/>
      <c r="F10" s="24"/>
      <c r="G10" s="18"/>
    </row>
    <row r="11" spans="3:7" x14ac:dyDescent="0.25">
      <c r="C11" s="24"/>
      <c r="D11" s="24"/>
      <c r="E11" s="18"/>
      <c r="F11" s="24"/>
      <c r="G11" s="18"/>
    </row>
    <row r="12" spans="3:7" x14ac:dyDescent="0.25">
      <c r="C12" s="24"/>
      <c r="D12" s="24"/>
      <c r="E12" s="18"/>
      <c r="F12" s="24"/>
      <c r="G12" s="18"/>
    </row>
    <row r="13" spans="3:7" x14ac:dyDescent="0.25">
      <c r="C13" s="24"/>
      <c r="D13" s="24"/>
      <c r="E13" s="18"/>
      <c r="F13" s="24"/>
      <c r="G13" s="18"/>
    </row>
    <row r="14" spans="3:7" x14ac:dyDescent="0.25">
      <c r="C14" s="24"/>
      <c r="D14" s="24"/>
      <c r="E14" s="18"/>
      <c r="F14" s="24"/>
      <c r="G14" s="18"/>
    </row>
    <row r="15" spans="3:7" x14ac:dyDescent="0.25">
      <c r="C15" s="24"/>
      <c r="D15" s="24"/>
      <c r="E15" s="18"/>
      <c r="F15" s="24"/>
      <c r="G15" s="18"/>
    </row>
    <row r="16" spans="3:7" x14ac:dyDescent="0.25">
      <c r="C16" s="24"/>
      <c r="D16" s="24"/>
      <c r="E16" s="18"/>
      <c r="F16" s="24"/>
      <c r="G16" s="18"/>
    </row>
    <row r="17" spans="3:7" x14ac:dyDescent="0.25">
      <c r="C17" s="24"/>
      <c r="D17" s="24"/>
      <c r="E17" s="18"/>
      <c r="F17" s="24"/>
      <c r="G17" s="18"/>
    </row>
  </sheetData>
  <mergeCells count="3">
    <mergeCell ref="F2:G2"/>
    <mergeCell ref="D2:E2"/>
    <mergeCell ref="C2:C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"/>
  <sheetViews>
    <sheetView zoomScale="70" zoomScaleNormal="70" workbookViewId="0">
      <selection activeCell="F9" sqref="F9"/>
    </sheetView>
  </sheetViews>
  <sheetFormatPr defaultRowHeight="15" x14ac:dyDescent="0.25"/>
  <cols>
    <col min="1" max="1" width="18.140625" customWidth="1"/>
    <col min="2" max="2" width="15.140625" customWidth="1"/>
    <col min="3" max="3" width="19.7109375" customWidth="1"/>
    <col min="6" max="6" width="10.85546875" customWidth="1"/>
  </cols>
  <sheetData>
    <row r="1" spans="1:6" ht="15.75" thickBot="1" x14ac:dyDescent="0.3">
      <c r="A1" s="58" t="s">
        <v>28</v>
      </c>
      <c r="B1" s="59"/>
      <c r="C1" s="58" t="s">
        <v>30</v>
      </c>
      <c r="D1" s="59"/>
      <c r="E1" s="58" t="s">
        <v>33</v>
      </c>
      <c r="F1" s="59"/>
    </row>
    <row r="2" spans="1:6" ht="15.75" thickBot="1" x14ac:dyDescent="0.3">
      <c r="A2" s="14" t="s">
        <v>26</v>
      </c>
      <c r="B2" s="15" t="s">
        <v>27</v>
      </c>
      <c r="C2" s="14" t="s">
        <v>26</v>
      </c>
      <c r="D2" s="15" t="s">
        <v>29</v>
      </c>
      <c r="E2" s="14" t="s">
        <v>31</v>
      </c>
      <c r="F2" s="15" t="s">
        <v>32</v>
      </c>
    </row>
    <row r="3" spans="1:6" x14ac:dyDescent="0.25">
      <c r="A3" s="25">
        <v>19.8</v>
      </c>
      <c r="B3" s="11">
        <v>10</v>
      </c>
      <c r="C3" s="25">
        <v>0.14399999999999999</v>
      </c>
      <c r="D3" s="26">
        <v>-94</v>
      </c>
      <c r="E3" s="11">
        <f t="shared" ref="E3:E26" si="0">IF(ISBLANK(C3), , C3/A3)</f>
        <v>7.2727272727272719E-3</v>
      </c>
      <c r="F3" s="26">
        <f t="shared" ref="F3:F26" si="1">IF(E3 = 0, , 20*LOG10(E3))</f>
        <v>-42.766053963325632</v>
      </c>
    </row>
    <row r="4" spans="1:6" x14ac:dyDescent="0.25">
      <c r="A4" s="25">
        <v>19.75</v>
      </c>
      <c r="B4" s="11">
        <v>50</v>
      </c>
      <c r="C4" s="25">
        <v>0.70899999999999996</v>
      </c>
      <c r="D4" s="26">
        <v>-92</v>
      </c>
      <c r="E4" s="11">
        <f t="shared" si="0"/>
        <v>3.5898734177215189E-2</v>
      </c>
      <c r="F4" s="26">
        <f t="shared" si="1"/>
        <v>-28.898417295588249</v>
      </c>
    </row>
    <row r="5" spans="1:6" x14ac:dyDescent="0.25">
      <c r="A5" s="25">
        <v>19.8</v>
      </c>
      <c r="B5" s="11">
        <v>100</v>
      </c>
      <c r="C5" s="25">
        <v>1.399</v>
      </c>
      <c r="D5" s="26">
        <v>-92</v>
      </c>
      <c r="E5" s="11">
        <f t="shared" si="0"/>
        <v>7.0656565656565654E-2</v>
      </c>
      <c r="F5" s="26">
        <f t="shared" si="1"/>
        <v>-23.016949515394071</v>
      </c>
    </row>
    <row r="6" spans="1:6" x14ac:dyDescent="0.25">
      <c r="A6" s="25">
        <v>19.809999999999999</v>
      </c>
      <c r="B6" s="11">
        <v>500</v>
      </c>
      <c r="C6" s="25">
        <v>6.9470000000000001</v>
      </c>
      <c r="D6" s="26">
        <v>-92</v>
      </c>
      <c r="E6" s="11">
        <f t="shared" si="0"/>
        <v>0.35068147400302879</v>
      </c>
      <c r="F6" s="26">
        <f t="shared" si="1"/>
        <v>-9.1017435332838339</v>
      </c>
    </row>
    <row r="7" spans="1:6" x14ac:dyDescent="0.25">
      <c r="A7" s="25">
        <v>19.899999999999999</v>
      </c>
      <c r="B7" s="11">
        <v>1000</v>
      </c>
      <c r="C7" s="25">
        <v>14</v>
      </c>
      <c r="D7" s="26">
        <v>-90</v>
      </c>
      <c r="E7" s="11">
        <f t="shared" si="0"/>
        <v>0.70351758793969854</v>
      </c>
      <c r="F7" s="26">
        <f t="shared" si="1"/>
        <v>-3.054500814629372</v>
      </c>
    </row>
    <row r="8" spans="1:6" x14ac:dyDescent="0.25">
      <c r="A8" s="25">
        <v>8.06</v>
      </c>
      <c r="B8" s="11">
        <v>5000</v>
      </c>
      <c r="C8" s="25">
        <v>27.07</v>
      </c>
      <c r="D8" s="26">
        <v>-92</v>
      </c>
      <c r="E8" s="11">
        <f t="shared" si="0"/>
        <v>3.3585607940446649</v>
      </c>
      <c r="F8" s="26">
        <f t="shared" si="1"/>
        <v>10.523064279308317</v>
      </c>
    </row>
    <row r="9" spans="1:6" x14ac:dyDescent="0.25">
      <c r="A9" s="25">
        <v>4.4000000000000004</v>
      </c>
      <c r="B9" s="11">
        <v>10000</v>
      </c>
      <c r="C9" s="25">
        <v>29</v>
      </c>
      <c r="D9" s="26">
        <v>-90</v>
      </c>
      <c r="E9" s="11">
        <f t="shared" si="0"/>
        <v>6.5909090909090899</v>
      </c>
      <c r="F9" s="26">
        <f t="shared" si="1"/>
        <v>16.37890642825537</v>
      </c>
    </row>
    <row r="10" spans="1:6" x14ac:dyDescent="0.25">
      <c r="A10" s="25">
        <v>1.0049999999999999</v>
      </c>
      <c r="B10" s="11">
        <v>20000</v>
      </c>
      <c r="C10" s="25">
        <v>12.49</v>
      </c>
      <c r="D10" s="26">
        <v>-91</v>
      </c>
      <c r="E10" s="11">
        <f t="shared" si="0"/>
        <v>12.427860696517415</v>
      </c>
      <c r="F10" s="26">
        <f t="shared" si="1"/>
        <v>21.887927532352556</v>
      </c>
    </row>
    <row r="11" spans="1:6" x14ac:dyDescent="0.25">
      <c r="A11" s="25">
        <v>0.83199999999999996</v>
      </c>
      <c r="B11" s="11">
        <v>50000</v>
      </c>
      <c r="C11" s="25">
        <v>28.89</v>
      </c>
      <c r="D11" s="26">
        <v>-92</v>
      </c>
      <c r="E11" s="11">
        <f t="shared" si="0"/>
        <v>34.723557692307693</v>
      </c>
      <c r="F11" s="26">
        <f t="shared" si="1"/>
        <v>30.812484311069461</v>
      </c>
    </row>
    <row r="12" spans="1:6" x14ac:dyDescent="0.25">
      <c r="A12" s="25">
        <v>0.48199999999999998</v>
      </c>
      <c r="B12" s="11">
        <v>50000</v>
      </c>
      <c r="C12" s="25">
        <v>16.399999999999999</v>
      </c>
      <c r="D12" s="26">
        <v>-91</v>
      </c>
      <c r="E12" s="11">
        <f t="shared" si="0"/>
        <v>34.024896265560166</v>
      </c>
      <c r="F12" s="26">
        <f t="shared" si="1"/>
        <v>30.635936196176967</v>
      </c>
    </row>
    <row r="13" spans="1:6" x14ac:dyDescent="0.25">
      <c r="A13" s="25">
        <v>0.33400000000000002</v>
      </c>
      <c r="B13" s="11">
        <v>80000</v>
      </c>
      <c r="C13" s="25">
        <v>23.43</v>
      </c>
      <c r="D13" s="26">
        <v>-90</v>
      </c>
      <c r="E13" s="11">
        <f t="shared" si="0"/>
        <v>70.149700598802397</v>
      </c>
      <c r="F13" s="26">
        <f t="shared" si="1"/>
        <v>36.920516435707967</v>
      </c>
    </row>
    <row r="14" spans="1:6" x14ac:dyDescent="0.25">
      <c r="A14" s="25">
        <v>0.16800000000000001</v>
      </c>
      <c r="B14" s="11">
        <v>100000</v>
      </c>
      <c r="C14" s="25">
        <v>19.899999999999999</v>
      </c>
      <c r="D14" s="26">
        <v>-90</v>
      </c>
      <c r="E14" s="11">
        <f t="shared" si="0"/>
        <v>118.45238095238093</v>
      </c>
      <c r="F14" s="26">
        <f t="shared" si="1"/>
        <v>41.470875893676869</v>
      </c>
    </row>
    <row r="15" spans="1:6" x14ac:dyDescent="0.25">
      <c r="A15" s="25">
        <v>0.111</v>
      </c>
      <c r="B15" s="11">
        <v>110000</v>
      </c>
      <c r="C15" s="25">
        <v>18.22</v>
      </c>
      <c r="D15" s="26">
        <v>-89</v>
      </c>
      <c r="E15" s="11">
        <f t="shared" si="0"/>
        <v>164.14414414414412</v>
      </c>
      <c r="F15" s="26">
        <f t="shared" si="1"/>
        <v>44.304507877006436</v>
      </c>
    </row>
    <row r="16" spans="1:6" x14ac:dyDescent="0.25">
      <c r="A16" s="25">
        <v>0.09</v>
      </c>
      <c r="B16" s="11">
        <v>120000</v>
      </c>
      <c r="C16" s="25">
        <v>19.14</v>
      </c>
      <c r="D16" s="26">
        <v>-89</v>
      </c>
      <c r="E16" s="11">
        <f t="shared" si="0"/>
        <v>212.66666666666669</v>
      </c>
      <c r="F16" s="26">
        <f t="shared" si="1"/>
        <v>46.55398848003</v>
      </c>
    </row>
    <row r="17" spans="1:6" x14ac:dyDescent="0.25">
      <c r="A17" s="25">
        <v>7.8E-2</v>
      </c>
      <c r="B17" s="11">
        <v>120000</v>
      </c>
      <c r="C17" s="25">
        <v>13.72</v>
      </c>
      <c r="D17" s="26">
        <f>270-360</f>
        <v>-90</v>
      </c>
      <c r="E17" s="11">
        <f t="shared" si="0"/>
        <v>175.89743589743591</v>
      </c>
      <c r="F17" s="26">
        <f t="shared" si="1"/>
        <v>44.90519017360505</v>
      </c>
    </row>
    <row r="18" spans="1:6" x14ac:dyDescent="0.25">
      <c r="A18" s="25">
        <v>5.5E-2</v>
      </c>
      <c r="B18" s="11">
        <v>130000</v>
      </c>
      <c r="C18" s="25">
        <v>15.05</v>
      </c>
      <c r="D18" s="26">
        <v>-84</v>
      </c>
      <c r="E18" s="11">
        <f t="shared" si="0"/>
        <v>273.63636363636363</v>
      </c>
      <c r="F18" s="26">
        <f t="shared" si="1"/>
        <v>48.743476208712366</v>
      </c>
    </row>
    <row r="19" spans="1:6" x14ac:dyDescent="0.25">
      <c r="A19" s="25">
        <v>0.153</v>
      </c>
      <c r="B19" s="11">
        <v>200000</v>
      </c>
      <c r="C19" s="25">
        <v>14.5</v>
      </c>
      <c r="D19" s="26">
        <f>80-360</f>
        <v>-280</v>
      </c>
      <c r="E19" s="11">
        <f t="shared" si="0"/>
        <v>94.771241830065364</v>
      </c>
      <c r="F19" s="26">
        <f t="shared" si="1"/>
        <v>39.533531428347523</v>
      </c>
    </row>
    <row r="20" spans="1:6" x14ac:dyDescent="0.25">
      <c r="A20" s="25">
        <v>0.14599999999999999</v>
      </c>
      <c r="B20" s="11">
        <v>350000</v>
      </c>
      <c r="C20" s="25">
        <v>6.28</v>
      </c>
      <c r="D20" s="26">
        <f>77-360</f>
        <v>-283</v>
      </c>
      <c r="E20" s="11">
        <f t="shared" si="0"/>
        <v>43.013698630136993</v>
      </c>
      <c r="F20" s="26">
        <f t="shared" si="1"/>
        <v>32.67213575905518</v>
      </c>
    </row>
    <row r="21" spans="1:6" x14ac:dyDescent="0.25">
      <c r="A21" s="25">
        <v>0.22800000000000001</v>
      </c>
      <c r="B21" s="11">
        <v>500000</v>
      </c>
      <c r="C21" s="25">
        <v>4.92</v>
      </c>
      <c r="D21" s="26">
        <f>73-360</f>
        <v>-287</v>
      </c>
      <c r="E21" s="11">
        <f t="shared" si="0"/>
        <v>21.578947368421051</v>
      </c>
      <c r="F21" s="26">
        <f t="shared" si="1"/>
        <v>26.680605115338132</v>
      </c>
    </row>
    <row r="22" spans="1:6" x14ac:dyDescent="0.25">
      <c r="A22" s="25">
        <v>0.20799999999999999</v>
      </c>
      <c r="B22" s="11">
        <v>500000</v>
      </c>
      <c r="C22" s="25">
        <v>4.93</v>
      </c>
      <c r="D22" s="26">
        <f>72-360</f>
        <v>-288</v>
      </c>
      <c r="E22" s="11">
        <f t="shared" si="0"/>
        <v>23.701923076923077</v>
      </c>
      <c r="F22" s="26">
        <f t="shared" si="1"/>
        <v>27.49567168628937</v>
      </c>
    </row>
    <row r="23" spans="1:6" x14ac:dyDescent="0.25">
      <c r="A23" s="25">
        <v>0.23</v>
      </c>
      <c r="B23" s="11">
        <v>1000000</v>
      </c>
      <c r="C23" s="25">
        <v>1.99</v>
      </c>
      <c r="D23" s="26">
        <f>68-360</f>
        <v>-292</v>
      </c>
      <c r="E23" s="11">
        <f t="shared" si="0"/>
        <v>8.6521739130434785</v>
      </c>
      <c r="F23" s="26">
        <f t="shared" si="1"/>
        <v>18.742504807842273</v>
      </c>
    </row>
    <row r="24" spans="1:6" x14ac:dyDescent="0.25">
      <c r="A24" s="25">
        <v>0.2</v>
      </c>
      <c r="B24" s="11">
        <v>2000000</v>
      </c>
      <c r="C24" s="25">
        <v>0.84299999999999997</v>
      </c>
      <c r="D24" s="26">
        <f>59-360</f>
        <v>-301</v>
      </c>
      <c r="E24" s="11">
        <f t="shared" si="0"/>
        <v>4.2149999999999999</v>
      </c>
      <c r="F24" s="26">
        <f t="shared" si="1"/>
        <v>12.495951579215223</v>
      </c>
    </row>
    <row r="25" spans="1:6" x14ac:dyDescent="0.25">
      <c r="A25" s="25">
        <v>0.25900000000000001</v>
      </c>
      <c r="B25" s="11">
        <v>3000000</v>
      </c>
      <c r="C25" s="25">
        <v>0.52600000000000002</v>
      </c>
      <c r="D25" s="26">
        <f>58-360</f>
        <v>-302</v>
      </c>
      <c r="E25" s="11">
        <f t="shared" si="0"/>
        <v>2.0308880308880308</v>
      </c>
      <c r="F25" s="26">
        <f t="shared" si="1"/>
        <v>6.1537196014497439</v>
      </c>
    </row>
    <row r="26" spans="1:6" x14ac:dyDescent="0.25">
      <c r="A26" s="25">
        <v>0.20399999999999999</v>
      </c>
      <c r="B26" s="11">
        <v>4000000</v>
      </c>
      <c r="C26" s="25">
        <v>0.33400000000000002</v>
      </c>
      <c r="D26" s="26">
        <f>55-360</f>
        <v>-305</v>
      </c>
      <c r="E26" s="11">
        <f t="shared" si="0"/>
        <v>1.6372549019607845</v>
      </c>
      <c r="F26" s="26">
        <f t="shared" si="1"/>
        <v>4.2823259877133149</v>
      </c>
    </row>
    <row r="27" spans="1:6" x14ac:dyDescent="0.25">
      <c r="A27" s="25"/>
      <c r="B27" s="11"/>
      <c r="C27" s="25"/>
      <c r="D27" s="26"/>
      <c r="E27" s="11">
        <f t="shared" ref="E27:E29" si="2">IF(ISBLANK(C27), , C27/A27)</f>
        <v>0</v>
      </c>
      <c r="F27" s="26">
        <f t="shared" ref="F27:F40" si="3">IF(E27 = 0, , 20*LOG10(E27))</f>
        <v>0</v>
      </c>
    </row>
    <row r="28" spans="1:6" x14ac:dyDescent="0.25">
      <c r="A28" s="25"/>
      <c r="B28" s="11"/>
      <c r="C28" s="25"/>
      <c r="D28" s="26"/>
      <c r="E28" s="11">
        <f t="shared" si="2"/>
        <v>0</v>
      </c>
      <c r="F28" s="26">
        <f t="shared" si="3"/>
        <v>0</v>
      </c>
    </row>
    <row r="29" spans="1:6" x14ac:dyDescent="0.25">
      <c r="A29" s="25"/>
      <c r="B29" s="11"/>
      <c r="C29" s="25"/>
      <c r="D29" s="26"/>
      <c r="E29" s="11">
        <f t="shared" si="2"/>
        <v>0</v>
      </c>
      <c r="F29" s="26">
        <f t="shared" si="3"/>
        <v>0</v>
      </c>
    </row>
    <row r="30" spans="1:6" x14ac:dyDescent="0.25">
      <c r="A30" s="25"/>
      <c r="B30" s="11"/>
      <c r="C30" s="25"/>
      <c r="D30" s="26"/>
      <c r="E30" s="11">
        <f t="shared" ref="E30:E40" si="4">IF(ISBLANK(C30), , C30/A30)</f>
        <v>0</v>
      </c>
      <c r="F30" s="26">
        <f t="shared" si="3"/>
        <v>0</v>
      </c>
    </row>
    <row r="31" spans="1:6" x14ac:dyDescent="0.25">
      <c r="A31" s="25"/>
      <c r="B31" s="11"/>
      <c r="C31" s="25"/>
      <c r="D31" s="26"/>
      <c r="E31" s="11">
        <f t="shared" si="4"/>
        <v>0</v>
      </c>
      <c r="F31" s="26">
        <f t="shared" si="3"/>
        <v>0</v>
      </c>
    </row>
    <row r="32" spans="1:6" x14ac:dyDescent="0.25">
      <c r="A32" s="25"/>
      <c r="B32" s="11"/>
      <c r="C32" s="25"/>
      <c r="D32" s="26"/>
      <c r="E32" s="11">
        <f t="shared" si="4"/>
        <v>0</v>
      </c>
      <c r="F32" s="26">
        <f t="shared" si="3"/>
        <v>0</v>
      </c>
    </row>
    <row r="33" spans="1:6" x14ac:dyDescent="0.25">
      <c r="A33" s="25"/>
      <c r="B33" s="11"/>
      <c r="C33" s="25"/>
      <c r="D33" s="26"/>
      <c r="E33" s="11">
        <f t="shared" si="4"/>
        <v>0</v>
      </c>
      <c r="F33" s="26">
        <f t="shared" si="3"/>
        <v>0</v>
      </c>
    </row>
    <row r="34" spans="1:6" x14ac:dyDescent="0.25">
      <c r="A34" s="25"/>
      <c r="B34" s="11"/>
      <c r="C34" s="25"/>
      <c r="D34" s="26"/>
      <c r="E34" s="11">
        <f t="shared" si="4"/>
        <v>0</v>
      </c>
      <c r="F34" s="26">
        <f t="shared" si="3"/>
        <v>0</v>
      </c>
    </row>
    <row r="35" spans="1:6" x14ac:dyDescent="0.25">
      <c r="A35" s="25"/>
      <c r="B35" s="11"/>
      <c r="C35" s="25"/>
      <c r="D35" s="26"/>
      <c r="E35" s="11">
        <f t="shared" si="4"/>
        <v>0</v>
      </c>
      <c r="F35" s="26">
        <f t="shared" si="3"/>
        <v>0</v>
      </c>
    </row>
    <row r="36" spans="1:6" x14ac:dyDescent="0.25">
      <c r="A36" s="25"/>
      <c r="B36" s="11"/>
      <c r="C36" s="25"/>
      <c r="D36" s="26"/>
      <c r="E36" s="11">
        <f t="shared" si="4"/>
        <v>0</v>
      </c>
      <c r="F36" s="26">
        <f t="shared" si="3"/>
        <v>0</v>
      </c>
    </row>
    <row r="37" spans="1:6" x14ac:dyDescent="0.25">
      <c r="A37" s="25"/>
      <c r="B37" s="11"/>
      <c r="C37" s="25"/>
      <c r="D37" s="26"/>
      <c r="E37" s="11">
        <f t="shared" si="4"/>
        <v>0</v>
      </c>
      <c r="F37" s="26">
        <f t="shared" si="3"/>
        <v>0</v>
      </c>
    </row>
    <row r="38" spans="1:6" x14ac:dyDescent="0.25">
      <c r="A38" s="25"/>
      <c r="B38" s="11"/>
      <c r="C38" s="25"/>
      <c r="D38" s="26"/>
      <c r="E38" s="11">
        <f t="shared" si="4"/>
        <v>0</v>
      </c>
      <c r="F38" s="26">
        <f t="shared" si="3"/>
        <v>0</v>
      </c>
    </row>
    <row r="39" spans="1:6" x14ac:dyDescent="0.25">
      <c r="A39" s="25"/>
      <c r="B39" s="11"/>
      <c r="C39" s="25"/>
      <c r="D39" s="26"/>
      <c r="E39" s="11">
        <f t="shared" si="4"/>
        <v>0</v>
      </c>
      <c r="F39" s="26">
        <f t="shared" si="3"/>
        <v>0</v>
      </c>
    </row>
    <row r="40" spans="1:6" x14ac:dyDescent="0.25">
      <c r="A40" s="25"/>
      <c r="B40" s="11"/>
      <c r="C40" s="25"/>
      <c r="D40" s="26"/>
      <c r="E40" s="11">
        <f t="shared" si="4"/>
        <v>0</v>
      </c>
      <c r="F40" s="26">
        <f t="shared" si="3"/>
        <v>0</v>
      </c>
    </row>
  </sheetData>
  <sortState ref="A3:F26">
    <sortCondition ref="B3:B26"/>
  </sortState>
  <mergeCells count="3">
    <mergeCell ref="A1:B1"/>
    <mergeCell ref="C1:D1"/>
    <mergeCell ref="E1:F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"/>
  <sheetViews>
    <sheetView zoomScale="70" zoomScaleNormal="70" workbookViewId="0">
      <selection activeCell="F8" sqref="F8"/>
    </sheetView>
  </sheetViews>
  <sheetFormatPr defaultRowHeight="15" x14ac:dyDescent="0.25"/>
  <cols>
    <col min="1" max="1" width="18.140625" customWidth="1"/>
    <col min="2" max="2" width="15.140625" customWidth="1"/>
    <col min="3" max="3" width="19.7109375" customWidth="1"/>
    <col min="6" max="6" width="10.85546875" customWidth="1"/>
  </cols>
  <sheetData>
    <row r="1" spans="1:6" ht="22.5" customHeight="1" thickBot="1" x14ac:dyDescent="0.3">
      <c r="A1" s="58" t="s">
        <v>28</v>
      </c>
      <c r="B1" s="59"/>
      <c r="C1" s="58" t="s">
        <v>30</v>
      </c>
      <c r="D1" s="59"/>
      <c r="E1" s="58" t="s">
        <v>33</v>
      </c>
      <c r="F1" s="59"/>
    </row>
    <row r="2" spans="1:6" ht="25.5" customHeight="1" thickBot="1" x14ac:dyDescent="0.3">
      <c r="A2" s="48" t="s">
        <v>26</v>
      </c>
      <c r="B2" s="49" t="s">
        <v>27</v>
      </c>
      <c r="C2" s="48" t="s">
        <v>26</v>
      </c>
      <c r="D2" s="49" t="s">
        <v>29</v>
      </c>
      <c r="E2" s="48" t="s">
        <v>31</v>
      </c>
      <c r="F2" s="49" t="s">
        <v>32</v>
      </c>
    </row>
    <row r="3" spans="1:6" x14ac:dyDescent="0.25">
      <c r="A3" s="25">
        <v>19.21</v>
      </c>
      <c r="B3" s="46">
        <v>10</v>
      </c>
      <c r="C3" s="25">
        <v>0.13900000000000001</v>
      </c>
      <c r="D3" s="47">
        <v>-91</v>
      </c>
      <c r="E3" s="46">
        <f t="shared" ref="E3:E40" si="0">IF(ISBLANK(C3), , C3/A3)</f>
        <v>7.2358146798542425E-3</v>
      </c>
      <c r="F3" s="47">
        <f t="shared" ref="F3:F40" si="1">IF(E3 = 0, , 20*LOG10(E3))</f>
        <v>-42.810251292151975</v>
      </c>
    </row>
    <row r="4" spans="1:6" x14ac:dyDescent="0.25">
      <c r="A4" s="25">
        <v>19.899999999999999</v>
      </c>
      <c r="B4" s="46">
        <v>50</v>
      </c>
      <c r="C4" s="25">
        <v>0.72</v>
      </c>
      <c r="D4" s="47">
        <v>-92</v>
      </c>
      <c r="E4" s="46">
        <f t="shared" si="0"/>
        <v>3.6180904522613064E-2</v>
      </c>
      <c r="F4" s="47">
        <f t="shared" si="1"/>
        <v>-28.830411599568766</v>
      </c>
    </row>
    <row r="5" spans="1:6" x14ac:dyDescent="0.25">
      <c r="A5" s="25">
        <v>19.899999999999999</v>
      </c>
      <c r="B5" s="46">
        <v>100</v>
      </c>
      <c r="C5" s="25">
        <v>1.43</v>
      </c>
      <c r="D5" s="47">
        <v>-92</v>
      </c>
      <c r="E5" s="46">
        <f t="shared" si="0"/>
        <v>7.1859296482412058E-2</v>
      </c>
      <c r="F5" s="47">
        <f t="shared" si="1"/>
        <v>-22.870340778892899</v>
      </c>
    </row>
    <row r="6" spans="1:6" x14ac:dyDescent="0.25">
      <c r="A6" s="25">
        <v>19.899999999999999</v>
      </c>
      <c r="B6" s="46">
        <v>500</v>
      </c>
      <c r="C6" s="25">
        <v>7.07</v>
      </c>
      <c r="D6" s="47">
        <v>-90</v>
      </c>
      <c r="E6" s="46">
        <f t="shared" si="0"/>
        <v>0.3552763819095478</v>
      </c>
      <c r="F6" s="47">
        <f t="shared" si="1"/>
        <v>-8.9886732522561434</v>
      </c>
    </row>
    <row r="7" spans="1:6" x14ac:dyDescent="0.25">
      <c r="A7" s="25">
        <v>19.899999999999999</v>
      </c>
      <c r="B7" s="46">
        <v>1000</v>
      </c>
      <c r="C7" s="25">
        <v>14.06</v>
      </c>
      <c r="D7" s="47">
        <v>-90</v>
      </c>
      <c r="E7" s="46">
        <f t="shared" si="0"/>
        <v>0.70653266331658304</v>
      </c>
      <c r="F7" s="47">
        <f t="shared" si="1"/>
        <v>-3.0173551145180282</v>
      </c>
    </row>
    <row r="8" spans="1:6" x14ac:dyDescent="0.25">
      <c r="A8" s="25">
        <v>7.8</v>
      </c>
      <c r="B8" s="46">
        <v>5000</v>
      </c>
      <c r="C8" s="25">
        <v>27.6</v>
      </c>
      <c r="D8" s="47">
        <v>-90</v>
      </c>
      <c r="E8" s="46">
        <f t="shared" si="0"/>
        <v>3.5384615384615388</v>
      </c>
      <c r="F8" s="47">
        <f t="shared" si="1"/>
        <v>10.976289587494747</v>
      </c>
    </row>
    <row r="9" spans="1:6" x14ac:dyDescent="0.25">
      <c r="A9" s="25">
        <v>4.2</v>
      </c>
      <c r="B9" s="46">
        <v>10000</v>
      </c>
      <c r="C9" s="25">
        <v>29.6</v>
      </c>
      <c r="D9" s="47">
        <v>-90</v>
      </c>
      <c r="E9" s="46">
        <f t="shared" si="0"/>
        <v>7.0476190476190474</v>
      </c>
      <c r="F9" s="47">
        <f t="shared" si="1"/>
        <v>16.960848413220763</v>
      </c>
    </row>
    <row r="10" spans="1:6" x14ac:dyDescent="0.25">
      <c r="A10" s="25">
        <v>0.98</v>
      </c>
      <c r="B10" s="46">
        <v>20000</v>
      </c>
      <c r="C10" s="25">
        <v>12.81</v>
      </c>
      <c r="D10" s="47">
        <v>-90</v>
      </c>
      <c r="E10" s="46">
        <f t="shared" si="0"/>
        <v>13.071428571428573</v>
      </c>
      <c r="F10" s="47">
        <f t="shared" si="1"/>
        <v>22.326461081043831</v>
      </c>
    </row>
    <row r="11" spans="1:6" x14ac:dyDescent="0.25">
      <c r="A11" s="25">
        <v>0.75</v>
      </c>
      <c r="B11" s="46">
        <v>50000</v>
      </c>
      <c r="C11" s="25">
        <v>26.7</v>
      </c>
      <c r="D11" s="47">
        <v>-91</v>
      </c>
      <c r="E11" s="46">
        <f t="shared" si="0"/>
        <v>35.6</v>
      </c>
      <c r="F11" s="47">
        <f t="shared" si="1"/>
        <v>31.028999959457501</v>
      </c>
    </row>
    <row r="12" spans="1:6" x14ac:dyDescent="0.25">
      <c r="A12" s="25">
        <v>0.48199999999999998</v>
      </c>
      <c r="B12" s="46">
        <v>50000</v>
      </c>
      <c r="C12" s="25">
        <v>16.399999999999999</v>
      </c>
      <c r="D12" s="47">
        <v>-91</v>
      </c>
      <c r="E12" s="46">
        <f t="shared" si="0"/>
        <v>34.024896265560166</v>
      </c>
      <c r="F12" s="47">
        <f t="shared" si="1"/>
        <v>30.635936196176967</v>
      </c>
    </row>
    <row r="13" spans="1:6" x14ac:dyDescent="0.25">
      <c r="A13" s="25">
        <v>0.251</v>
      </c>
      <c r="B13" s="46">
        <v>80000</v>
      </c>
      <c r="C13" s="25">
        <v>17.100000000000001</v>
      </c>
      <c r="D13" s="47">
        <v>-90</v>
      </c>
      <c r="E13" s="46">
        <f t="shared" si="0"/>
        <v>68.127490039840637</v>
      </c>
      <c r="F13" s="47">
        <f t="shared" si="1"/>
        <v>36.666447778222313</v>
      </c>
    </row>
    <row r="14" spans="1:6" x14ac:dyDescent="0.25">
      <c r="A14" s="25">
        <v>0.13</v>
      </c>
      <c r="B14" s="46">
        <v>100000</v>
      </c>
      <c r="C14" s="25">
        <v>13.61</v>
      </c>
      <c r="D14" s="47">
        <v>-88</v>
      </c>
      <c r="E14" s="46">
        <f t="shared" si="0"/>
        <v>104.69230769230768</v>
      </c>
      <c r="F14" s="47">
        <f t="shared" si="1"/>
        <v>40.398295457929962</v>
      </c>
    </row>
    <row r="15" spans="1:6" x14ac:dyDescent="0.25">
      <c r="A15" s="25">
        <v>0.113</v>
      </c>
      <c r="B15" s="46">
        <v>110000</v>
      </c>
      <c r="C15" s="25">
        <v>15.72</v>
      </c>
      <c r="D15" s="47">
        <v>-90</v>
      </c>
      <c r="E15" s="46">
        <f t="shared" si="0"/>
        <v>139.11504424778761</v>
      </c>
      <c r="F15" s="47">
        <f t="shared" si="1"/>
        <v>42.867481964399381</v>
      </c>
    </row>
    <row r="16" spans="1:6" x14ac:dyDescent="0.25">
      <c r="A16" s="25">
        <v>2.7E-2</v>
      </c>
      <c r="B16" s="46">
        <v>140000</v>
      </c>
      <c r="C16" s="25">
        <v>7.11</v>
      </c>
      <c r="D16" s="47">
        <f>-360+55</f>
        <v>-305</v>
      </c>
      <c r="E16" s="46">
        <f t="shared" si="0"/>
        <v>263.33333333333337</v>
      </c>
      <c r="F16" s="47">
        <f t="shared" si="1"/>
        <v>48.410116731415584</v>
      </c>
    </row>
    <row r="17" spans="1:6" x14ac:dyDescent="0.25">
      <c r="A17" s="25">
        <v>7.8E-2</v>
      </c>
      <c r="B17" s="46">
        <v>120000</v>
      </c>
      <c r="C17" s="25">
        <v>13.72</v>
      </c>
      <c r="D17" s="47">
        <f>270-360</f>
        <v>-90</v>
      </c>
      <c r="E17" s="46">
        <f t="shared" si="0"/>
        <v>175.89743589743591</v>
      </c>
      <c r="F17" s="47">
        <f t="shared" si="1"/>
        <v>44.90519017360505</v>
      </c>
    </row>
    <row r="18" spans="1:6" x14ac:dyDescent="0.25">
      <c r="A18" s="25">
        <v>3.3000000000000002E-2</v>
      </c>
      <c r="B18" s="46">
        <v>130000</v>
      </c>
      <c r="C18" s="25">
        <v>6.69</v>
      </c>
      <c r="D18" s="47">
        <v>-75</v>
      </c>
      <c r="E18" s="46">
        <f t="shared" si="0"/>
        <v>202.72727272727272</v>
      </c>
      <c r="F18" s="47">
        <f t="shared" si="1"/>
        <v>46.138243557798717</v>
      </c>
    </row>
    <row r="19" spans="1:6" x14ac:dyDescent="0.25">
      <c r="A19" s="25">
        <v>4.4999999999999998E-2</v>
      </c>
      <c r="B19" s="46">
        <v>200000</v>
      </c>
      <c r="C19" s="25">
        <v>7.24</v>
      </c>
      <c r="D19" s="47">
        <f>-360+55</f>
        <v>-305</v>
      </c>
      <c r="E19" s="46">
        <f t="shared" si="0"/>
        <v>160.88888888888889</v>
      </c>
      <c r="F19" s="47">
        <f t="shared" si="1"/>
        <v>44.130521048436066</v>
      </c>
    </row>
    <row r="20" spans="1:6" x14ac:dyDescent="0.25">
      <c r="A20" s="25">
        <v>0.16500000000000001</v>
      </c>
      <c r="B20" s="46">
        <v>350000</v>
      </c>
      <c r="C20" s="25">
        <v>6.67</v>
      </c>
      <c r="D20" s="47">
        <f>-360+60</f>
        <v>-300</v>
      </c>
      <c r="E20" s="46">
        <f t="shared" si="0"/>
        <v>40.424242424242422</v>
      </c>
      <c r="F20" s="47">
        <f t="shared" si="1"/>
        <v>32.132837794052854</v>
      </c>
    </row>
    <row r="21" spans="1:6" x14ac:dyDescent="0.25">
      <c r="A21" s="25">
        <v>0.318</v>
      </c>
      <c r="B21" s="46">
        <v>500000</v>
      </c>
      <c r="C21" s="25">
        <v>5.75</v>
      </c>
      <c r="D21" s="47">
        <f>-360+55</f>
        <v>-305</v>
      </c>
      <c r="E21" s="46">
        <f t="shared" si="0"/>
        <v>18.081761006289309</v>
      </c>
      <c r="F21" s="47">
        <f t="shared" si="1"/>
        <v>25.144814494103954</v>
      </c>
    </row>
    <row r="22" spans="1:6" x14ac:dyDescent="0.25">
      <c r="A22" s="25">
        <v>0.22</v>
      </c>
      <c r="B22" s="46">
        <v>750000</v>
      </c>
      <c r="C22" s="25">
        <v>2.75</v>
      </c>
      <c r="D22" s="47">
        <f>-360+41</f>
        <v>-319</v>
      </c>
      <c r="E22" s="46">
        <f t="shared" si="0"/>
        <v>12.5</v>
      </c>
      <c r="F22" s="47">
        <f t="shared" si="1"/>
        <v>21.938200260161128</v>
      </c>
    </row>
    <row r="23" spans="1:6" x14ac:dyDescent="0.25">
      <c r="A23" s="25">
        <v>0.315</v>
      </c>
      <c r="B23" s="46">
        <v>1000000</v>
      </c>
      <c r="C23" s="25">
        <v>2.19</v>
      </c>
      <c r="D23" s="47">
        <f>-360+37</f>
        <v>-323</v>
      </c>
      <c r="E23" s="46">
        <f t="shared" si="0"/>
        <v>6.9523809523809526</v>
      </c>
      <c r="F23" s="47">
        <f t="shared" si="1"/>
        <v>16.842671221010356</v>
      </c>
    </row>
    <row r="24" spans="1:6" x14ac:dyDescent="0.25">
      <c r="A24" s="25">
        <v>0.4</v>
      </c>
      <c r="B24" s="46">
        <v>2000000</v>
      </c>
      <c r="C24" s="25">
        <v>0.8</v>
      </c>
      <c r="D24" s="47">
        <f>-360+24</f>
        <v>-336</v>
      </c>
      <c r="E24" s="46">
        <f t="shared" si="0"/>
        <v>2</v>
      </c>
      <c r="F24" s="47">
        <f t="shared" si="1"/>
        <v>6.0205999132796242</v>
      </c>
    </row>
    <row r="25" spans="1:6" x14ac:dyDescent="0.25">
      <c r="A25" s="25">
        <v>0.4</v>
      </c>
      <c r="B25" s="46">
        <v>3000000</v>
      </c>
      <c r="C25" s="25">
        <v>0.4</v>
      </c>
      <c r="D25" s="47">
        <f>-360+20</f>
        <v>-340</v>
      </c>
      <c r="E25" s="46">
        <f t="shared" si="0"/>
        <v>1</v>
      </c>
      <c r="F25" s="47">
        <f t="shared" si="1"/>
        <v>0</v>
      </c>
    </row>
    <row r="26" spans="1:6" x14ac:dyDescent="0.25">
      <c r="A26" s="25"/>
      <c r="B26" s="46"/>
      <c r="C26" s="25"/>
      <c r="D26" s="47"/>
      <c r="E26" s="46"/>
      <c r="F26" s="47"/>
    </row>
    <row r="27" spans="1:6" x14ac:dyDescent="0.25">
      <c r="A27" s="25"/>
      <c r="B27" s="46"/>
      <c r="C27" s="25"/>
      <c r="D27" s="47"/>
      <c r="E27" s="46"/>
      <c r="F27" s="47"/>
    </row>
    <row r="28" spans="1:6" x14ac:dyDescent="0.25">
      <c r="A28" s="25"/>
      <c r="B28" s="46"/>
      <c r="C28" s="25"/>
      <c r="D28" s="47"/>
      <c r="E28" s="46"/>
      <c r="F28" s="47"/>
    </row>
    <row r="29" spans="1:6" x14ac:dyDescent="0.25">
      <c r="A29" s="25"/>
      <c r="B29" s="46"/>
      <c r="C29" s="25"/>
      <c r="D29" s="47"/>
      <c r="E29" s="46"/>
      <c r="F29" s="47"/>
    </row>
    <row r="30" spans="1:6" x14ac:dyDescent="0.25">
      <c r="A30" s="25"/>
      <c r="B30" s="46"/>
      <c r="C30" s="25"/>
      <c r="D30" s="47"/>
      <c r="E30" s="46"/>
      <c r="F30" s="47"/>
    </row>
    <row r="31" spans="1:6" x14ac:dyDescent="0.25">
      <c r="A31" s="25"/>
      <c r="B31" s="46"/>
      <c r="C31" s="25"/>
      <c r="D31" s="47"/>
      <c r="E31" s="46"/>
      <c r="F31" s="47"/>
    </row>
    <row r="32" spans="1:6" x14ac:dyDescent="0.25">
      <c r="A32" s="25"/>
      <c r="B32" s="46"/>
      <c r="C32" s="25"/>
      <c r="D32" s="47"/>
      <c r="E32" s="46"/>
      <c r="F32" s="47"/>
    </row>
    <row r="33" spans="1:6" x14ac:dyDescent="0.25">
      <c r="A33" s="25"/>
      <c r="B33" s="46"/>
      <c r="C33" s="25"/>
      <c r="D33" s="47"/>
      <c r="E33" s="46"/>
      <c r="F33" s="47"/>
    </row>
    <row r="34" spans="1:6" x14ac:dyDescent="0.25">
      <c r="A34" s="25"/>
      <c r="B34" s="46"/>
      <c r="C34" s="25"/>
      <c r="D34" s="47"/>
      <c r="E34" s="46"/>
      <c r="F34" s="47"/>
    </row>
    <row r="35" spans="1:6" x14ac:dyDescent="0.25">
      <c r="A35" s="25"/>
      <c r="B35" s="46"/>
      <c r="C35" s="25"/>
      <c r="D35" s="47"/>
      <c r="E35" s="46"/>
      <c r="F35" s="47"/>
    </row>
    <row r="36" spans="1:6" x14ac:dyDescent="0.25">
      <c r="A36" s="25"/>
      <c r="B36" s="46"/>
      <c r="C36" s="25"/>
      <c r="D36" s="47"/>
      <c r="E36" s="46"/>
      <c r="F36" s="47"/>
    </row>
    <row r="37" spans="1:6" x14ac:dyDescent="0.25">
      <c r="A37" s="25"/>
      <c r="B37" s="46"/>
      <c r="C37" s="25"/>
      <c r="D37" s="47"/>
      <c r="E37" s="46"/>
      <c r="F37" s="47"/>
    </row>
    <row r="38" spans="1:6" x14ac:dyDescent="0.25">
      <c r="A38" s="25"/>
      <c r="B38" s="46"/>
      <c r="C38" s="25"/>
      <c r="D38" s="47"/>
      <c r="E38" s="46"/>
      <c r="F38" s="47"/>
    </row>
    <row r="39" spans="1:6" x14ac:dyDescent="0.25">
      <c r="A39" s="25"/>
      <c r="B39" s="46"/>
      <c r="C39" s="25"/>
      <c r="D39" s="47"/>
      <c r="E39" s="46"/>
      <c r="F39" s="47"/>
    </row>
    <row r="40" spans="1:6" x14ac:dyDescent="0.25">
      <c r="A40" s="25"/>
      <c r="B40" s="46"/>
      <c r="C40" s="25"/>
      <c r="D40" s="47"/>
      <c r="E40" s="46"/>
      <c r="F40" s="47"/>
    </row>
  </sheetData>
  <mergeCells count="3">
    <mergeCell ref="A1:B1"/>
    <mergeCell ref="C1:D1"/>
    <mergeCell ref="E1:F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9"/>
  <sheetViews>
    <sheetView workbookViewId="0">
      <selection activeCell="C6" sqref="C6"/>
    </sheetView>
  </sheetViews>
  <sheetFormatPr defaultRowHeight="15" x14ac:dyDescent="0.25"/>
  <cols>
    <col min="2" max="2" width="11.140625" customWidth="1"/>
    <col min="3" max="3" width="19.28515625" customWidth="1"/>
    <col min="4" max="4" width="10.85546875" customWidth="1"/>
  </cols>
  <sheetData>
    <row r="1" spans="2:11" ht="15.75" thickBot="1" x14ac:dyDescent="0.3"/>
    <row r="2" spans="2:11" ht="34.5" customHeight="1" thickBot="1" x14ac:dyDescent="0.3">
      <c r="B2" s="60" t="s">
        <v>34</v>
      </c>
      <c r="C2" s="61"/>
      <c r="D2" s="61"/>
      <c r="E2" s="61"/>
      <c r="F2" s="62"/>
      <c r="G2" s="1"/>
      <c r="H2" s="1"/>
    </row>
    <row r="3" spans="2:11" ht="15.75" thickBot="1" x14ac:dyDescent="0.3">
      <c r="B3" s="17" t="s">
        <v>35</v>
      </c>
      <c r="C3" s="17" t="s">
        <v>26</v>
      </c>
      <c r="D3" s="17" t="s">
        <v>25</v>
      </c>
      <c r="E3" s="17" t="s">
        <v>38</v>
      </c>
      <c r="F3" s="17" t="s">
        <v>39</v>
      </c>
      <c r="H3" s="63" t="s">
        <v>40</v>
      </c>
      <c r="I3" s="64"/>
      <c r="J3" s="64"/>
      <c r="K3" s="65"/>
    </row>
    <row r="4" spans="2:11" x14ac:dyDescent="0.25">
      <c r="B4" s="27" t="s">
        <v>36</v>
      </c>
      <c r="C4" s="28" t="s">
        <v>62</v>
      </c>
      <c r="D4" s="28">
        <v>1000</v>
      </c>
      <c r="E4" s="29">
        <v>50</v>
      </c>
      <c r="F4" s="30">
        <v>0</v>
      </c>
      <c r="H4" s="66"/>
      <c r="I4" s="67"/>
      <c r="J4" s="67"/>
      <c r="K4" s="68"/>
    </row>
    <row r="5" spans="2:11" ht="15.75" thickBot="1" x14ac:dyDescent="0.3">
      <c r="B5" s="31" t="s">
        <v>36</v>
      </c>
      <c r="C5" s="32" t="s">
        <v>62</v>
      </c>
      <c r="D5" s="32">
        <v>10000</v>
      </c>
      <c r="E5" s="33">
        <v>50</v>
      </c>
      <c r="F5" s="34">
        <v>0</v>
      </c>
      <c r="H5" s="69"/>
      <c r="I5" s="70"/>
      <c r="J5" s="70"/>
      <c r="K5" s="71"/>
    </row>
    <row r="6" spans="2:11" x14ac:dyDescent="0.25">
      <c r="B6" s="31" t="s">
        <v>36</v>
      </c>
      <c r="C6" s="32"/>
      <c r="D6" s="32"/>
      <c r="E6" s="33"/>
      <c r="F6" s="34"/>
    </row>
    <row r="7" spans="2:11" x14ac:dyDescent="0.25">
      <c r="B7" s="31" t="s">
        <v>37</v>
      </c>
      <c r="C7" s="32">
        <v>10</v>
      </c>
      <c r="D7" s="32">
        <v>1000</v>
      </c>
      <c r="E7" s="33">
        <v>50</v>
      </c>
      <c r="F7" s="34">
        <v>0</v>
      </c>
    </row>
    <row r="8" spans="2:11" x14ac:dyDescent="0.25">
      <c r="B8" s="31" t="s">
        <v>37</v>
      </c>
      <c r="C8" s="32">
        <v>2</v>
      </c>
      <c r="D8" s="32">
        <v>10000</v>
      </c>
      <c r="E8" s="33">
        <v>50</v>
      </c>
      <c r="F8" s="34">
        <v>0</v>
      </c>
    </row>
    <row r="9" spans="2:11" x14ac:dyDescent="0.25">
      <c r="B9" s="31" t="s">
        <v>37</v>
      </c>
      <c r="C9" s="32">
        <v>1</v>
      </c>
      <c r="D9" s="32">
        <v>10000</v>
      </c>
      <c r="E9" s="33">
        <v>80</v>
      </c>
      <c r="F9" s="34">
        <v>0</v>
      </c>
    </row>
  </sheetData>
  <mergeCells count="2">
    <mergeCell ref="B2:F2"/>
    <mergeCell ref="H3:K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9"/>
  <sheetViews>
    <sheetView workbookViewId="0">
      <selection activeCell="B22" sqref="B22"/>
    </sheetView>
  </sheetViews>
  <sheetFormatPr defaultRowHeight="15" x14ac:dyDescent="0.25"/>
  <cols>
    <col min="2" max="2" width="11.140625" customWidth="1"/>
    <col min="3" max="3" width="19.28515625" customWidth="1"/>
    <col min="4" max="4" width="10.85546875" customWidth="1"/>
  </cols>
  <sheetData>
    <row r="1" spans="2:11" ht="15.75" thickBot="1" x14ac:dyDescent="0.3"/>
    <row r="2" spans="2:11" ht="34.5" customHeight="1" thickBot="1" x14ac:dyDescent="0.3">
      <c r="B2" s="60" t="s">
        <v>34</v>
      </c>
      <c r="C2" s="61"/>
      <c r="D2" s="61"/>
      <c r="E2" s="61"/>
      <c r="F2" s="62"/>
      <c r="G2" s="1"/>
      <c r="H2" s="1"/>
    </row>
    <row r="3" spans="2:11" ht="15.75" customHeight="1" thickBot="1" x14ac:dyDescent="0.3">
      <c r="B3" s="17" t="s">
        <v>35</v>
      </c>
      <c r="C3" s="17" t="s">
        <v>26</v>
      </c>
      <c r="D3" s="17" t="s">
        <v>25</v>
      </c>
      <c r="E3" s="17" t="s">
        <v>38</v>
      </c>
      <c r="F3" s="17" t="s">
        <v>39</v>
      </c>
      <c r="H3" s="63" t="s">
        <v>63</v>
      </c>
      <c r="I3" s="64"/>
      <c r="J3" s="64"/>
      <c r="K3" s="65"/>
    </row>
    <row r="4" spans="2:11" x14ac:dyDescent="0.25">
      <c r="B4" s="76" t="s">
        <v>36</v>
      </c>
      <c r="C4" s="77">
        <v>0.3</v>
      </c>
      <c r="D4" s="77">
        <v>1000</v>
      </c>
      <c r="E4" s="77">
        <v>50</v>
      </c>
      <c r="F4" s="80">
        <v>0</v>
      </c>
      <c r="H4" s="66"/>
      <c r="I4" s="67"/>
      <c r="J4" s="67"/>
      <c r="K4" s="68"/>
    </row>
    <row r="5" spans="2:11" x14ac:dyDescent="0.25">
      <c r="B5" s="78" t="s">
        <v>36</v>
      </c>
      <c r="C5" s="79">
        <v>0.3</v>
      </c>
      <c r="D5" s="79">
        <v>10000</v>
      </c>
      <c r="E5" s="79">
        <v>50</v>
      </c>
      <c r="F5" s="81">
        <v>0</v>
      </c>
      <c r="H5" s="66"/>
      <c r="I5" s="67"/>
      <c r="J5" s="67"/>
      <c r="K5" s="68"/>
    </row>
    <row r="6" spans="2:11" x14ac:dyDescent="0.25">
      <c r="B6" s="78" t="s">
        <v>36</v>
      </c>
      <c r="C6" s="79">
        <v>0.3</v>
      </c>
      <c r="D6" s="79">
        <v>10000</v>
      </c>
      <c r="E6" s="79">
        <v>80</v>
      </c>
      <c r="F6" s="81">
        <v>0</v>
      </c>
      <c r="H6" s="82" t="s">
        <v>64</v>
      </c>
      <c r="I6" s="83"/>
      <c r="J6" s="83"/>
      <c r="K6" s="84"/>
    </row>
    <row r="7" spans="2:11" x14ac:dyDescent="0.25">
      <c r="B7" s="78" t="s">
        <v>37</v>
      </c>
      <c r="C7" s="79">
        <v>6</v>
      </c>
      <c r="D7" s="79">
        <v>1000</v>
      </c>
      <c r="E7" s="79">
        <v>50</v>
      </c>
      <c r="F7" s="81">
        <v>0</v>
      </c>
      <c r="H7" s="85" t="s">
        <v>65</v>
      </c>
      <c r="I7" s="86"/>
      <c r="J7" s="86"/>
      <c r="K7" s="87"/>
    </row>
    <row r="8" spans="2:11" x14ac:dyDescent="0.25">
      <c r="B8" s="78" t="s">
        <v>37</v>
      </c>
      <c r="C8" s="79">
        <v>3</v>
      </c>
      <c r="D8" s="79">
        <v>10000</v>
      </c>
      <c r="E8" s="79">
        <v>50</v>
      </c>
      <c r="F8" s="81">
        <v>0</v>
      </c>
    </row>
    <row r="9" spans="2:11" x14ac:dyDescent="0.25">
      <c r="B9" s="78" t="s">
        <v>37</v>
      </c>
      <c r="C9" s="79">
        <v>3</v>
      </c>
      <c r="D9" s="79">
        <v>10000</v>
      </c>
      <c r="E9" s="79">
        <v>80</v>
      </c>
      <c r="F9" s="81">
        <v>0</v>
      </c>
    </row>
  </sheetData>
  <mergeCells count="4">
    <mergeCell ref="B2:F2"/>
    <mergeCell ref="H3:K5"/>
    <mergeCell ref="H6:K6"/>
    <mergeCell ref="H7:K7"/>
  </mergeCells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tabSelected="1" topLeftCell="B1" zoomScale="70" zoomScaleNormal="70" workbookViewId="0">
      <selection activeCell="D25" sqref="D25"/>
    </sheetView>
  </sheetViews>
  <sheetFormatPr defaultRowHeight="15" x14ac:dyDescent="0.25"/>
  <cols>
    <col min="1" max="2" width="16.7109375" customWidth="1"/>
    <col min="3" max="3" width="22" customWidth="1"/>
    <col min="4" max="4" width="17.42578125" customWidth="1"/>
    <col min="5" max="5" width="18.42578125" customWidth="1"/>
    <col min="6" max="6" width="13.7109375" customWidth="1"/>
    <col min="7" max="7" width="15.5703125" customWidth="1"/>
    <col min="8" max="9" width="16.7109375" customWidth="1"/>
    <col min="10" max="10" width="14.85546875" customWidth="1"/>
    <col min="11" max="11" width="11.140625" customWidth="1"/>
    <col min="15" max="15" width="9.140625" customWidth="1"/>
  </cols>
  <sheetData>
    <row r="1" spans="1:10" ht="31.5" customHeight="1" thickBot="1" x14ac:dyDescent="0.3">
      <c r="A1" s="58" t="s">
        <v>28</v>
      </c>
      <c r="B1" s="59"/>
      <c r="C1" s="58" t="s">
        <v>42</v>
      </c>
      <c r="D1" s="59"/>
      <c r="E1" s="58" t="s">
        <v>41</v>
      </c>
      <c r="F1" s="75"/>
      <c r="G1" s="59"/>
      <c r="H1" s="72" t="s">
        <v>33</v>
      </c>
      <c r="I1" s="73"/>
      <c r="J1" s="74"/>
    </row>
    <row r="2" spans="1:10" ht="39" customHeight="1" thickBot="1" x14ac:dyDescent="0.3">
      <c r="A2" s="14" t="s">
        <v>26</v>
      </c>
      <c r="B2" s="15" t="s">
        <v>27</v>
      </c>
      <c r="C2" s="20" t="s">
        <v>26</v>
      </c>
      <c r="D2" s="19" t="s">
        <v>29</v>
      </c>
      <c r="E2" s="36" t="s">
        <v>59</v>
      </c>
      <c r="F2" s="23" t="s">
        <v>26</v>
      </c>
      <c r="G2" s="16" t="s">
        <v>43</v>
      </c>
      <c r="H2" s="14" t="s">
        <v>44</v>
      </c>
      <c r="I2" s="21" t="s">
        <v>45</v>
      </c>
      <c r="J2" s="15" t="s">
        <v>46</v>
      </c>
    </row>
    <row r="3" spans="1:10" x14ac:dyDescent="0.25">
      <c r="A3" s="42"/>
      <c r="B3" s="43">
        <v>10</v>
      </c>
      <c r="C3" s="42">
        <v>17.7</v>
      </c>
      <c r="D3" s="37">
        <v>-30</v>
      </c>
      <c r="E3" s="88">
        <v>330000</v>
      </c>
      <c r="F3" s="39">
        <v>7.6</v>
      </c>
      <c r="G3" s="40">
        <v>60</v>
      </c>
      <c r="H3" s="89">
        <f>F3/E3</f>
        <v>2.3030303030303031E-5</v>
      </c>
      <c r="I3" s="89">
        <f>C3/H3</f>
        <v>768552.6315789473</v>
      </c>
      <c r="J3" s="41">
        <f>D3-G3</f>
        <v>-90</v>
      </c>
    </row>
    <row r="4" spans="1:10" x14ac:dyDescent="0.25">
      <c r="A4" s="44"/>
      <c r="B4" s="45">
        <v>100</v>
      </c>
      <c r="C4" s="44">
        <v>4.5</v>
      </c>
      <c r="D4" s="39">
        <v>-80</v>
      </c>
      <c r="E4" s="88">
        <v>330000</v>
      </c>
      <c r="F4" s="39">
        <v>18.899999999999999</v>
      </c>
      <c r="G4" s="40">
        <v>10</v>
      </c>
      <c r="H4" s="89">
        <f t="shared" ref="H4:H40" si="0">F4/E4</f>
        <v>5.7272727272727267E-5</v>
      </c>
      <c r="I4" s="89">
        <f t="shared" ref="I4:I39" si="1">C4/H4</f>
        <v>78571.42857142858</v>
      </c>
      <c r="J4" s="41">
        <f t="shared" ref="J4:J40" si="2">D4-G4</f>
        <v>-90</v>
      </c>
    </row>
    <row r="5" spans="1:10" x14ac:dyDescent="0.25">
      <c r="A5" s="44"/>
      <c r="B5" s="45">
        <v>1000</v>
      </c>
      <c r="C5" s="44">
        <v>8.8000000000000007</v>
      </c>
      <c r="D5" s="39">
        <v>-60</v>
      </c>
      <c r="E5" s="38">
        <v>15000</v>
      </c>
      <c r="F5" s="39">
        <v>16.7</v>
      </c>
      <c r="G5" s="40">
        <v>30</v>
      </c>
      <c r="H5" s="89">
        <f t="shared" si="0"/>
        <v>1.1133333333333334E-3</v>
      </c>
      <c r="I5" s="89">
        <f t="shared" si="1"/>
        <v>7904.1916167664676</v>
      </c>
      <c r="J5" s="41">
        <f t="shared" si="2"/>
        <v>-90</v>
      </c>
    </row>
    <row r="6" spans="1:10" x14ac:dyDescent="0.25">
      <c r="A6" s="44"/>
      <c r="B6" s="45">
        <v>10000</v>
      </c>
      <c r="C6" s="44">
        <v>1.08</v>
      </c>
      <c r="D6" s="39">
        <v>-79</v>
      </c>
      <c r="E6" s="38">
        <v>15000</v>
      </c>
      <c r="F6" s="39">
        <v>18.2</v>
      </c>
      <c r="G6" s="40">
        <v>20</v>
      </c>
      <c r="H6" s="89">
        <f t="shared" si="0"/>
        <v>1.2133333333333332E-3</v>
      </c>
      <c r="I6" s="89">
        <f t="shared" si="1"/>
        <v>890.10989010989033</v>
      </c>
      <c r="J6" s="41">
        <f t="shared" si="2"/>
        <v>-99</v>
      </c>
    </row>
    <row r="7" spans="1:10" x14ac:dyDescent="0.25">
      <c r="A7" s="44"/>
      <c r="B7" s="45">
        <v>100000</v>
      </c>
      <c r="C7" s="44">
        <v>0.13</v>
      </c>
      <c r="D7" s="39">
        <v>-90</v>
      </c>
      <c r="E7" s="38">
        <v>390</v>
      </c>
      <c r="F7" s="39">
        <v>0.85</v>
      </c>
      <c r="G7" s="40">
        <v>10</v>
      </c>
      <c r="H7" s="89">
        <f t="shared" si="0"/>
        <v>2.1794871794871794E-3</v>
      </c>
      <c r="I7" s="89">
        <f t="shared" si="1"/>
        <v>59.64705882352942</v>
      </c>
      <c r="J7" s="41">
        <f t="shared" si="2"/>
        <v>-100</v>
      </c>
    </row>
    <row r="8" spans="1:10" x14ac:dyDescent="0.25">
      <c r="A8" s="44"/>
      <c r="B8" s="45">
        <v>1000000</v>
      </c>
      <c r="C8" s="44">
        <v>0.32800000000000001</v>
      </c>
      <c r="D8" s="39">
        <v>0</v>
      </c>
      <c r="E8" s="38">
        <v>22</v>
      </c>
      <c r="F8" s="39">
        <v>2.7E-2</v>
      </c>
      <c r="G8" s="40">
        <v>190</v>
      </c>
      <c r="H8" s="89">
        <f t="shared" si="0"/>
        <v>1.2272727272727272E-3</v>
      </c>
      <c r="I8" s="89">
        <f t="shared" si="1"/>
        <v>267.2592592592593</v>
      </c>
      <c r="J8" s="41">
        <f t="shared" si="2"/>
        <v>-190</v>
      </c>
    </row>
    <row r="9" spans="1:10" x14ac:dyDescent="0.25">
      <c r="A9" s="44"/>
      <c r="B9" s="45">
        <v>20</v>
      </c>
      <c r="C9" s="44">
        <v>7.01</v>
      </c>
      <c r="D9" s="39">
        <v>-40</v>
      </c>
      <c r="E9" s="38">
        <v>330000</v>
      </c>
      <c r="F9" s="39">
        <v>6.24</v>
      </c>
      <c r="G9" s="40">
        <v>50</v>
      </c>
      <c r="H9" s="89">
        <f>F9/E9</f>
        <v>1.8909090909090909E-5</v>
      </c>
      <c r="I9" s="89">
        <f t="shared" si="1"/>
        <v>370721.15384615387</v>
      </c>
      <c r="J9" s="41">
        <f>D9-G9</f>
        <v>-90</v>
      </c>
    </row>
    <row r="10" spans="1:10" x14ac:dyDescent="0.25">
      <c r="A10" s="44"/>
      <c r="B10" s="45">
        <v>50</v>
      </c>
      <c r="C10" s="44">
        <v>4.13</v>
      </c>
      <c r="D10" s="39">
        <v>-60</v>
      </c>
      <c r="E10" s="38">
        <v>330000</v>
      </c>
      <c r="F10" s="39">
        <v>8.68</v>
      </c>
      <c r="G10" s="40">
        <v>30</v>
      </c>
      <c r="H10" s="89">
        <f t="shared" si="0"/>
        <v>2.6303030303030303E-5</v>
      </c>
      <c r="I10" s="89">
        <f t="shared" si="1"/>
        <v>157016.12903225806</v>
      </c>
      <c r="J10" s="41">
        <f t="shared" si="2"/>
        <v>-90</v>
      </c>
    </row>
    <row r="11" spans="1:10" x14ac:dyDescent="0.25">
      <c r="A11" s="44"/>
      <c r="B11" s="45">
        <v>200</v>
      </c>
      <c r="C11" s="44">
        <v>2.31</v>
      </c>
      <c r="D11" s="39">
        <v>-90</v>
      </c>
      <c r="E11" s="38">
        <v>330000</v>
      </c>
      <c r="F11" s="39">
        <v>19.23</v>
      </c>
      <c r="G11" s="40">
        <v>0</v>
      </c>
      <c r="H11" s="89">
        <f t="shared" si="0"/>
        <v>5.8272727272727271E-5</v>
      </c>
      <c r="I11" s="89">
        <f t="shared" si="1"/>
        <v>39641.185647425897</v>
      </c>
      <c r="J11" s="41">
        <f t="shared" si="2"/>
        <v>-90</v>
      </c>
    </row>
    <row r="12" spans="1:10" x14ac:dyDescent="0.25">
      <c r="A12" s="44"/>
      <c r="B12" s="45">
        <v>500</v>
      </c>
      <c r="C12" s="44">
        <v>0.96</v>
      </c>
      <c r="D12" s="39">
        <v>-90</v>
      </c>
      <c r="E12" s="38">
        <v>330000</v>
      </c>
      <c r="F12" s="39">
        <v>19.329999999999998</v>
      </c>
      <c r="G12" s="40">
        <v>0</v>
      </c>
      <c r="H12" s="89">
        <f t="shared" si="0"/>
        <v>5.8575757575757573E-5</v>
      </c>
      <c r="I12" s="89">
        <f t="shared" si="1"/>
        <v>16389.032591826177</v>
      </c>
      <c r="J12" s="41">
        <f t="shared" si="2"/>
        <v>-90</v>
      </c>
    </row>
    <row r="13" spans="1:10" x14ac:dyDescent="0.25">
      <c r="A13" s="44"/>
      <c r="B13" s="45">
        <v>2000</v>
      </c>
      <c r="C13" s="44">
        <v>5.2</v>
      </c>
      <c r="D13" s="39">
        <v>-80</v>
      </c>
      <c r="E13" s="38">
        <v>15000</v>
      </c>
      <c r="F13" s="39">
        <v>18.48</v>
      </c>
      <c r="G13" s="40">
        <v>20</v>
      </c>
      <c r="H13" s="89">
        <f t="shared" si="0"/>
        <v>1.232E-3</v>
      </c>
      <c r="I13" s="89">
        <f t="shared" si="1"/>
        <v>4220.7792207792209</v>
      </c>
      <c r="J13" s="41">
        <f t="shared" si="2"/>
        <v>-100</v>
      </c>
    </row>
    <row r="14" spans="1:10" x14ac:dyDescent="0.25">
      <c r="A14" s="44"/>
      <c r="B14" s="45">
        <v>5000</v>
      </c>
      <c r="C14" s="44">
        <v>2.12</v>
      </c>
      <c r="D14" s="39">
        <v>-80</v>
      </c>
      <c r="E14" s="38">
        <v>15000</v>
      </c>
      <c r="F14" s="39">
        <v>18.89</v>
      </c>
      <c r="G14" s="40">
        <v>10</v>
      </c>
      <c r="H14" s="89">
        <f t="shared" si="0"/>
        <v>1.2593333333333334E-3</v>
      </c>
      <c r="I14" s="89">
        <f t="shared" si="1"/>
        <v>1683.4303864478559</v>
      </c>
      <c r="J14" s="41">
        <f t="shared" si="2"/>
        <v>-90</v>
      </c>
    </row>
    <row r="15" spans="1:10" x14ac:dyDescent="0.25">
      <c r="A15" s="44"/>
      <c r="B15" s="45">
        <v>20000</v>
      </c>
      <c r="C15" s="44">
        <v>0.626</v>
      </c>
      <c r="D15" s="39">
        <v>-40</v>
      </c>
      <c r="E15" s="38">
        <v>390</v>
      </c>
      <c r="F15" s="39">
        <v>0.54600000000000004</v>
      </c>
      <c r="G15" s="40">
        <v>50</v>
      </c>
      <c r="H15" s="89">
        <f t="shared" si="0"/>
        <v>1.4000000000000002E-3</v>
      </c>
      <c r="I15" s="89">
        <f t="shared" si="1"/>
        <v>447.14285714285705</v>
      </c>
      <c r="J15" s="41">
        <f t="shared" si="2"/>
        <v>-90</v>
      </c>
    </row>
    <row r="16" spans="1:10" x14ac:dyDescent="0.25">
      <c r="A16" s="44"/>
      <c r="B16" s="45">
        <v>50000</v>
      </c>
      <c r="C16" s="44">
        <v>0.34300000000000003</v>
      </c>
      <c r="D16" s="39">
        <v>-70</v>
      </c>
      <c r="E16" s="38">
        <v>390</v>
      </c>
      <c r="F16" s="39">
        <v>0.8</v>
      </c>
      <c r="G16" s="40">
        <v>20</v>
      </c>
      <c r="H16" s="89">
        <f t="shared" si="0"/>
        <v>2.0512820512820513E-3</v>
      </c>
      <c r="I16" s="89">
        <f t="shared" si="1"/>
        <v>167.21250000000001</v>
      </c>
      <c r="J16" s="41">
        <f t="shared" si="2"/>
        <v>-90</v>
      </c>
    </row>
    <row r="17" spans="1:10" x14ac:dyDescent="0.25">
      <c r="A17" s="44"/>
      <c r="B17" s="45">
        <v>15</v>
      </c>
      <c r="C17" s="44">
        <v>16</v>
      </c>
      <c r="D17" s="39">
        <v>-32</v>
      </c>
      <c r="E17" s="38">
        <v>330000</v>
      </c>
      <c r="F17" s="39">
        <v>10.6</v>
      </c>
      <c r="G17" s="40">
        <v>54</v>
      </c>
      <c r="H17" s="89">
        <f t="shared" si="0"/>
        <v>3.2121212121212122E-5</v>
      </c>
      <c r="I17" s="89">
        <f t="shared" si="1"/>
        <v>498113.20754716982</v>
      </c>
      <c r="J17" s="41">
        <f t="shared" si="2"/>
        <v>-86</v>
      </c>
    </row>
    <row r="18" spans="1:10" x14ac:dyDescent="0.25">
      <c r="A18" s="44"/>
      <c r="B18" s="45">
        <v>35</v>
      </c>
      <c r="C18" s="44">
        <v>10.5</v>
      </c>
      <c r="D18" s="39">
        <v>-60</v>
      </c>
      <c r="E18" s="38">
        <v>330000</v>
      </c>
      <c r="F18" s="39">
        <v>16.2</v>
      </c>
      <c r="G18" s="40">
        <v>30</v>
      </c>
      <c r="H18" s="89">
        <f t="shared" si="0"/>
        <v>4.9090909090909091E-5</v>
      </c>
      <c r="I18" s="89">
        <f t="shared" si="1"/>
        <v>213888.88888888888</v>
      </c>
      <c r="J18" s="41">
        <f t="shared" si="2"/>
        <v>-90</v>
      </c>
    </row>
    <row r="19" spans="1:10" x14ac:dyDescent="0.25">
      <c r="A19" s="44"/>
      <c r="B19" s="45">
        <v>12</v>
      </c>
      <c r="C19" s="44">
        <v>17</v>
      </c>
      <c r="D19" s="39">
        <v>-28</v>
      </c>
      <c r="E19" s="38">
        <v>330000</v>
      </c>
      <c r="F19" s="39">
        <v>8.9</v>
      </c>
      <c r="G19" s="40">
        <v>60</v>
      </c>
      <c r="H19" s="89">
        <f t="shared" si="0"/>
        <v>2.6969696969696972E-5</v>
      </c>
      <c r="I19" s="89">
        <f t="shared" si="1"/>
        <v>630337.07865168538</v>
      </c>
      <c r="J19" s="41">
        <f t="shared" si="2"/>
        <v>-88</v>
      </c>
    </row>
    <row r="20" spans="1:10" x14ac:dyDescent="0.25">
      <c r="A20" s="44"/>
      <c r="B20" s="45">
        <v>27</v>
      </c>
      <c r="C20" s="44">
        <v>12.3</v>
      </c>
      <c r="D20" s="39">
        <v>-50</v>
      </c>
      <c r="E20" s="38">
        <v>330000</v>
      </c>
      <c r="F20" s="39">
        <v>14.8</v>
      </c>
      <c r="G20" s="40">
        <v>40</v>
      </c>
      <c r="H20" s="89">
        <f t="shared" si="0"/>
        <v>4.4848484848484849E-5</v>
      </c>
      <c r="I20" s="89">
        <f t="shared" si="1"/>
        <v>274256.75675675675</v>
      </c>
      <c r="J20" s="41">
        <f t="shared" si="2"/>
        <v>-90</v>
      </c>
    </row>
    <row r="21" spans="1:10" x14ac:dyDescent="0.25">
      <c r="A21" s="44"/>
      <c r="B21" s="45">
        <v>200000</v>
      </c>
      <c r="C21" s="44">
        <v>0.10100000000000001</v>
      </c>
      <c r="D21" s="39">
        <v>-26</v>
      </c>
      <c r="E21" s="38">
        <v>22</v>
      </c>
      <c r="F21" s="39">
        <v>5.1999999999999998E-2</v>
      </c>
      <c r="G21" s="40">
        <v>89</v>
      </c>
      <c r="H21" s="89">
        <f t="shared" si="0"/>
        <v>2.3636363636363633E-3</v>
      </c>
      <c r="I21" s="89">
        <f t="shared" si="1"/>
        <v>42.730769230769241</v>
      </c>
      <c r="J21" s="41">
        <f t="shared" si="2"/>
        <v>-115</v>
      </c>
    </row>
    <row r="22" spans="1:10" x14ac:dyDescent="0.25">
      <c r="A22" s="44"/>
      <c r="B22" s="45">
        <v>300000</v>
      </c>
      <c r="C22" s="44">
        <v>0.16400000000000001</v>
      </c>
      <c r="D22" s="39">
        <v>-11</v>
      </c>
      <c r="E22" s="38">
        <v>22</v>
      </c>
      <c r="F22" s="39">
        <v>3.6999999999999998E-2</v>
      </c>
      <c r="G22" s="40">
        <v>110</v>
      </c>
      <c r="H22" s="89">
        <f t="shared" si="0"/>
        <v>1.6818181818181817E-3</v>
      </c>
      <c r="I22" s="89">
        <f t="shared" si="1"/>
        <v>97.51351351351353</v>
      </c>
      <c r="J22" s="41">
        <f t="shared" si="2"/>
        <v>-121</v>
      </c>
    </row>
    <row r="23" spans="1:10" x14ac:dyDescent="0.25">
      <c r="A23" s="44"/>
      <c r="B23" s="45">
        <v>500000</v>
      </c>
      <c r="C23" s="44">
        <v>0.182</v>
      </c>
      <c r="D23" s="39">
        <v>-10</v>
      </c>
      <c r="E23" s="38">
        <v>22</v>
      </c>
      <c r="F23" s="39">
        <v>2.4E-2</v>
      </c>
      <c r="G23" s="40">
        <v>130</v>
      </c>
      <c r="H23" s="89">
        <f t="shared" si="0"/>
        <v>1.090909090909091E-3</v>
      </c>
      <c r="I23" s="89">
        <f t="shared" si="1"/>
        <v>166.83333333333331</v>
      </c>
      <c r="J23" s="41">
        <f t="shared" si="2"/>
        <v>-140</v>
      </c>
    </row>
    <row r="24" spans="1:10" x14ac:dyDescent="0.25">
      <c r="A24" s="44"/>
      <c r="B24" s="45">
        <v>750000</v>
      </c>
      <c r="C24" s="44">
        <v>0.33100000000000002</v>
      </c>
      <c r="D24" s="39">
        <v>20</v>
      </c>
      <c r="E24" s="38">
        <v>22</v>
      </c>
      <c r="F24" s="39">
        <v>0.03</v>
      </c>
      <c r="G24" s="40">
        <v>190</v>
      </c>
      <c r="H24" s="89">
        <f t="shared" si="0"/>
        <v>1.3636363636363635E-3</v>
      </c>
      <c r="I24" s="89">
        <f t="shared" si="1"/>
        <v>242.73333333333338</v>
      </c>
      <c r="J24" s="41">
        <f t="shared" si="2"/>
        <v>-170</v>
      </c>
    </row>
    <row r="25" spans="1:10" x14ac:dyDescent="0.25">
      <c r="A25" s="44"/>
      <c r="B25" s="45"/>
      <c r="C25" s="44"/>
      <c r="D25" s="39"/>
      <c r="E25" s="38"/>
      <c r="F25" s="39"/>
      <c r="G25" s="40"/>
      <c r="H25" s="89"/>
      <c r="I25" s="89"/>
      <c r="J25" s="41"/>
    </row>
    <row r="26" spans="1:10" x14ac:dyDescent="0.25">
      <c r="A26" s="44"/>
      <c r="B26" s="45"/>
      <c r="C26" s="44"/>
      <c r="D26" s="39"/>
      <c r="E26" s="38"/>
      <c r="F26" s="39"/>
      <c r="G26" s="40"/>
      <c r="H26" s="89"/>
      <c r="I26" s="89"/>
      <c r="J26" s="41"/>
    </row>
    <row r="27" spans="1:10" x14ac:dyDescent="0.25">
      <c r="A27" s="44"/>
      <c r="B27" s="45"/>
      <c r="C27" s="44"/>
      <c r="D27" s="39"/>
      <c r="E27" s="38"/>
      <c r="F27" s="39"/>
      <c r="G27" s="40"/>
      <c r="H27" s="89"/>
      <c r="I27" s="89"/>
      <c r="J27" s="41"/>
    </row>
    <row r="28" spans="1:10" x14ac:dyDescent="0.25">
      <c r="A28" s="44"/>
      <c r="B28" s="45"/>
      <c r="C28" s="44"/>
      <c r="D28" s="39"/>
      <c r="E28" s="38"/>
      <c r="F28" s="39"/>
      <c r="G28" s="40"/>
      <c r="H28" s="89"/>
      <c r="I28" s="89"/>
      <c r="J28" s="41"/>
    </row>
    <row r="29" spans="1:10" x14ac:dyDescent="0.25">
      <c r="A29" s="44"/>
      <c r="B29" s="45"/>
      <c r="C29" s="44"/>
      <c r="D29" s="39"/>
      <c r="E29" s="38"/>
      <c r="F29" s="39"/>
      <c r="G29" s="40"/>
      <c r="H29" s="89"/>
      <c r="I29" s="89"/>
      <c r="J29" s="41"/>
    </row>
    <row r="30" spans="1:10" x14ac:dyDescent="0.25">
      <c r="A30" s="44"/>
      <c r="B30" s="45"/>
      <c r="C30" s="44"/>
      <c r="D30" s="39"/>
      <c r="E30" s="38"/>
      <c r="F30" s="39"/>
      <c r="G30" s="40"/>
      <c r="H30" s="89"/>
      <c r="I30" s="89"/>
      <c r="J30" s="41"/>
    </row>
    <row r="31" spans="1:10" x14ac:dyDescent="0.25">
      <c r="A31" s="44"/>
      <c r="B31" s="45"/>
      <c r="C31" s="44"/>
      <c r="D31" s="39"/>
      <c r="E31" s="38"/>
      <c r="F31" s="39"/>
      <c r="G31" s="40"/>
      <c r="H31" s="89"/>
      <c r="I31" s="89"/>
      <c r="J31" s="41"/>
    </row>
    <row r="32" spans="1:10" x14ac:dyDescent="0.25">
      <c r="A32" s="44"/>
      <c r="B32" s="45"/>
      <c r="C32" s="44"/>
      <c r="D32" s="39"/>
      <c r="E32" s="38"/>
      <c r="F32" s="39"/>
      <c r="G32" s="40"/>
      <c r="H32" s="89"/>
      <c r="I32" s="89"/>
      <c r="J32" s="41"/>
    </row>
    <row r="33" spans="1:10" x14ac:dyDescent="0.25">
      <c r="A33" s="44"/>
      <c r="B33" s="45"/>
      <c r="C33" s="44"/>
      <c r="D33" s="39"/>
      <c r="E33" s="38"/>
      <c r="F33" s="39"/>
      <c r="G33" s="40"/>
      <c r="H33" s="89"/>
      <c r="I33" s="89"/>
      <c r="J33" s="41"/>
    </row>
    <row r="34" spans="1:10" x14ac:dyDescent="0.25">
      <c r="A34" s="44"/>
      <c r="B34" s="45"/>
      <c r="C34" s="44"/>
      <c r="D34" s="39"/>
      <c r="E34" s="38"/>
      <c r="F34" s="39"/>
      <c r="G34" s="40"/>
      <c r="H34" s="89"/>
      <c r="I34" s="89"/>
      <c r="J34" s="41"/>
    </row>
    <row r="35" spans="1:10" x14ac:dyDescent="0.25">
      <c r="A35" s="44"/>
      <c r="B35" s="45"/>
      <c r="C35" s="44"/>
      <c r="D35" s="39"/>
      <c r="E35" s="38"/>
      <c r="F35" s="39"/>
      <c r="G35" s="40"/>
      <c r="H35" s="89"/>
      <c r="I35" s="89"/>
      <c r="J35" s="41"/>
    </row>
    <row r="36" spans="1:10" x14ac:dyDescent="0.25">
      <c r="A36" s="44"/>
      <c r="C36" s="44"/>
      <c r="D36" s="39"/>
      <c r="E36" s="38"/>
      <c r="F36" s="39"/>
      <c r="G36" s="40"/>
      <c r="H36" s="89"/>
      <c r="I36" s="89"/>
      <c r="J36" s="41"/>
    </row>
    <row r="37" spans="1:10" x14ac:dyDescent="0.25">
      <c r="A37" s="44"/>
      <c r="B37" s="45"/>
      <c r="C37" s="44"/>
      <c r="D37" s="39"/>
      <c r="E37" s="38"/>
      <c r="F37" s="39"/>
      <c r="G37" s="40"/>
      <c r="H37" s="89"/>
      <c r="I37" s="89"/>
      <c r="J37" s="41"/>
    </row>
    <row r="38" spans="1:10" x14ac:dyDescent="0.25">
      <c r="A38" s="44"/>
      <c r="B38" s="45"/>
      <c r="C38" s="44"/>
      <c r="D38" s="39"/>
      <c r="E38" s="38"/>
      <c r="F38" s="39"/>
      <c r="G38" s="40"/>
      <c r="H38" s="89"/>
      <c r="I38" s="89"/>
      <c r="J38" s="41"/>
    </row>
    <row r="39" spans="1:10" x14ac:dyDescent="0.25">
      <c r="A39" s="44"/>
      <c r="B39" s="45"/>
      <c r="C39" s="44"/>
      <c r="D39" s="39"/>
      <c r="E39" s="38"/>
      <c r="F39" s="39"/>
      <c r="G39" s="40"/>
      <c r="H39" s="89"/>
      <c r="I39" s="89"/>
      <c r="J39" s="41"/>
    </row>
    <row r="40" spans="1:10" x14ac:dyDescent="0.25">
      <c r="A40" s="44"/>
      <c r="B40" s="45"/>
      <c r="C40" s="44"/>
      <c r="D40" s="39"/>
      <c r="E40" s="38"/>
      <c r="F40" s="39"/>
      <c r="G40" s="40"/>
      <c r="H40" s="89" t="e">
        <f t="shared" si="0"/>
        <v>#DIV/0!</v>
      </c>
      <c r="I40" s="89" t="e">
        <f>C40/H40</f>
        <v>#DIV/0!</v>
      </c>
      <c r="J40" s="41">
        <f t="shared" si="2"/>
        <v>0</v>
      </c>
    </row>
  </sheetData>
  <mergeCells count="4">
    <mergeCell ref="A1:B1"/>
    <mergeCell ref="C1:D1"/>
    <mergeCell ref="H1:J1"/>
    <mergeCell ref="E1:G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Indice</vt:lpstr>
      <vt:lpstr>Componentes</vt:lpstr>
      <vt:lpstr>Respuesta en frecuencia (Proto)</vt:lpstr>
      <vt:lpstr>Respuesta en frecuencia (PCB)</vt:lpstr>
      <vt:lpstr>Respuesta a señales (Proto)</vt:lpstr>
      <vt:lpstr>Respuesta a señales (PCB)</vt:lpstr>
      <vt:lpstr>Impedancia de entrada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Kammann</dc:creator>
  <cp:lastModifiedBy>Lucas Kammann</cp:lastModifiedBy>
  <dcterms:created xsi:type="dcterms:W3CDTF">2019-08-24T20:23:49Z</dcterms:created>
  <dcterms:modified xsi:type="dcterms:W3CDTF">2019-08-28T15:13:34Z</dcterms:modified>
</cp:coreProperties>
</file>