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lanilla Admin" sheetId="1" state="visible" r:id="rId2"/>
    <sheet name="VAC 2 ADM" sheetId="2" state="visible" r:id="rId3"/>
    <sheet name="Servicios profecionales " sheetId="3" state="hidden" r:id="rId4"/>
    <sheet name="Reporte Mensual ADMIN " sheetId="4" state="visible" r:id="rId5"/>
    <sheet name=" Planilla Ops  1  al 31 " sheetId="5" state="visible" r:id="rId6"/>
    <sheet name="Viaticos Ops  " sheetId="6" state="visible" r:id="rId7"/>
    <sheet name="VAC OPERA" sheetId="7" state="visible" r:id="rId8"/>
    <sheet name="Tabla de prestamos " sheetId="8" state="visible" r:id="rId9"/>
    <sheet name="Reporte Mensual Operaci" sheetId="9" state="visible" r:id="rId10"/>
    <sheet name="Resumen Abril  " sheetId="10" state="visible" r:id="rId11"/>
  </sheets>
  <externalReferences>
    <externalReference r:id="rId1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<sst xmlns="http://schemas.openxmlformats.org/spreadsheetml/2006/main" count="267" uniqueCount="164">
  <si>
    <t xml:space="preserve">Autorizado por:</t>
  </si>
  <si>
    <t xml:space="preserve">GRUPO MZ Y ASOCIADOS, S.A. DE C.V.</t>
  </si>
  <si>
    <t xml:space="preserve">"Palo Verde Sustainable Hotel"</t>
  </si>
  <si>
    <t xml:space="preserve">Valores expresados en Dolares de los  Estados Unidos de America</t>
  </si>
  <si>
    <t xml:space="preserve">PLANILLA MENSUAL DEL 1 al 30 de abril   2021</t>
  </si>
  <si>
    <t xml:space="preserve">ADMINISTRATIVA</t>
  </si>
  <si>
    <t xml:space="preserve">No</t>
  </si>
  <si>
    <t xml:space="preserve">NOMBRE EMPLEADO </t>
  </si>
  <si>
    <t xml:space="preserve">Puesto de trabajo</t>
  </si>
  <si>
    <t xml:space="preserve">VALOR DIA</t>
  </si>
  <si>
    <t xml:space="preserve">Días Lab.</t>
  </si>
  <si>
    <t xml:space="preserve">SUELDO MENSUAL</t>
  </si>
  <si>
    <t xml:space="preserve">SUELDO 
MENSUAL </t>
  </si>
  <si>
    <t xml:space="preserve">Asueto </t>
  </si>
  <si>
    <t xml:space="preserve">Vacación </t>
  </si>
  <si>
    <t xml:space="preserve">TOTAL 
DEVENGADO</t>
  </si>
  <si>
    <t xml:space="preserve">DEDUCCIONES </t>
  </si>
  <si>
    <t xml:space="preserve">TOTAL RETENC.</t>
  </si>
  <si>
    <t xml:space="preserve">NETO A RECIBIR</t>
  </si>
  <si>
    <t xml:space="preserve">FIRMA</t>
  </si>
  <si>
    <t xml:space="preserve">ISSS</t>
  </si>
  <si>
    <t xml:space="preserve">AFP </t>
  </si>
  <si>
    <t xml:space="preserve">AFP Vol</t>
  </si>
  <si>
    <t xml:space="preserve">Prestamos</t>
  </si>
  <si>
    <t xml:space="preserve">Ahorro Navideño</t>
  </si>
  <si>
    <t xml:space="preserve">Ingresos 
Gravados</t>
  </si>
  <si>
    <t xml:space="preserve">ISR 
Sueldo</t>
  </si>
  <si>
    <t xml:space="preserve">Directora Operaciones</t>
  </si>
  <si>
    <t xml:space="preserve">Gerente Operaciones </t>
  </si>
  <si>
    <t xml:space="preserve">Gerente Mantenimiento</t>
  </si>
  <si>
    <t xml:space="preserve">Gerente Administrativo</t>
  </si>
  <si>
    <t xml:space="preserve">TOTAL</t>
  </si>
  <si>
    <t xml:space="preserve">Preparado por:</t>
  </si>
  <si>
    <t xml:space="preserve">PLANILLA VACACIONES</t>
  </si>
  <si>
    <t xml:space="preserve">PERIODO GOZADO DEL 1 al  30 de abril</t>
  </si>
  <si>
    <t xml:space="preserve">NO. </t>
  </si>
  <si>
    <t xml:space="preserve">EMPLEADO </t>
  </si>
  <si>
    <t xml:space="preserve">fecha de ingreso</t>
  </si>
  <si>
    <t xml:space="preserve">sueldo quincenal</t>
  </si>
  <si>
    <t xml:space="preserve">sueldo mensual</t>
  </si>
  <si>
    <t xml:space="preserve">dia</t>
  </si>
  <si>
    <t xml:space="preserve">vacaciones</t>
  </si>
  <si>
    <t xml:space="preserve">RENTA</t>
  </si>
  <si>
    <t xml:space="preserve">total a recibir</t>
  </si>
  <si>
    <t xml:space="preserve">Maria Jose Menendez Zometa </t>
  </si>
  <si>
    <t xml:space="preserve">Ericka Hernández </t>
  </si>
  <si>
    <t xml:space="preserve">José Menéndez</t>
  </si>
  <si>
    <t xml:space="preserve">Ana del Carmen Zometa</t>
  </si>
  <si>
    <t xml:space="preserve">TOTAL </t>
  </si>
  <si>
    <t xml:space="preserve">Preparada por: </t>
  </si>
  <si>
    <t xml:space="preserve">Lic. </t>
  </si>
  <si>
    <t xml:space="preserve">" PALO VERDE SUSTAINABLE HOTEL "</t>
  </si>
  <si>
    <t xml:space="preserve">Planilla   Servicios profecionales </t>
  </si>
  <si>
    <t xml:space="preserve"> Playa El Zonte, Lote # 12, Chiltiupan, La Libertad</t>
  </si>
  <si>
    <t xml:space="preserve">PERIODO: Del 1 al 31 de octubre   2020 </t>
  </si>
  <si>
    <t xml:space="preserve">No.</t>
  </si>
  <si>
    <t xml:space="preserve">NOMBRE</t>
  </si>
  <si>
    <t xml:space="preserve">Servicios brindados </t>
  </si>
  <si>
    <t xml:space="preserve">DIAS 
TRABAJADOS</t>
  </si>
  <si>
    <t xml:space="preserve">P/DIA</t>
  </si>
  <si>
    <t xml:space="preserve">T. DIA EXTRA</t>
  </si>
  <si>
    <t xml:space="preserve">T.DEVENG.</t>
  </si>
  <si>
    <t xml:space="preserve">Otros</t>
  </si>
  <si>
    <t xml:space="preserve">OTROS</t>
  </si>
  <si>
    <t xml:space="preserve">AFP</t>
  </si>
  <si>
    <t xml:space="preserve">RETENCION</t>
  </si>
  <si>
    <t xml:space="preserve">TOTAL DE</t>
  </si>
  <si>
    <t xml:space="preserve">ANTICPOS Y</t>
  </si>
  <si>
    <t xml:space="preserve">T.RETENCIONES Y DESCUENTOS</t>
  </si>
  <si>
    <t xml:space="preserve">RECIBE</t>
  </si>
  <si>
    <t xml:space="preserve">FESTIVO</t>
  </si>
  <si>
    <t xml:space="preserve">RETENCIONES</t>
  </si>
  <si>
    <t xml:space="preserve">Prestamo  </t>
  </si>
  <si>
    <t xml:space="preserve">OTROS DESC.</t>
  </si>
  <si>
    <t xml:space="preserve">Dagoberto Solis </t>
  </si>
  <si>
    <t xml:space="preserve">Mantenimiento </t>
  </si>
  <si>
    <t xml:space="preserve">Alonso Rivas </t>
  </si>
  <si>
    <t xml:space="preserve">Bartender </t>
  </si>
  <si>
    <t xml:space="preserve">TOTALES</t>
  </si>
  <si>
    <t xml:space="preserve">nombre</t>
  </si>
  <si>
    <t xml:space="preserve">periodo de pago</t>
  </si>
  <si>
    <t xml:space="preserve">fecha de corte</t>
  </si>
  <si>
    <t xml:space="preserve">GRAN TOTAL</t>
  </si>
  <si>
    <t xml:space="preserve">GRAN TOTAL </t>
  </si>
  <si>
    <t xml:space="preserve">Elaborado por :</t>
  </si>
  <si>
    <t xml:space="preserve">Autorizado por :</t>
  </si>
  <si>
    <t xml:space="preserve">Contabilidad:</t>
  </si>
  <si>
    <t xml:space="preserve">G. Administrativa</t>
  </si>
  <si>
    <t xml:space="preserve">Director Ejecutivo</t>
  </si>
  <si>
    <t xml:space="preserve">Verifico:</t>
  </si>
  <si>
    <t xml:space="preserve">REPOR TEMENSUAL DE ABRIL</t>
  </si>
  <si>
    <t xml:space="preserve">Total sueldo</t>
  </si>
  <si>
    <t xml:space="preserve">ISR sueldo</t>
  </si>
  <si>
    <t xml:space="preserve">PLANILLA MENSUAL DEL 1 al 30 DE ABRIL   2021</t>
  </si>
  <si>
    <t xml:space="preserve">Operaciones </t>
  </si>
  <si>
    <t xml:space="preserve">N0</t>
  </si>
  <si>
    <t xml:space="preserve">SUELDO MENSUAL </t>
  </si>
  <si>
    <t xml:space="preserve">Bonos por ventas </t>
  </si>
  <si>
    <t xml:space="preserve">VACACIONES</t>
  </si>
  <si>
    <t xml:space="preserve">TOTAL
 RETENC.</t>
  </si>
  <si>
    <t xml:space="preserve">Descuento por prestamos personales </t>
  </si>
  <si>
    <t xml:space="preserve">NETO 
A RECIBIR</t>
  </si>
  <si>
    <t xml:space="preserve">Ingresos Gravados</t>
  </si>
  <si>
    <t xml:space="preserve">ISR Sueldo</t>
  </si>
  <si>
    <t xml:space="preserve">CENTRO DE COSTO HOTEL</t>
  </si>
  <si>
    <t xml:space="preserve">Coordinadora Reservaciones</t>
  </si>
  <si>
    <t xml:space="preserve">Reservaciones</t>
  </si>
  <si>
    <t xml:space="preserve">Coordinadora Ama de Llaves</t>
  </si>
  <si>
    <t xml:space="preserve">Mantenimiento</t>
  </si>
  <si>
    <t xml:space="preserve">Servicios generales</t>
  </si>
  <si>
    <t xml:space="preserve">SUB TOTAL</t>
  </si>
  <si>
    <t xml:space="preserve">CENTRO DE COSTO RESTAURANTE</t>
  </si>
  <si>
    <t xml:space="preserve">Alimentos y Bebidas</t>
  </si>
  <si>
    <t xml:space="preserve">VIATICOS PALO VERDE </t>
  </si>
  <si>
    <t xml:space="preserve">PERIODO: Del 1 al 30 de abril </t>
  </si>
  <si>
    <t xml:space="preserve">NOMBRES </t>
  </si>
  <si>
    <t xml:space="preserve">OCUPACIÓN</t>
  </si>
  <si>
    <t xml:space="preserve">Motivo</t>
  </si>
  <si>
    <t xml:space="preserve">cantidad de días</t>
  </si>
  <si>
    <t xml:space="preserve">Viatico $
por día</t>
  </si>
  <si>
    <t xml:space="preserve">otros</t>
  </si>
  <si>
    <t xml:space="preserve">Total</t>
  </si>
  <si>
    <t xml:space="preserve">Transporte y alimentación</t>
  </si>
  <si>
    <t xml:space="preserve">Limpieza </t>
  </si>
  <si>
    <t xml:space="preserve">Cocina </t>
  </si>
  <si>
    <t xml:space="preserve">Bar </t>
  </si>
  <si>
    <t xml:space="preserve">Agustín Telles </t>
  </si>
  <si>
    <t xml:space="preserve">1 al 30 de abril </t>
  </si>
  <si>
    <t xml:space="preserve">Leonel Eduardo Ponce </t>
  </si>
  <si>
    <t xml:space="preserve">Siria Navarro </t>
  </si>
  <si>
    <t xml:space="preserve">Marilú peña </t>
  </si>
  <si>
    <t xml:space="preserve">Marcela Cañas </t>
  </si>
  <si>
    <t xml:space="preserve">PERIODO GOZADO DEL 1 al 30 DE ABRIL  </t>
  </si>
  <si>
    <t xml:space="preserve">Preparada por: Licda. Maritza Barrera</t>
  </si>
  <si>
    <t xml:space="preserve">Lic. Mario Sanchez</t>
  </si>
  <si>
    <t xml:space="preserve">Tabla descripción de cuotas de pretamos </t>
  </si>
  <si>
    <t xml:space="preserve">Nombre </t>
  </si>
  <si>
    <t xml:space="preserve">Prestamos </t>
  </si>
  <si>
    <t xml:space="preserve">Dividio en nueve cuotas  </t>
  </si>
  <si>
    <t xml:space="preserve">Descuento poe mes </t>
  </si>
  <si>
    <t xml:space="preserve">Mes</t>
  </si>
  <si>
    <t xml:space="preserve">Leonel Ponce </t>
  </si>
  <si>
    <t xml:space="preserve">Abril 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</si>
  <si>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</si>
  <si>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</si>
  <si>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</si>
  <si>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</si>
  <si>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</si>
  <si>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</si>
  <si>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</si>
  <si>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</si>
  <si>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REPOR TEMENSUAL DE ABRIL     </t>
  </si>
  <si>
    <t xml:space="preserve">ABRIL </t>
  </si>
  <si>
    <t xml:space="preserve">Devengado</t>
  </si>
  <si>
    <t xml:space="preserve">Neto</t>
  </si>
  <si>
    <t xml:space="preserve">Planilla Adminstrativa</t>
  </si>
  <si>
    <t xml:space="preserve">sub total</t>
  </si>
  <si>
    <t xml:space="preserve">Planilla Ops Hotel</t>
  </si>
  <si>
    <t xml:space="preserve">Planilla Ops Hotel fijos</t>
  </si>
  <si>
    <t xml:space="preserve">Planilla Ops Hotel variable</t>
  </si>
  <si>
    <t xml:space="preserve">Planilla Ops F/B</t>
  </si>
  <si>
    <t xml:space="preserve">Planilla Ops F/B Fijos</t>
  </si>
  <si>
    <t xml:space="preserve">Planilla Ops F/B variable</t>
  </si>
  <si>
    <t xml:space="preserve">Total 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</si>
</sst>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_(* #,##0.00_);_(* \(#,##0.00\);_(* \-??_);_(@_)"/>
    <numFmt numFmtId="166" formatCode="_(\$* #,##0.00_);_(\$* \(#,##0.00\);_(\$* \-??_);_(@_)"/>
    <numFmt numFmtId="167" formatCode="0.00"/>
    <numFmt numFmtId="168" formatCode="General"/>
    <numFmt numFmtId="169" formatCode="_-\$* #,##0.00_-;&quot;-$&quot;* #,##0.00_-;_-\$* \-??_-;_-@_-"/>
    <numFmt numFmtId="170" formatCode="_-\$* #,##0_-;&quot;-$&quot;* #,##0_-;_-\$* \-??_-;_-@_-"/>
    <numFmt numFmtId="171" formatCode="0"/>
    <numFmt numFmtId="172" formatCode="_-* #,##0.00\ _€_-;\-* #,##0.00\ _€_-;_-* \-??\ _€_-;_-@_-"/>
    <numFmt numFmtId="173" formatCode="@"/>
    <numFmt numFmtId="174" formatCode="_([$$-440A]* #,##0.00_);_([$$-440A]* \(#,##0.00\);_([$$-440A]* \-??_);_(@_)"/>
    <numFmt numFmtId="175" formatCode="########0.00"/>
    <numFmt numFmtId="176" formatCode="m/d/yyyy"/>
    <numFmt numFmtId="177" formatCode="\$#,##0_);[RED]&quot;($&quot;#,##0\)"/>
    <numFmt numFmtId="178" formatCode="_-* #,##0.00_-;\-* #,##0.00_-;_-* \-??_-;_-@_-"/>
    <numFmt numFmtId="179" formatCode="_(\$* #,##0.0_);_(\$* \(#,##0.0\);_(\$* \-??_);_(@_)"/>
    <numFmt numFmtId="180" formatCode="\$#,##0.0"/>
    <numFmt numFmtId="181" formatCode="\$#,##0.00"/>
    <numFmt numFmtId="182" formatCode="0%"/>
  </numFmts>
  <fonts count="5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Courier New"/>
      <family val="3"/>
      <charset val="1"/>
    </font>
    <font>
      <sz val="12"/>
      <name val="Garamond"/>
      <family val="1"/>
      <charset val="1"/>
    </font>
    <font>
      <sz val="18"/>
      <color rgb="FFFFFFFF"/>
      <name val="Calibri Light"/>
      <family val="2"/>
      <charset val="1"/>
    </font>
    <font>
      <b val="true"/>
      <sz val="18"/>
      <color rgb="FFFFFFFF"/>
      <name val="Calibri Light"/>
      <family val="2"/>
      <charset val="1"/>
    </font>
    <font>
      <sz val="12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4"/>
      <name val="Calibri Light"/>
      <family val="2"/>
      <charset val="1"/>
    </font>
    <font>
      <b val="true"/>
      <sz val="20"/>
      <color rgb="FF000000"/>
      <name val="Calibri Light"/>
      <family val="2"/>
      <charset val="1"/>
    </font>
    <font>
      <b val="true"/>
      <sz val="10"/>
      <name val="Calibri Light"/>
      <family val="2"/>
      <charset val="1"/>
    </font>
    <font>
      <b val="true"/>
      <sz val="14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sz val="12"/>
      <name val="Calibri Light"/>
      <family val="2"/>
      <charset val="1"/>
    </font>
    <font>
      <b val="true"/>
      <sz val="12"/>
      <name val="Calibri Light"/>
      <family val="2"/>
      <charset val="1"/>
    </font>
    <font>
      <sz val="11"/>
      <color rgb="FF000000"/>
      <name val="Calibri Light"/>
      <family val="2"/>
      <charset val="1"/>
    </font>
    <font>
      <b val="true"/>
      <sz val="12"/>
      <color rgb="FF000000"/>
      <name val="Calibri Light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2"/>
      <color rgb="FF000000"/>
      <name val="Garamond"/>
      <family val="1"/>
      <charset val="1"/>
    </font>
    <font>
      <b val="true"/>
      <sz val="16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4"/>
      <name val="Arial Narrow"/>
      <family val="2"/>
      <charset val="1"/>
    </font>
    <font>
      <sz val="10"/>
      <name val="Arial Narrow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 Narrow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0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Aharoni"/>
      <family val="0"/>
      <charset val="177"/>
    </font>
    <font>
      <sz val="12"/>
      <color rgb="FF000000"/>
      <name val="Aharoni"/>
      <family val="0"/>
      <charset val="177"/>
    </font>
    <font>
      <sz val="16"/>
      <color rgb="FF000000"/>
      <name val="Aharoni"/>
      <family val="0"/>
      <charset val="177"/>
    </font>
    <font>
      <sz val="10"/>
      <name val="Aharoni"/>
      <family val="0"/>
      <charset val="177"/>
    </font>
    <font>
      <sz val="14"/>
      <color rgb="FF000000"/>
      <name val="Aharoni"/>
      <family val="0"/>
      <charset val="177"/>
    </font>
    <font>
      <sz val="10"/>
      <color rgb="FF000000"/>
      <name val="Aharoni"/>
      <family val="0"/>
      <charset val="177"/>
    </font>
    <font>
      <sz val="22"/>
      <color rgb="FF000000"/>
      <name val="Calibri Light"/>
      <family val="2"/>
      <charset val="1"/>
    </font>
    <font>
      <b val="true"/>
      <sz val="16"/>
      <name val="Calibri Light"/>
      <family val="2"/>
      <charset val="1"/>
    </font>
    <font>
      <b val="true"/>
      <sz val="18"/>
      <name val="Calibri Light"/>
      <family val="2"/>
      <charset val="1"/>
    </font>
    <font>
      <b val="true"/>
      <sz val="11"/>
      <name val="Calibri Light"/>
      <family val="2"/>
      <charset val="1"/>
    </font>
    <font>
      <sz val="16"/>
      <color rgb="FF000000"/>
      <name val="Calibri Light"/>
      <family val="2"/>
      <charset val="1"/>
    </font>
    <font>
      <b val="true"/>
      <sz val="16"/>
      <color rgb="FF000000"/>
      <name val="Calibri Light"/>
      <family val="2"/>
      <charset val="1"/>
    </font>
    <font>
      <b val="true"/>
      <sz val="14"/>
      <color rgb="FF000000"/>
      <name val="Calibri Light"/>
      <family val="2"/>
      <charset val="1"/>
    </font>
    <font>
      <b val="true"/>
      <sz val="16"/>
      <color rgb="FFFF0000"/>
      <name val="Calibri Light"/>
      <family val="2"/>
      <charset val="1"/>
    </font>
    <font>
      <b val="true"/>
      <sz val="10"/>
      <color rgb="FF000000"/>
      <name val="Calibri"/>
      <family val="0"/>
    </font>
    <font>
      <sz val="9"/>
      <color rgb="FF000000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sz val="12"/>
      <name val="Aharoni"/>
      <family val="0"/>
      <charset val="177"/>
    </font>
    <font>
      <b val="true"/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59B476"/>
        <bgColor rgb="FF5B9BD5"/>
      </patternFill>
    </fill>
    <fill>
      <patternFill patternType="solid">
        <fgColor rgb="FFC5E0B4"/>
        <bgColor rgb="FFD9D9D9"/>
      </patternFill>
    </fill>
    <fill>
      <patternFill patternType="solid">
        <fgColor rgb="FF5B9BD5"/>
        <bgColor rgb="FF59B476"/>
      </patternFill>
    </fill>
    <fill>
      <patternFill patternType="solid">
        <fgColor rgb="FFE7E6E6"/>
        <bgColor rgb="FFF2F2F2"/>
      </patternFill>
    </fill>
    <fill>
      <patternFill patternType="solid">
        <fgColor rgb="FFA9D18E"/>
        <bgColor rgb="FFC5E0B4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/>
      <right style="dotted"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medium"/>
      <right style="dotted"/>
      <top style="medium"/>
      <bottom style="medium"/>
      <diagonal/>
    </border>
    <border diagonalUp="false" diagonalDown="false">
      <left style="dotted"/>
      <right/>
      <top style="medium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double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3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0" borderId="4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3" borderId="4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3" borderId="4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6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7" fillId="4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16" fillId="5" borderId="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6" fillId="0" borderId="4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7" fillId="3" borderId="2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16" fillId="0" borderId="4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7" fillId="0" borderId="4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7" fillId="0" borderId="2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6" fillId="0" borderId="0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2" fontId="16" fillId="5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0" fontId="17" fillId="0" borderId="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7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2" fontId="16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2" fontId="16" fillId="0" borderId="1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2" fontId="16" fillId="0" borderId="9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11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9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9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19" fillId="0" borderId="1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9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9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9" fillId="0" borderId="12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2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2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1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0" borderId="4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2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6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6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17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6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8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" borderId="1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3" borderId="19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4" fillId="0" borderId="2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2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34" fillId="3" borderId="2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1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4" fillId="0" borderId="2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9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9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3" fillId="0" borderId="1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33" fillId="0" borderId="1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3" fillId="3" borderId="2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0" borderId="2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3" borderId="2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33" fillId="0" borderId="2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33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33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33" fillId="0" borderId="0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8" fontId="33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3" fillId="0" borderId="2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0" fontId="33" fillId="7" borderId="2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33" fillId="7" borderId="2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35" fillId="7" borderId="2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34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33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33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2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3" fillId="0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3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0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0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4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4" borderId="2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4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0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40" fillId="0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1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1" fillId="0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2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37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2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2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3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7" fillId="3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4" fillId="3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5" fillId="3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6" fillId="3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6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3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3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3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2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45" fillId="8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9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2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2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0" fillId="0" borderId="2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3" borderId="2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1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1" fillId="4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6" fillId="5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6" fillId="0" borderId="2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5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3" borderId="2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14" fillId="0" borderId="2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4" fillId="0" borderId="2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6" fillId="3" borderId="2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7" fillId="0" borderId="2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5" fillId="1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8" fillId="0" borderId="2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8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8" fillId="0" borderId="2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49" fillId="0" borderId="20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9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8" fillId="0" borderId="20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50" fillId="0" borderId="20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9" fillId="0" borderId="2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2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6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2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2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4" fillId="0" borderId="2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2" fillId="0" borderId="2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3" borderId="2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4" fillId="3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9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19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4" fillId="0" borderId="1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2" fillId="0" borderId="1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3" borderId="1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4" fillId="3" borderId="1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2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3" fillId="0" borderId="1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3" fillId="0" borderId="19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3" borderId="4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4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4" fillId="0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38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2" fillId="0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4" fillId="0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1" fillId="0" borderId="3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39" fillId="0" borderId="3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5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2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 2 2" xfId="20"/>
    <cellStyle name="Moneda 2" xfId="21"/>
    <cellStyle name="Normal 2" xfId="22"/>
    <cellStyle name="Normal_PLANILLA ALVAREZ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5B9BD5"/>
      <rgbColor rgb="FF993366"/>
      <rgbColor rgb="FFF2F2F2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9B47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952560</xdr:colOff>
      <xdr:row>93</xdr:row>
      <xdr:rowOff>174600</xdr:rowOff>
    </xdr:from>
    <xdr:to>
      <xdr:col>4</xdr:col>
      <xdr:colOff>298080</xdr:colOff>
      <xdr:row>97</xdr:row>
      <xdr:rowOff>190440</xdr:rowOff>
    </xdr:to>
    <xdr:sp>
      <xdr:nvSpPr>
        <xdr:cNvPr id="0" name="CustomShape 1"/>
        <xdr:cNvSpPr/>
      </xdr:nvSpPr>
      <xdr:spPr>
        <a:xfrm>
          <a:off x="1213920" y="21904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93</xdr:row>
      <xdr:rowOff>149400</xdr:rowOff>
    </xdr:from>
    <xdr:to>
      <xdr:col>18</xdr:col>
      <xdr:colOff>1089720</xdr:colOff>
      <xdr:row>97</xdr:row>
      <xdr:rowOff>165240</xdr:rowOff>
    </xdr:to>
    <xdr:sp>
      <xdr:nvSpPr>
        <xdr:cNvPr id="1" name="CustomShape 1"/>
        <xdr:cNvSpPr/>
      </xdr:nvSpPr>
      <xdr:spPr>
        <a:xfrm>
          <a:off x="9636480" y="21879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93</xdr:row>
      <xdr:rowOff>174600</xdr:rowOff>
    </xdr:from>
    <xdr:to>
      <xdr:col>4</xdr:col>
      <xdr:colOff>298080</xdr:colOff>
      <xdr:row>97</xdr:row>
      <xdr:rowOff>190440</xdr:rowOff>
    </xdr:to>
    <xdr:sp>
      <xdr:nvSpPr>
        <xdr:cNvPr id="2" name="CustomShape 1"/>
        <xdr:cNvSpPr/>
      </xdr:nvSpPr>
      <xdr:spPr>
        <a:xfrm>
          <a:off x="1213920" y="21904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93</xdr:row>
      <xdr:rowOff>149400</xdr:rowOff>
    </xdr:from>
    <xdr:to>
      <xdr:col>18</xdr:col>
      <xdr:colOff>1089720</xdr:colOff>
      <xdr:row>97</xdr:row>
      <xdr:rowOff>165240</xdr:rowOff>
    </xdr:to>
    <xdr:sp>
      <xdr:nvSpPr>
        <xdr:cNvPr id="3" name="CustomShape 1"/>
        <xdr:cNvSpPr/>
      </xdr:nvSpPr>
      <xdr:spPr>
        <a:xfrm>
          <a:off x="9636480" y="21879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130</xdr:row>
      <xdr:rowOff>174600</xdr:rowOff>
    </xdr:from>
    <xdr:to>
      <xdr:col>4</xdr:col>
      <xdr:colOff>298080</xdr:colOff>
      <xdr:row>134</xdr:row>
      <xdr:rowOff>190440</xdr:rowOff>
    </xdr:to>
    <xdr:sp>
      <xdr:nvSpPr>
        <xdr:cNvPr id="4" name="CustomShape 1"/>
        <xdr:cNvSpPr/>
      </xdr:nvSpPr>
      <xdr:spPr>
        <a:xfrm>
          <a:off x="1213920" y="2895336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130</xdr:row>
      <xdr:rowOff>149400</xdr:rowOff>
    </xdr:from>
    <xdr:to>
      <xdr:col>18</xdr:col>
      <xdr:colOff>1089720</xdr:colOff>
      <xdr:row>134</xdr:row>
      <xdr:rowOff>165240</xdr:rowOff>
    </xdr:to>
    <xdr:sp>
      <xdr:nvSpPr>
        <xdr:cNvPr id="5" name="CustomShape 1"/>
        <xdr:cNvSpPr/>
      </xdr:nvSpPr>
      <xdr:spPr>
        <a:xfrm>
          <a:off x="9636480" y="2892816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130</xdr:row>
      <xdr:rowOff>174600</xdr:rowOff>
    </xdr:from>
    <xdr:to>
      <xdr:col>4</xdr:col>
      <xdr:colOff>298080</xdr:colOff>
      <xdr:row>134</xdr:row>
      <xdr:rowOff>190440</xdr:rowOff>
    </xdr:to>
    <xdr:sp>
      <xdr:nvSpPr>
        <xdr:cNvPr id="6" name="CustomShape 1"/>
        <xdr:cNvSpPr/>
      </xdr:nvSpPr>
      <xdr:spPr>
        <a:xfrm>
          <a:off x="1213920" y="2895336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130</xdr:row>
      <xdr:rowOff>149400</xdr:rowOff>
    </xdr:from>
    <xdr:to>
      <xdr:col>18</xdr:col>
      <xdr:colOff>1089720</xdr:colOff>
      <xdr:row>134</xdr:row>
      <xdr:rowOff>165240</xdr:rowOff>
    </xdr:to>
    <xdr:sp>
      <xdr:nvSpPr>
        <xdr:cNvPr id="7" name="CustomShape 1"/>
        <xdr:cNvSpPr/>
      </xdr:nvSpPr>
      <xdr:spPr>
        <a:xfrm>
          <a:off x="9636480" y="2892816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130</xdr:row>
      <xdr:rowOff>174600</xdr:rowOff>
    </xdr:from>
    <xdr:to>
      <xdr:col>4</xdr:col>
      <xdr:colOff>298080</xdr:colOff>
      <xdr:row>134</xdr:row>
      <xdr:rowOff>190440</xdr:rowOff>
    </xdr:to>
    <xdr:sp>
      <xdr:nvSpPr>
        <xdr:cNvPr id="8" name="CustomShape 1"/>
        <xdr:cNvSpPr/>
      </xdr:nvSpPr>
      <xdr:spPr>
        <a:xfrm>
          <a:off x="1213920" y="2895336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130</xdr:row>
      <xdr:rowOff>149400</xdr:rowOff>
    </xdr:from>
    <xdr:to>
      <xdr:col>18</xdr:col>
      <xdr:colOff>1089720</xdr:colOff>
      <xdr:row>134</xdr:row>
      <xdr:rowOff>165240</xdr:rowOff>
    </xdr:to>
    <xdr:sp>
      <xdr:nvSpPr>
        <xdr:cNvPr id="9" name="CustomShape 1"/>
        <xdr:cNvSpPr/>
      </xdr:nvSpPr>
      <xdr:spPr>
        <a:xfrm>
          <a:off x="9636480" y="2892816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130</xdr:row>
      <xdr:rowOff>174600</xdr:rowOff>
    </xdr:from>
    <xdr:to>
      <xdr:col>4</xdr:col>
      <xdr:colOff>298080</xdr:colOff>
      <xdr:row>134</xdr:row>
      <xdr:rowOff>190440</xdr:rowOff>
    </xdr:to>
    <xdr:sp>
      <xdr:nvSpPr>
        <xdr:cNvPr id="10" name="CustomShape 1"/>
        <xdr:cNvSpPr/>
      </xdr:nvSpPr>
      <xdr:spPr>
        <a:xfrm>
          <a:off x="1213920" y="2895336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130</xdr:row>
      <xdr:rowOff>149400</xdr:rowOff>
    </xdr:from>
    <xdr:to>
      <xdr:col>18</xdr:col>
      <xdr:colOff>1089720</xdr:colOff>
      <xdr:row>134</xdr:row>
      <xdr:rowOff>165240</xdr:rowOff>
    </xdr:to>
    <xdr:sp>
      <xdr:nvSpPr>
        <xdr:cNvPr id="11" name="CustomShape 1"/>
        <xdr:cNvSpPr/>
      </xdr:nvSpPr>
      <xdr:spPr>
        <a:xfrm>
          <a:off x="9636480" y="2892816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163</xdr:row>
      <xdr:rowOff>174600</xdr:rowOff>
    </xdr:from>
    <xdr:to>
      <xdr:col>4</xdr:col>
      <xdr:colOff>298080</xdr:colOff>
      <xdr:row>167</xdr:row>
      <xdr:rowOff>190080</xdr:rowOff>
    </xdr:to>
    <xdr:sp>
      <xdr:nvSpPr>
        <xdr:cNvPr id="12" name="CustomShape 1"/>
        <xdr:cNvSpPr/>
      </xdr:nvSpPr>
      <xdr:spPr>
        <a:xfrm>
          <a:off x="1213920" y="3523968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163</xdr:row>
      <xdr:rowOff>149400</xdr:rowOff>
    </xdr:from>
    <xdr:to>
      <xdr:col>18</xdr:col>
      <xdr:colOff>1089720</xdr:colOff>
      <xdr:row>167</xdr:row>
      <xdr:rowOff>164880</xdr:rowOff>
    </xdr:to>
    <xdr:sp>
      <xdr:nvSpPr>
        <xdr:cNvPr id="13" name="CustomShape 1"/>
        <xdr:cNvSpPr/>
      </xdr:nvSpPr>
      <xdr:spPr>
        <a:xfrm>
          <a:off x="9636480" y="3521448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163</xdr:row>
      <xdr:rowOff>174600</xdr:rowOff>
    </xdr:from>
    <xdr:to>
      <xdr:col>4</xdr:col>
      <xdr:colOff>298080</xdr:colOff>
      <xdr:row>167</xdr:row>
      <xdr:rowOff>190080</xdr:rowOff>
    </xdr:to>
    <xdr:sp>
      <xdr:nvSpPr>
        <xdr:cNvPr id="14" name="CustomShape 1"/>
        <xdr:cNvSpPr/>
      </xdr:nvSpPr>
      <xdr:spPr>
        <a:xfrm>
          <a:off x="1213920" y="3523968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163</xdr:row>
      <xdr:rowOff>149400</xdr:rowOff>
    </xdr:from>
    <xdr:to>
      <xdr:col>18</xdr:col>
      <xdr:colOff>1089720</xdr:colOff>
      <xdr:row>167</xdr:row>
      <xdr:rowOff>164880</xdr:rowOff>
    </xdr:to>
    <xdr:sp>
      <xdr:nvSpPr>
        <xdr:cNvPr id="15" name="CustomShape 1"/>
        <xdr:cNvSpPr/>
      </xdr:nvSpPr>
      <xdr:spPr>
        <a:xfrm>
          <a:off x="9636480" y="3521448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163</xdr:row>
      <xdr:rowOff>174600</xdr:rowOff>
    </xdr:from>
    <xdr:to>
      <xdr:col>4</xdr:col>
      <xdr:colOff>298080</xdr:colOff>
      <xdr:row>167</xdr:row>
      <xdr:rowOff>190080</xdr:rowOff>
    </xdr:to>
    <xdr:sp>
      <xdr:nvSpPr>
        <xdr:cNvPr id="16" name="CustomShape 1"/>
        <xdr:cNvSpPr/>
      </xdr:nvSpPr>
      <xdr:spPr>
        <a:xfrm>
          <a:off x="1213920" y="3523968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163</xdr:row>
      <xdr:rowOff>149400</xdr:rowOff>
    </xdr:from>
    <xdr:to>
      <xdr:col>18</xdr:col>
      <xdr:colOff>1089720</xdr:colOff>
      <xdr:row>167</xdr:row>
      <xdr:rowOff>164880</xdr:rowOff>
    </xdr:to>
    <xdr:sp>
      <xdr:nvSpPr>
        <xdr:cNvPr id="17" name="CustomShape 1"/>
        <xdr:cNvSpPr/>
      </xdr:nvSpPr>
      <xdr:spPr>
        <a:xfrm>
          <a:off x="9636480" y="3521448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163</xdr:row>
      <xdr:rowOff>174600</xdr:rowOff>
    </xdr:from>
    <xdr:to>
      <xdr:col>4</xdr:col>
      <xdr:colOff>298080</xdr:colOff>
      <xdr:row>167</xdr:row>
      <xdr:rowOff>190080</xdr:rowOff>
    </xdr:to>
    <xdr:sp>
      <xdr:nvSpPr>
        <xdr:cNvPr id="18" name="CustomShape 1"/>
        <xdr:cNvSpPr/>
      </xdr:nvSpPr>
      <xdr:spPr>
        <a:xfrm>
          <a:off x="1213920" y="3523968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163</xdr:row>
      <xdr:rowOff>149400</xdr:rowOff>
    </xdr:from>
    <xdr:to>
      <xdr:col>18</xdr:col>
      <xdr:colOff>1089720</xdr:colOff>
      <xdr:row>167</xdr:row>
      <xdr:rowOff>164880</xdr:rowOff>
    </xdr:to>
    <xdr:sp>
      <xdr:nvSpPr>
        <xdr:cNvPr id="19" name="CustomShape 1"/>
        <xdr:cNvSpPr/>
      </xdr:nvSpPr>
      <xdr:spPr>
        <a:xfrm>
          <a:off x="9636480" y="3521448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163</xdr:row>
      <xdr:rowOff>174600</xdr:rowOff>
    </xdr:from>
    <xdr:to>
      <xdr:col>4</xdr:col>
      <xdr:colOff>298080</xdr:colOff>
      <xdr:row>167</xdr:row>
      <xdr:rowOff>190080</xdr:rowOff>
    </xdr:to>
    <xdr:sp>
      <xdr:nvSpPr>
        <xdr:cNvPr id="20" name="CustomShape 1"/>
        <xdr:cNvSpPr/>
      </xdr:nvSpPr>
      <xdr:spPr>
        <a:xfrm>
          <a:off x="1213920" y="3523968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163</xdr:row>
      <xdr:rowOff>149400</xdr:rowOff>
    </xdr:from>
    <xdr:to>
      <xdr:col>18</xdr:col>
      <xdr:colOff>1089720</xdr:colOff>
      <xdr:row>167</xdr:row>
      <xdr:rowOff>164880</xdr:rowOff>
    </xdr:to>
    <xdr:sp>
      <xdr:nvSpPr>
        <xdr:cNvPr id="21" name="CustomShape 1"/>
        <xdr:cNvSpPr/>
      </xdr:nvSpPr>
      <xdr:spPr>
        <a:xfrm>
          <a:off x="9636480" y="3521448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163</xdr:row>
      <xdr:rowOff>174600</xdr:rowOff>
    </xdr:from>
    <xdr:to>
      <xdr:col>4</xdr:col>
      <xdr:colOff>298080</xdr:colOff>
      <xdr:row>167</xdr:row>
      <xdr:rowOff>190080</xdr:rowOff>
    </xdr:to>
    <xdr:sp>
      <xdr:nvSpPr>
        <xdr:cNvPr id="22" name="CustomShape 1"/>
        <xdr:cNvSpPr/>
      </xdr:nvSpPr>
      <xdr:spPr>
        <a:xfrm>
          <a:off x="1213920" y="3523968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163</xdr:row>
      <xdr:rowOff>149400</xdr:rowOff>
    </xdr:from>
    <xdr:to>
      <xdr:col>18</xdr:col>
      <xdr:colOff>1089720</xdr:colOff>
      <xdr:row>167</xdr:row>
      <xdr:rowOff>164880</xdr:rowOff>
    </xdr:to>
    <xdr:sp>
      <xdr:nvSpPr>
        <xdr:cNvPr id="23" name="CustomShape 1"/>
        <xdr:cNvSpPr/>
      </xdr:nvSpPr>
      <xdr:spPr>
        <a:xfrm>
          <a:off x="9636480" y="3521448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163</xdr:row>
      <xdr:rowOff>174600</xdr:rowOff>
    </xdr:from>
    <xdr:to>
      <xdr:col>4</xdr:col>
      <xdr:colOff>298080</xdr:colOff>
      <xdr:row>167</xdr:row>
      <xdr:rowOff>190080</xdr:rowOff>
    </xdr:to>
    <xdr:sp>
      <xdr:nvSpPr>
        <xdr:cNvPr id="24" name="CustomShape 1"/>
        <xdr:cNvSpPr/>
      </xdr:nvSpPr>
      <xdr:spPr>
        <a:xfrm>
          <a:off x="1213920" y="3523968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163</xdr:row>
      <xdr:rowOff>149400</xdr:rowOff>
    </xdr:from>
    <xdr:to>
      <xdr:col>18</xdr:col>
      <xdr:colOff>1089720</xdr:colOff>
      <xdr:row>167</xdr:row>
      <xdr:rowOff>164880</xdr:rowOff>
    </xdr:to>
    <xdr:sp>
      <xdr:nvSpPr>
        <xdr:cNvPr id="25" name="CustomShape 1"/>
        <xdr:cNvSpPr/>
      </xdr:nvSpPr>
      <xdr:spPr>
        <a:xfrm>
          <a:off x="9636480" y="3521448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163</xdr:row>
      <xdr:rowOff>174600</xdr:rowOff>
    </xdr:from>
    <xdr:to>
      <xdr:col>4</xdr:col>
      <xdr:colOff>298080</xdr:colOff>
      <xdr:row>167</xdr:row>
      <xdr:rowOff>190080</xdr:rowOff>
    </xdr:to>
    <xdr:sp>
      <xdr:nvSpPr>
        <xdr:cNvPr id="26" name="CustomShape 1"/>
        <xdr:cNvSpPr/>
      </xdr:nvSpPr>
      <xdr:spPr>
        <a:xfrm>
          <a:off x="1213920" y="3523968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163</xdr:row>
      <xdr:rowOff>149400</xdr:rowOff>
    </xdr:from>
    <xdr:to>
      <xdr:col>18</xdr:col>
      <xdr:colOff>1089720</xdr:colOff>
      <xdr:row>167</xdr:row>
      <xdr:rowOff>164880</xdr:rowOff>
    </xdr:to>
    <xdr:sp>
      <xdr:nvSpPr>
        <xdr:cNvPr id="27" name="CustomShape 1"/>
        <xdr:cNvSpPr/>
      </xdr:nvSpPr>
      <xdr:spPr>
        <a:xfrm>
          <a:off x="9636480" y="3521448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195</xdr:row>
      <xdr:rowOff>174600</xdr:rowOff>
    </xdr:from>
    <xdr:to>
      <xdr:col>4</xdr:col>
      <xdr:colOff>298080</xdr:colOff>
      <xdr:row>199</xdr:row>
      <xdr:rowOff>190440</xdr:rowOff>
    </xdr:to>
    <xdr:sp>
      <xdr:nvSpPr>
        <xdr:cNvPr id="28" name="CustomShape 1"/>
        <xdr:cNvSpPr/>
      </xdr:nvSpPr>
      <xdr:spPr>
        <a:xfrm>
          <a:off x="1213920" y="41335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195</xdr:row>
      <xdr:rowOff>149400</xdr:rowOff>
    </xdr:from>
    <xdr:to>
      <xdr:col>18</xdr:col>
      <xdr:colOff>1089720</xdr:colOff>
      <xdr:row>199</xdr:row>
      <xdr:rowOff>165240</xdr:rowOff>
    </xdr:to>
    <xdr:sp>
      <xdr:nvSpPr>
        <xdr:cNvPr id="29" name="CustomShape 1"/>
        <xdr:cNvSpPr/>
      </xdr:nvSpPr>
      <xdr:spPr>
        <a:xfrm>
          <a:off x="9636480" y="41310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195</xdr:row>
      <xdr:rowOff>174600</xdr:rowOff>
    </xdr:from>
    <xdr:to>
      <xdr:col>4</xdr:col>
      <xdr:colOff>298080</xdr:colOff>
      <xdr:row>199</xdr:row>
      <xdr:rowOff>190440</xdr:rowOff>
    </xdr:to>
    <xdr:sp>
      <xdr:nvSpPr>
        <xdr:cNvPr id="30" name="CustomShape 1"/>
        <xdr:cNvSpPr/>
      </xdr:nvSpPr>
      <xdr:spPr>
        <a:xfrm>
          <a:off x="1213920" y="41335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195</xdr:row>
      <xdr:rowOff>149400</xdr:rowOff>
    </xdr:from>
    <xdr:to>
      <xdr:col>18</xdr:col>
      <xdr:colOff>1089720</xdr:colOff>
      <xdr:row>199</xdr:row>
      <xdr:rowOff>165240</xdr:rowOff>
    </xdr:to>
    <xdr:sp>
      <xdr:nvSpPr>
        <xdr:cNvPr id="31" name="CustomShape 1"/>
        <xdr:cNvSpPr/>
      </xdr:nvSpPr>
      <xdr:spPr>
        <a:xfrm>
          <a:off x="9636480" y="41310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195</xdr:row>
      <xdr:rowOff>174600</xdr:rowOff>
    </xdr:from>
    <xdr:to>
      <xdr:col>4</xdr:col>
      <xdr:colOff>298080</xdr:colOff>
      <xdr:row>199</xdr:row>
      <xdr:rowOff>190440</xdr:rowOff>
    </xdr:to>
    <xdr:sp>
      <xdr:nvSpPr>
        <xdr:cNvPr id="32" name="CustomShape 1"/>
        <xdr:cNvSpPr/>
      </xdr:nvSpPr>
      <xdr:spPr>
        <a:xfrm>
          <a:off x="1213920" y="41335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195</xdr:row>
      <xdr:rowOff>149400</xdr:rowOff>
    </xdr:from>
    <xdr:to>
      <xdr:col>18</xdr:col>
      <xdr:colOff>1089720</xdr:colOff>
      <xdr:row>199</xdr:row>
      <xdr:rowOff>165240</xdr:rowOff>
    </xdr:to>
    <xdr:sp>
      <xdr:nvSpPr>
        <xdr:cNvPr id="33" name="CustomShape 1"/>
        <xdr:cNvSpPr/>
      </xdr:nvSpPr>
      <xdr:spPr>
        <a:xfrm>
          <a:off x="9636480" y="41310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195</xdr:row>
      <xdr:rowOff>174600</xdr:rowOff>
    </xdr:from>
    <xdr:to>
      <xdr:col>4</xdr:col>
      <xdr:colOff>298080</xdr:colOff>
      <xdr:row>199</xdr:row>
      <xdr:rowOff>190440</xdr:rowOff>
    </xdr:to>
    <xdr:sp>
      <xdr:nvSpPr>
        <xdr:cNvPr id="34" name="CustomShape 1"/>
        <xdr:cNvSpPr/>
      </xdr:nvSpPr>
      <xdr:spPr>
        <a:xfrm>
          <a:off x="1213920" y="41335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195</xdr:row>
      <xdr:rowOff>149400</xdr:rowOff>
    </xdr:from>
    <xdr:to>
      <xdr:col>18</xdr:col>
      <xdr:colOff>1089720</xdr:colOff>
      <xdr:row>199</xdr:row>
      <xdr:rowOff>165240</xdr:rowOff>
    </xdr:to>
    <xdr:sp>
      <xdr:nvSpPr>
        <xdr:cNvPr id="35" name="CustomShape 1"/>
        <xdr:cNvSpPr/>
      </xdr:nvSpPr>
      <xdr:spPr>
        <a:xfrm>
          <a:off x="9636480" y="41310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195</xdr:row>
      <xdr:rowOff>174600</xdr:rowOff>
    </xdr:from>
    <xdr:to>
      <xdr:col>4</xdr:col>
      <xdr:colOff>298080</xdr:colOff>
      <xdr:row>199</xdr:row>
      <xdr:rowOff>190440</xdr:rowOff>
    </xdr:to>
    <xdr:sp>
      <xdr:nvSpPr>
        <xdr:cNvPr id="36" name="CustomShape 1"/>
        <xdr:cNvSpPr/>
      </xdr:nvSpPr>
      <xdr:spPr>
        <a:xfrm>
          <a:off x="1213920" y="41335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195</xdr:row>
      <xdr:rowOff>149400</xdr:rowOff>
    </xdr:from>
    <xdr:to>
      <xdr:col>18</xdr:col>
      <xdr:colOff>1089720</xdr:colOff>
      <xdr:row>199</xdr:row>
      <xdr:rowOff>165240</xdr:rowOff>
    </xdr:to>
    <xdr:sp>
      <xdr:nvSpPr>
        <xdr:cNvPr id="37" name="CustomShape 1"/>
        <xdr:cNvSpPr/>
      </xdr:nvSpPr>
      <xdr:spPr>
        <a:xfrm>
          <a:off x="9636480" y="41310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195</xdr:row>
      <xdr:rowOff>174600</xdr:rowOff>
    </xdr:from>
    <xdr:to>
      <xdr:col>4</xdr:col>
      <xdr:colOff>298080</xdr:colOff>
      <xdr:row>199</xdr:row>
      <xdr:rowOff>190440</xdr:rowOff>
    </xdr:to>
    <xdr:sp>
      <xdr:nvSpPr>
        <xdr:cNvPr id="38" name="CustomShape 1"/>
        <xdr:cNvSpPr/>
      </xdr:nvSpPr>
      <xdr:spPr>
        <a:xfrm>
          <a:off x="1213920" y="41335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195</xdr:row>
      <xdr:rowOff>149400</xdr:rowOff>
    </xdr:from>
    <xdr:to>
      <xdr:col>18</xdr:col>
      <xdr:colOff>1089720</xdr:colOff>
      <xdr:row>199</xdr:row>
      <xdr:rowOff>165240</xdr:rowOff>
    </xdr:to>
    <xdr:sp>
      <xdr:nvSpPr>
        <xdr:cNvPr id="39" name="CustomShape 1"/>
        <xdr:cNvSpPr/>
      </xdr:nvSpPr>
      <xdr:spPr>
        <a:xfrm>
          <a:off x="9636480" y="41310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195</xdr:row>
      <xdr:rowOff>174600</xdr:rowOff>
    </xdr:from>
    <xdr:to>
      <xdr:col>4</xdr:col>
      <xdr:colOff>298080</xdr:colOff>
      <xdr:row>199</xdr:row>
      <xdr:rowOff>190440</xdr:rowOff>
    </xdr:to>
    <xdr:sp>
      <xdr:nvSpPr>
        <xdr:cNvPr id="40" name="CustomShape 1"/>
        <xdr:cNvSpPr/>
      </xdr:nvSpPr>
      <xdr:spPr>
        <a:xfrm>
          <a:off x="1213920" y="41335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195</xdr:row>
      <xdr:rowOff>149400</xdr:rowOff>
    </xdr:from>
    <xdr:to>
      <xdr:col>18</xdr:col>
      <xdr:colOff>1089720</xdr:colOff>
      <xdr:row>199</xdr:row>
      <xdr:rowOff>165240</xdr:rowOff>
    </xdr:to>
    <xdr:sp>
      <xdr:nvSpPr>
        <xdr:cNvPr id="41" name="CustomShape 1"/>
        <xdr:cNvSpPr/>
      </xdr:nvSpPr>
      <xdr:spPr>
        <a:xfrm>
          <a:off x="9636480" y="41310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195</xdr:row>
      <xdr:rowOff>174600</xdr:rowOff>
    </xdr:from>
    <xdr:to>
      <xdr:col>4</xdr:col>
      <xdr:colOff>298080</xdr:colOff>
      <xdr:row>199</xdr:row>
      <xdr:rowOff>190440</xdr:rowOff>
    </xdr:to>
    <xdr:sp>
      <xdr:nvSpPr>
        <xdr:cNvPr id="42" name="CustomShape 1"/>
        <xdr:cNvSpPr/>
      </xdr:nvSpPr>
      <xdr:spPr>
        <a:xfrm>
          <a:off x="1213920" y="41335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195</xdr:row>
      <xdr:rowOff>149400</xdr:rowOff>
    </xdr:from>
    <xdr:to>
      <xdr:col>18</xdr:col>
      <xdr:colOff>1089720</xdr:colOff>
      <xdr:row>199</xdr:row>
      <xdr:rowOff>165240</xdr:rowOff>
    </xdr:to>
    <xdr:sp>
      <xdr:nvSpPr>
        <xdr:cNvPr id="43" name="CustomShape 1"/>
        <xdr:cNvSpPr/>
      </xdr:nvSpPr>
      <xdr:spPr>
        <a:xfrm>
          <a:off x="9636480" y="41310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195</xdr:row>
      <xdr:rowOff>174600</xdr:rowOff>
    </xdr:from>
    <xdr:to>
      <xdr:col>4</xdr:col>
      <xdr:colOff>298080</xdr:colOff>
      <xdr:row>199</xdr:row>
      <xdr:rowOff>190440</xdr:rowOff>
    </xdr:to>
    <xdr:sp>
      <xdr:nvSpPr>
        <xdr:cNvPr id="44" name="CustomShape 1"/>
        <xdr:cNvSpPr/>
      </xdr:nvSpPr>
      <xdr:spPr>
        <a:xfrm>
          <a:off x="1213920" y="41335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195</xdr:row>
      <xdr:rowOff>149400</xdr:rowOff>
    </xdr:from>
    <xdr:to>
      <xdr:col>18</xdr:col>
      <xdr:colOff>1089720</xdr:colOff>
      <xdr:row>199</xdr:row>
      <xdr:rowOff>165240</xdr:rowOff>
    </xdr:to>
    <xdr:sp>
      <xdr:nvSpPr>
        <xdr:cNvPr id="45" name="CustomShape 1"/>
        <xdr:cNvSpPr/>
      </xdr:nvSpPr>
      <xdr:spPr>
        <a:xfrm>
          <a:off x="9636480" y="41310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195</xdr:row>
      <xdr:rowOff>174600</xdr:rowOff>
    </xdr:from>
    <xdr:to>
      <xdr:col>4</xdr:col>
      <xdr:colOff>298080</xdr:colOff>
      <xdr:row>199</xdr:row>
      <xdr:rowOff>190440</xdr:rowOff>
    </xdr:to>
    <xdr:sp>
      <xdr:nvSpPr>
        <xdr:cNvPr id="46" name="CustomShape 1"/>
        <xdr:cNvSpPr/>
      </xdr:nvSpPr>
      <xdr:spPr>
        <a:xfrm>
          <a:off x="1213920" y="41335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195</xdr:row>
      <xdr:rowOff>149400</xdr:rowOff>
    </xdr:from>
    <xdr:to>
      <xdr:col>18</xdr:col>
      <xdr:colOff>1089720</xdr:colOff>
      <xdr:row>199</xdr:row>
      <xdr:rowOff>165240</xdr:rowOff>
    </xdr:to>
    <xdr:sp>
      <xdr:nvSpPr>
        <xdr:cNvPr id="47" name="CustomShape 1"/>
        <xdr:cNvSpPr/>
      </xdr:nvSpPr>
      <xdr:spPr>
        <a:xfrm>
          <a:off x="9636480" y="41310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195</xdr:row>
      <xdr:rowOff>174600</xdr:rowOff>
    </xdr:from>
    <xdr:to>
      <xdr:col>4</xdr:col>
      <xdr:colOff>298080</xdr:colOff>
      <xdr:row>199</xdr:row>
      <xdr:rowOff>190440</xdr:rowOff>
    </xdr:to>
    <xdr:sp>
      <xdr:nvSpPr>
        <xdr:cNvPr id="48" name="CustomShape 1"/>
        <xdr:cNvSpPr/>
      </xdr:nvSpPr>
      <xdr:spPr>
        <a:xfrm>
          <a:off x="1213920" y="41335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195</xdr:row>
      <xdr:rowOff>149400</xdr:rowOff>
    </xdr:from>
    <xdr:to>
      <xdr:col>18</xdr:col>
      <xdr:colOff>1089720</xdr:colOff>
      <xdr:row>199</xdr:row>
      <xdr:rowOff>165240</xdr:rowOff>
    </xdr:to>
    <xdr:sp>
      <xdr:nvSpPr>
        <xdr:cNvPr id="49" name="CustomShape 1"/>
        <xdr:cNvSpPr/>
      </xdr:nvSpPr>
      <xdr:spPr>
        <a:xfrm>
          <a:off x="9636480" y="41310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195</xdr:row>
      <xdr:rowOff>174600</xdr:rowOff>
    </xdr:from>
    <xdr:to>
      <xdr:col>4</xdr:col>
      <xdr:colOff>298080</xdr:colOff>
      <xdr:row>199</xdr:row>
      <xdr:rowOff>190440</xdr:rowOff>
    </xdr:to>
    <xdr:sp>
      <xdr:nvSpPr>
        <xdr:cNvPr id="50" name="CustomShape 1"/>
        <xdr:cNvSpPr/>
      </xdr:nvSpPr>
      <xdr:spPr>
        <a:xfrm>
          <a:off x="1213920" y="41335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195</xdr:row>
      <xdr:rowOff>149400</xdr:rowOff>
    </xdr:from>
    <xdr:to>
      <xdr:col>18</xdr:col>
      <xdr:colOff>1089720</xdr:colOff>
      <xdr:row>199</xdr:row>
      <xdr:rowOff>165240</xdr:rowOff>
    </xdr:to>
    <xdr:sp>
      <xdr:nvSpPr>
        <xdr:cNvPr id="51" name="CustomShape 1"/>
        <xdr:cNvSpPr/>
      </xdr:nvSpPr>
      <xdr:spPr>
        <a:xfrm>
          <a:off x="9636480" y="41310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195</xdr:row>
      <xdr:rowOff>174600</xdr:rowOff>
    </xdr:from>
    <xdr:to>
      <xdr:col>4</xdr:col>
      <xdr:colOff>298080</xdr:colOff>
      <xdr:row>199</xdr:row>
      <xdr:rowOff>190440</xdr:rowOff>
    </xdr:to>
    <xdr:sp>
      <xdr:nvSpPr>
        <xdr:cNvPr id="52" name="CustomShape 1"/>
        <xdr:cNvSpPr/>
      </xdr:nvSpPr>
      <xdr:spPr>
        <a:xfrm>
          <a:off x="1213920" y="41335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195</xdr:row>
      <xdr:rowOff>149400</xdr:rowOff>
    </xdr:from>
    <xdr:to>
      <xdr:col>18</xdr:col>
      <xdr:colOff>1089720</xdr:colOff>
      <xdr:row>199</xdr:row>
      <xdr:rowOff>165240</xdr:rowOff>
    </xdr:to>
    <xdr:sp>
      <xdr:nvSpPr>
        <xdr:cNvPr id="53" name="CustomShape 1"/>
        <xdr:cNvSpPr/>
      </xdr:nvSpPr>
      <xdr:spPr>
        <a:xfrm>
          <a:off x="9636480" y="41310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195</xdr:row>
      <xdr:rowOff>174600</xdr:rowOff>
    </xdr:from>
    <xdr:to>
      <xdr:col>4</xdr:col>
      <xdr:colOff>298080</xdr:colOff>
      <xdr:row>199</xdr:row>
      <xdr:rowOff>190440</xdr:rowOff>
    </xdr:to>
    <xdr:sp>
      <xdr:nvSpPr>
        <xdr:cNvPr id="54" name="CustomShape 1"/>
        <xdr:cNvSpPr/>
      </xdr:nvSpPr>
      <xdr:spPr>
        <a:xfrm>
          <a:off x="1213920" y="41335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195</xdr:row>
      <xdr:rowOff>149400</xdr:rowOff>
    </xdr:from>
    <xdr:to>
      <xdr:col>18</xdr:col>
      <xdr:colOff>1089720</xdr:colOff>
      <xdr:row>199</xdr:row>
      <xdr:rowOff>165240</xdr:rowOff>
    </xdr:to>
    <xdr:sp>
      <xdr:nvSpPr>
        <xdr:cNvPr id="55" name="CustomShape 1"/>
        <xdr:cNvSpPr/>
      </xdr:nvSpPr>
      <xdr:spPr>
        <a:xfrm>
          <a:off x="9636480" y="41310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195</xdr:row>
      <xdr:rowOff>174600</xdr:rowOff>
    </xdr:from>
    <xdr:to>
      <xdr:col>4</xdr:col>
      <xdr:colOff>298080</xdr:colOff>
      <xdr:row>199</xdr:row>
      <xdr:rowOff>190440</xdr:rowOff>
    </xdr:to>
    <xdr:sp>
      <xdr:nvSpPr>
        <xdr:cNvPr id="56" name="CustomShape 1"/>
        <xdr:cNvSpPr/>
      </xdr:nvSpPr>
      <xdr:spPr>
        <a:xfrm>
          <a:off x="1213920" y="41335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195</xdr:row>
      <xdr:rowOff>149400</xdr:rowOff>
    </xdr:from>
    <xdr:to>
      <xdr:col>18</xdr:col>
      <xdr:colOff>1089720</xdr:colOff>
      <xdr:row>199</xdr:row>
      <xdr:rowOff>165240</xdr:rowOff>
    </xdr:to>
    <xdr:sp>
      <xdr:nvSpPr>
        <xdr:cNvPr id="57" name="CustomShape 1"/>
        <xdr:cNvSpPr/>
      </xdr:nvSpPr>
      <xdr:spPr>
        <a:xfrm>
          <a:off x="9636480" y="41310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195</xdr:row>
      <xdr:rowOff>174600</xdr:rowOff>
    </xdr:from>
    <xdr:to>
      <xdr:col>4</xdr:col>
      <xdr:colOff>298080</xdr:colOff>
      <xdr:row>199</xdr:row>
      <xdr:rowOff>190440</xdr:rowOff>
    </xdr:to>
    <xdr:sp>
      <xdr:nvSpPr>
        <xdr:cNvPr id="58" name="CustomShape 1"/>
        <xdr:cNvSpPr/>
      </xdr:nvSpPr>
      <xdr:spPr>
        <a:xfrm>
          <a:off x="1213920" y="41335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195</xdr:row>
      <xdr:rowOff>149400</xdr:rowOff>
    </xdr:from>
    <xdr:to>
      <xdr:col>18</xdr:col>
      <xdr:colOff>1089720</xdr:colOff>
      <xdr:row>199</xdr:row>
      <xdr:rowOff>165240</xdr:rowOff>
    </xdr:to>
    <xdr:sp>
      <xdr:nvSpPr>
        <xdr:cNvPr id="59" name="CustomShape 1"/>
        <xdr:cNvSpPr/>
      </xdr:nvSpPr>
      <xdr:spPr>
        <a:xfrm>
          <a:off x="9636480" y="413107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60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61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62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63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64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65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66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67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68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69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70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71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72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73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74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75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76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77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78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79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80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81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82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83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84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85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86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87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88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89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90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91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92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93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94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95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96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97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98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99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100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101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102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103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104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105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106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107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108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109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110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111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112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113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114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115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116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117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118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119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120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121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227</xdr:row>
      <xdr:rowOff>174600</xdr:rowOff>
    </xdr:from>
    <xdr:to>
      <xdr:col>4</xdr:col>
      <xdr:colOff>298080</xdr:colOff>
      <xdr:row>231</xdr:row>
      <xdr:rowOff>190080</xdr:rowOff>
    </xdr:to>
    <xdr:sp>
      <xdr:nvSpPr>
        <xdr:cNvPr id="122" name="CustomShape 1"/>
        <xdr:cNvSpPr/>
      </xdr:nvSpPr>
      <xdr:spPr>
        <a:xfrm>
          <a:off x="1213920" y="474318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227</xdr:row>
      <xdr:rowOff>149400</xdr:rowOff>
    </xdr:from>
    <xdr:to>
      <xdr:col>18</xdr:col>
      <xdr:colOff>1089720</xdr:colOff>
      <xdr:row>231</xdr:row>
      <xdr:rowOff>164880</xdr:rowOff>
    </xdr:to>
    <xdr:sp>
      <xdr:nvSpPr>
        <xdr:cNvPr id="123" name="CustomShape 1"/>
        <xdr:cNvSpPr/>
      </xdr:nvSpPr>
      <xdr:spPr>
        <a:xfrm>
          <a:off x="9636480" y="4740660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24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25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26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27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28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29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30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31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32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33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34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35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36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37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38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39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40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41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42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43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44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45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46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47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48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49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50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51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52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53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54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55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56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57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58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59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60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61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62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63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64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65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66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67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68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69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70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71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72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73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74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75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76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77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78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79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80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81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82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83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84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85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86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87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88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89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90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91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92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93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94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95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96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97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198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199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00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01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02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03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04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05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06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07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08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09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10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11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12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13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14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15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16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17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18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19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20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21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22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23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24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25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26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27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28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29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30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31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32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33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34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35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36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37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38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39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40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41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42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43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44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45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46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47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48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49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952560</xdr:colOff>
      <xdr:row>260</xdr:row>
      <xdr:rowOff>174600</xdr:rowOff>
    </xdr:from>
    <xdr:to>
      <xdr:col>4</xdr:col>
      <xdr:colOff>298080</xdr:colOff>
      <xdr:row>264</xdr:row>
      <xdr:rowOff>190080</xdr:rowOff>
    </xdr:to>
    <xdr:sp>
      <xdr:nvSpPr>
        <xdr:cNvPr id="250" name="CustomShape 1"/>
        <xdr:cNvSpPr/>
      </xdr:nvSpPr>
      <xdr:spPr>
        <a:xfrm>
          <a:off x="1213920" y="537181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1080</xdr:colOff>
      <xdr:row>260</xdr:row>
      <xdr:rowOff>149400</xdr:rowOff>
    </xdr:from>
    <xdr:to>
      <xdr:col>18</xdr:col>
      <xdr:colOff>1089720</xdr:colOff>
      <xdr:row>264</xdr:row>
      <xdr:rowOff>164880</xdr:rowOff>
    </xdr:to>
    <xdr:sp>
      <xdr:nvSpPr>
        <xdr:cNvPr id="251" name="CustomShape 1"/>
        <xdr:cNvSpPr/>
      </xdr:nvSpPr>
      <xdr:spPr>
        <a:xfrm>
          <a:off x="9636480" y="53692920"/>
          <a:ext cx="4203360" cy="77760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SV" sz="1000" spc="-1" strike="noStrike">
              <a:solidFill>
                <a:srgbClr val="000000"/>
              </a:solidFill>
              <a:latin typeface="Calibri"/>
            </a:rPr>
            <a:t>Declaro que recibi en concepto de sueldo mensual y vacaciones los montos arriba detallados, del sueldo una quincena exacta sin ningun tipo de descuento; firmo el presente comprobante para dar cumplimiento a D. L. No. 641 inciso segundo del artículo 14 y  D.L. No. 685 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chito/github/grupoMZ/planilla-BAC/empleados_bac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</sheetNames>
    <sheetDataSet>
      <sheetData sheetId="0">
        <row r="2">
          <cell r="A2" t="str">
            <v>SILVIA ELIZABETH AVENDANO PINEDA</v>
          </cell>
        </row>
        <row r="3">
          <cell r="A3" t="str">
            <v>ANA MARISOL MENDOZA PINEDA     </v>
          </cell>
        </row>
        <row r="4">
          <cell r="A4" t="str">
            <v>SIRIA YANETH NAVARRO ALAS</v>
          </cell>
        </row>
        <row r="5">
          <cell r="A5" t="str">
            <v>AGUSTIN TELLES AYALA    </v>
          </cell>
        </row>
        <row r="6">
          <cell r="A6" t="str">
            <v>ARCIDES ROLANDO SOLIS QUIJADA</v>
          </cell>
        </row>
        <row r="7">
          <cell r="A7" t="str">
            <v>LEONEL EDUARDO PONCE</v>
          </cell>
        </row>
        <row r="8">
          <cell r="A8" t="str">
            <v>DAGOBERTO ANTONIO MADRID SOLIS</v>
          </cell>
        </row>
        <row r="9">
          <cell r="A9" t="str">
            <v>ALONSO ENRIQUE RIVAS MORA</v>
          </cell>
        </row>
        <row r="10">
          <cell r="A10" t="str">
            <v>SILVIA MARCELA CANAS BADIOS</v>
          </cell>
        </row>
        <row r="11">
          <cell r="A11" t="str">
            <v>KATIA MARILU PENA ORELLANA</v>
          </cell>
        </row>
        <row r="12">
          <cell r="A12" t="str">
            <v>MARIA JOSE MENENDEZ ZOMETA</v>
          </cell>
        </row>
        <row r="13">
          <cell r="A13" t="str">
            <v>ERICKA DEL CARMEN HERNANDEZ PINEDA</v>
          </cell>
        </row>
        <row r="14">
          <cell r="A14" t="str">
            <v>JOSE MENENDEZ ARRIAZA</v>
          </cell>
        </row>
        <row r="15">
          <cell r="A15" t="str">
            <v>ANA DEL CARMEN ZOMETA</v>
          </cell>
        </row>
      </sheetData>
    </sheetDataSet>
  </externalBook>
</externalLink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81"/>
  <sheetViews>
    <sheetView showFormulas="false" showGridLines="false" showRowColHeaders="true" showZeros="true" rightToLeft="false" tabSelected="false" showOutlineSymbols="true" defaultGridColor="true" view="normal" topLeftCell="A5" colorId="64" zoomScale="75" zoomScaleNormal="75" zoomScalePageLayoutView="100" workbookViewId="0">
      <selection pane="topLeft" activeCell="B13" activeCellId="0" sqref="B13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3.71"/>
    <col collapsed="false" customWidth="true" hidden="false" outlineLevel="0" max="2" min="2" style="1" width="39.7"/>
    <col collapsed="false" customWidth="true" hidden="false" outlineLevel="0" max="3" min="3" style="1" width="33.42"/>
    <col collapsed="false" customWidth="false" hidden="false" outlineLevel="0" max="4" min="4" style="1" width="11.42"/>
    <col collapsed="false" customWidth="true" hidden="false" outlineLevel="0" max="5" min="5" style="1" width="9.42"/>
    <col collapsed="false" customWidth="true" hidden="true" outlineLevel="0" max="6" min="6" style="1" width="0.29"/>
    <col collapsed="false" customWidth="true" hidden="false" outlineLevel="0" max="7" min="7" style="1" width="11.99"/>
    <col collapsed="false" customWidth="true" hidden="false" outlineLevel="0" max="8" min="8" style="1" width="12.71"/>
    <col collapsed="false" customWidth="true" hidden="false" outlineLevel="0" max="9" min="9" style="1" width="10.99"/>
    <col collapsed="false" customWidth="true" hidden="false" outlineLevel="0" max="10" min="10" style="1" width="11.29"/>
    <col collapsed="false" customWidth="true" hidden="false" outlineLevel="0" max="11" min="11" style="1" width="13.7"/>
    <col collapsed="false" customWidth="true" hidden="true" outlineLevel="0" max="12" min="12" style="1" width="5.7"/>
    <col collapsed="false" customWidth="true" hidden="false" outlineLevel="0" max="13" min="13" style="1" width="9.42"/>
    <col collapsed="false" customWidth="true" hidden="true" outlineLevel="0" max="14" min="14" style="1" width="8"/>
    <col collapsed="false" customWidth="true" hidden="true" outlineLevel="0" max="15" min="15" style="1" width="10.71"/>
    <col collapsed="false" customWidth="true" hidden="true" outlineLevel="0" max="16" min="16" style="1" width="8.42"/>
    <col collapsed="false" customWidth="true" hidden="false" outlineLevel="0" max="17" min="17" style="1" width="15.71"/>
    <col collapsed="false" customWidth="true" hidden="false" outlineLevel="0" max="18" min="18" style="1" width="10"/>
    <col collapsed="false" customWidth="true" hidden="false" outlineLevel="0" max="19" min="19" style="1" width="13.57"/>
    <col collapsed="false" customWidth="true" hidden="false" outlineLevel="0" max="20" min="20" style="1" width="12.71"/>
    <col collapsed="false" customWidth="true" hidden="false" outlineLevel="0" max="21" min="21" style="1" width="13.7"/>
    <col collapsed="false" customWidth="true" hidden="false" outlineLevel="0" max="22" min="22" style="1" width="27.71"/>
    <col collapsed="false" customWidth="true" hidden="false" outlineLevel="0" max="23" min="23" style="1" width="5.28"/>
    <col collapsed="false" customWidth="false" hidden="false" outlineLevel="0" max="1024" min="24" style="1" width="11.42"/>
  </cols>
  <sheetData>
    <row r="1" customFormat="false" ht="25.15" hidden="false" customHeight="true" outlineLevel="0" collapsed="false">
      <c r="J1" s="2"/>
      <c r="U1" s="2"/>
    </row>
    <row r="2" customFormat="false" ht="25.15" hidden="false" customHeight="true" outlineLevel="0" collapsed="false">
      <c r="B2" s="3"/>
      <c r="C2" s="3"/>
      <c r="O2" s="3" t="s">
        <v>0</v>
      </c>
      <c r="P2" s="4"/>
    </row>
    <row r="3" customFormat="false" ht="25.15" hidden="false" customHeight="true" outlineLevel="0" collapsed="false"/>
    <row r="4" customFormat="false" ht="25.15" hidden="false" customHeight="true" outlineLevel="0" collapsed="false">
      <c r="A4" s="5" t="s">
        <v>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customFormat="false" ht="25.15" hidden="false" customHeight="true" outlineLevel="0" collapsed="false">
      <c r="A5" s="6" t="s">
        <v>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customFormat="false" ht="25.15" hidden="false" customHeight="true" outlineLevel="0" collapsed="false">
      <c r="A6" s="7"/>
      <c r="B6" s="8" t="s">
        <v>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customFormat="false" ht="25.15" hidden="false" customHeight="true" outlineLevel="0" collapsed="false">
      <c r="A7" s="9" t="s">
        <v>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customFormat="false" ht="25.15" hidden="false" customHeight="true" outlineLevel="0" collapsed="false">
      <c r="A8" s="10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customFormat="false" ht="25.15" hidden="false" customHeight="true" outlineLevel="0" collapsed="false">
      <c r="A9" s="10"/>
      <c r="B9" s="11" t="s">
        <v>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customFormat="false" ht="25.15" hidden="false" customHeight="true" outlineLevel="0" collapsed="false">
      <c r="A10" s="12" t="s">
        <v>6</v>
      </c>
      <c r="B10" s="13" t="s">
        <v>7</v>
      </c>
      <c r="C10" s="14" t="s">
        <v>8</v>
      </c>
      <c r="D10" s="15" t="s">
        <v>9</v>
      </c>
      <c r="E10" s="16" t="s">
        <v>10</v>
      </c>
      <c r="F10" s="17" t="s">
        <v>11</v>
      </c>
      <c r="G10" s="18" t="s">
        <v>12</v>
      </c>
      <c r="H10" s="17" t="s">
        <v>13</v>
      </c>
      <c r="I10" s="17" t="s">
        <v>14</v>
      </c>
      <c r="J10" s="17" t="s">
        <v>15</v>
      </c>
      <c r="K10" s="19" t="s">
        <v>16</v>
      </c>
      <c r="L10" s="19"/>
      <c r="M10" s="19"/>
      <c r="N10" s="19"/>
      <c r="O10" s="19"/>
      <c r="P10" s="19"/>
      <c r="Q10" s="19"/>
      <c r="R10" s="19"/>
      <c r="S10" s="17" t="s">
        <v>17</v>
      </c>
      <c r="T10" s="20"/>
      <c r="U10" s="20" t="s">
        <v>18</v>
      </c>
      <c r="V10" s="21" t="s">
        <v>19</v>
      </c>
    </row>
    <row r="11" customFormat="false" ht="25.15" hidden="false" customHeight="true" outlineLevel="0" collapsed="false">
      <c r="A11" s="12"/>
      <c r="B11" s="13"/>
      <c r="C11" s="14"/>
      <c r="D11" s="15"/>
      <c r="E11" s="16"/>
      <c r="F11" s="17"/>
      <c r="G11" s="18"/>
      <c r="H11" s="17"/>
      <c r="I11" s="17"/>
      <c r="J11" s="17"/>
      <c r="K11" s="22" t="s">
        <v>20</v>
      </c>
      <c r="L11" s="23"/>
      <c r="M11" s="23" t="s">
        <v>21</v>
      </c>
      <c r="N11" s="23" t="s">
        <v>22</v>
      </c>
      <c r="O11" s="24" t="s">
        <v>23</v>
      </c>
      <c r="P11" s="24" t="s">
        <v>24</v>
      </c>
      <c r="Q11" s="24" t="s">
        <v>25</v>
      </c>
      <c r="R11" s="24" t="s">
        <v>26</v>
      </c>
      <c r="S11" s="17"/>
      <c r="T11" s="25"/>
      <c r="U11" s="20"/>
      <c r="V11" s="21"/>
    </row>
    <row r="12" customFormat="false" ht="28.35" hidden="false" customHeight="true" outlineLevel="0" collapsed="false">
      <c r="A12" s="26" t="n">
        <v>1</v>
      </c>
      <c r="B12" s="27" t="str">
        <f aca="false">[1]data!A12</f>
        <v>MARIA JOSE MENENDEZ ZOMETA</v>
      </c>
      <c r="C12" s="28" t="s">
        <v>27</v>
      </c>
      <c r="D12" s="29" t="n">
        <v>33.33333</v>
      </c>
      <c r="E12" s="26" t="n">
        <v>30</v>
      </c>
      <c r="F12" s="30" t="n">
        <f aca="false">30*D12</f>
        <v>999.9999</v>
      </c>
      <c r="G12" s="31" t="n">
        <f aca="false">D12*E12</f>
        <v>999.9999</v>
      </c>
      <c r="H12" s="32" t="n">
        <f aca="false">'VAC 2 ADM'!J5</f>
        <v>99.99999</v>
      </c>
      <c r="I12" s="32"/>
      <c r="J12" s="33" t="n">
        <f aca="false">G12+H12+I12</f>
        <v>1099.99989</v>
      </c>
      <c r="K12" s="34" t="n">
        <f aca="false">IF(J12&lt;1000,J12*0.03,1000*0.03)</f>
        <v>30</v>
      </c>
      <c r="L12" s="34"/>
      <c r="M12" s="34" t="n">
        <f aca="false">IF(L12="CONFIA",J12*0.0725,J12*0.0725)</f>
        <v>79.749992025</v>
      </c>
      <c r="N12" s="35"/>
      <c r="O12" s="35"/>
      <c r="P12" s="35"/>
      <c r="Q12" s="34" t="n">
        <f aca="false">J12-M12</f>
        <v>1020.249897975</v>
      </c>
      <c r="R12" s="36" t="n">
        <f aca="false">IF(Q12&lt;=472,0,IF(AND(Q12&gt;=472.01,Q12&lt;=895.24),(((Q12-472)*0.1)+17.67),IF(AND(Q12&gt;=895.25,Q12&lt;=2038.1),(((Q12-895.24)*0.2)+60),IF(Q12&gt;=2038.11,(((Q12-2038.11)*0.3)+288.57),0))))+54.13</f>
        <v>139.131979595</v>
      </c>
      <c r="S12" s="34" t="n">
        <f aca="false">K12+M12+R12</f>
        <v>248.88197162</v>
      </c>
      <c r="T12" s="34"/>
      <c r="U12" s="37" t="n">
        <f aca="false">+J12-S12+T12</f>
        <v>851.11791838</v>
      </c>
      <c r="V12" s="38"/>
    </row>
    <row r="13" customFormat="false" ht="28.35" hidden="false" customHeight="true" outlineLevel="0" collapsed="false">
      <c r="A13" s="26" t="n">
        <v>2</v>
      </c>
      <c r="B13" s="27" t="str">
        <f aca="false">[1]data!A13</f>
        <v>ERICKA DEL CARMEN HERNANDEZ PINEDA</v>
      </c>
      <c r="C13" s="28" t="s">
        <v>28</v>
      </c>
      <c r="D13" s="39" t="n">
        <v>15</v>
      </c>
      <c r="E13" s="26" t="n">
        <v>30</v>
      </c>
      <c r="F13" s="30" t="n">
        <f aca="false">30*D13</f>
        <v>450</v>
      </c>
      <c r="G13" s="40" t="n">
        <v>450</v>
      </c>
      <c r="H13" s="32" t="n">
        <f aca="false">'VAC 2 ADM'!J6</f>
        <v>45</v>
      </c>
      <c r="I13" s="32"/>
      <c r="J13" s="33" t="n">
        <f aca="false">G13+H13</f>
        <v>495</v>
      </c>
      <c r="K13" s="34" t="n">
        <f aca="false">IF(J13&lt;1000,J13*0.03,1000*0.03)</f>
        <v>14.85</v>
      </c>
      <c r="L13" s="34"/>
      <c r="M13" s="34" t="n">
        <f aca="false">IF(L13="CONFIA",J13*0.0725,J13*0.0725)</f>
        <v>35.8875</v>
      </c>
      <c r="N13" s="41"/>
      <c r="O13" s="35" t="n">
        <v>0</v>
      </c>
      <c r="P13" s="35" t="n">
        <v>0</v>
      </c>
      <c r="Q13" s="34" t="n">
        <f aca="false">J13-M13</f>
        <v>459.1125</v>
      </c>
      <c r="R13" s="36" t="n">
        <f aca="false">IF(Q13&lt;=472,0,IF(AND(Q13&gt;=472.01,Q13&lt;=895.24),(((Q13-472)*0.1)+17.67),IF(AND(Q13&gt;=895.25,Q13&lt;=2038.1),(((Q13-895.24)*0.2)+60),IF(Q13&gt;=2038.11,(((Q13-2038.11)*0.3)+288.57),0))))</f>
        <v>0</v>
      </c>
      <c r="S13" s="34" t="n">
        <f aca="false">K13+M13+R13</f>
        <v>50.7375</v>
      </c>
      <c r="T13" s="34"/>
      <c r="U13" s="42" t="n">
        <f aca="false">+J13-S13+T13</f>
        <v>444.2625</v>
      </c>
      <c r="V13" s="38"/>
    </row>
    <row r="14" customFormat="false" ht="28.35" hidden="false" customHeight="true" outlineLevel="0" collapsed="false">
      <c r="A14" s="26" t="n">
        <v>3</v>
      </c>
      <c r="B14" s="27" t="str">
        <f aca="false">[1]data!A14</f>
        <v>JOSE MENENDEZ ARRIAZA</v>
      </c>
      <c r="C14" s="43" t="s">
        <v>29</v>
      </c>
      <c r="D14" s="44" t="n">
        <v>15.6666</v>
      </c>
      <c r="E14" s="45" t="n">
        <v>30</v>
      </c>
      <c r="F14" s="30"/>
      <c r="G14" s="31" t="n">
        <f aca="false">D14*E14</f>
        <v>469.998</v>
      </c>
      <c r="H14" s="32" t="n">
        <f aca="false">'VAC 2 ADM'!J7</f>
        <v>46.9998</v>
      </c>
      <c r="I14" s="32"/>
      <c r="J14" s="33" t="n">
        <f aca="false">G14+H14</f>
        <v>516.9978</v>
      </c>
      <c r="K14" s="34"/>
      <c r="L14" s="34"/>
      <c r="M14" s="34"/>
      <c r="N14" s="41"/>
      <c r="O14" s="35" t="n">
        <v>0</v>
      </c>
      <c r="P14" s="35" t="n">
        <v>0</v>
      </c>
      <c r="Q14" s="34" t="n">
        <f aca="false">J14-M14</f>
        <v>516.9978</v>
      </c>
      <c r="R14" s="36" t="n">
        <f aca="false">IF(Q14&lt;=472,0,IF(AND(Q14&gt;=472.01,Q14&lt;=895.24),(((Q14-472)*0.1)+17.67),IF(AND(Q14&gt;=895.25,Q14&lt;=2038.1),(((Q14-895.24)*0.2)+60),IF(Q14&gt;=2038.11,(((Q14-2038.11)*0.3)+288.57),0))))</f>
        <v>22.16978</v>
      </c>
      <c r="S14" s="34" t="n">
        <f aca="false">K14+M14+R14</f>
        <v>22.16978</v>
      </c>
      <c r="T14" s="46"/>
      <c r="U14" s="37" t="n">
        <f aca="false">+J14-S14+T14</f>
        <v>494.82802</v>
      </c>
      <c r="V14" s="38"/>
    </row>
    <row r="15" customFormat="false" ht="28.35" hidden="false" customHeight="true" outlineLevel="0" collapsed="false">
      <c r="A15" s="26" t="n">
        <v>4</v>
      </c>
      <c r="B15" s="27" t="str">
        <f aca="false">[1]data!A15</f>
        <v>ANA DEL CARMEN ZOMETA</v>
      </c>
      <c r="C15" s="28" t="s">
        <v>30</v>
      </c>
      <c r="D15" s="29" t="n">
        <v>15</v>
      </c>
      <c r="E15" s="26" t="n">
        <v>30</v>
      </c>
      <c r="F15" s="30"/>
      <c r="G15" s="31" t="n">
        <f aca="false">D15*E15</f>
        <v>450</v>
      </c>
      <c r="H15" s="32" t="n">
        <f aca="false">'VAC 2 ADM'!J8</f>
        <v>15</v>
      </c>
      <c r="I15" s="32"/>
      <c r="J15" s="33" t="n">
        <f aca="false">G15+H15</f>
        <v>465</v>
      </c>
      <c r="K15" s="34"/>
      <c r="L15" s="34"/>
      <c r="M15" s="34"/>
      <c r="N15" s="41"/>
      <c r="O15" s="35" t="n">
        <v>0</v>
      </c>
      <c r="P15" s="35" t="n">
        <v>0</v>
      </c>
      <c r="Q15" s="34" t="n">
        <f aca="false">J15-M15</f>
        <v>465</v>
      </c>
      <c r="R15" s="36" t="n">
        <f aca="false">IF(Q15&lt;=472,0,IF(AND(Q15&gt;=472.01,Q15&lt;=895.24),(((Q15-472)*0.1)+17.67),IF(AND(Q15&gt;=895.25,Q15&lt;=2038.1),(((Q15-895.24)*0.2)+60),IF(Q15&gt;=2038.11,(((Q15-2038.11)*0.3)+288.57),0))))</f>
        <v>0</v>
      </c>
      <c r="S15" s="34" t="n">
        <f aca="false">K15+M15+R15</f>
        <v>0</v>
      </c>
      <c r="T15" s="34"/>
      <c r="U15" s="37" t="n">
        <f aca="false">+J15-S15+T15</f>
        <v>465</v>
      </c>
      <c r="V15" s="38"/>
    </row>
    <row r="16" customFormat="false" ht="25.15" hidden="false" customHeight="true" outlineLevel="0" collapsed="false">
      <c r="A16" s="47"/>
      <c r="B16" s="48"/>
      <c r="C16" s="49"/>
      <c r="D16" s="50"/>
      <c r="E16" s="50"/>
      <c r="F16" s="50"/>
      <c r="G16" s="51"/>
      <c r="H16" s="50"/>
      <c r="I16" s="50"/>
      <c r="J16" s="52"/>
      <c r="K16" s="53"/>
      <c r="L16" s="53"/>
      <c r="M16" s="54"/>
      <c r="N16" s="53"/>
      <c r="O16" s="53"/>
      <c r="P16" s="53" t="n">
        <v>0</v>
      </c>
      <c r="Q16" s="55"/>
      <c r="R16" s="56"/>
      <c r="S16" s="53"/>
      <c r="T16" s="53"/>
      <c r="U16" s="57"/>
      <c r="V16" s="58"/>
    </row>
    <row r="17" customFormat="false" ht="25.15" hidden="false" customHeight="true" outlineLevel="0" collapsed="false">
      <c r="A17" s="59"/>
      <c r="B17" s="59" t="s">
        <v>31</v>
      </c>
      <c r="C17" s="59"/>
      <c r="D17" s="60"/>
      <c r="E17" s="60"/>
      <c r="F17" s="60"/>
      <c r="G17" s="61" t="n">
        <f aca="false">SUM(G12:G16)</f>
        <v>2369.9979</v>
      </c>
      <c r="H17" s="62"/>
      <c r="I17" s="62"/>
      <c r="J17" s="63" t="n">
        <f aca="false">SUM(J12:J16)</f>
        <v>2576.99769</v>
      </c>
      <c r="K17" s="62" t="n">
        <f aca="false">SUM(K12:K16)</f>
        <v>44.85</v>
      </c>
      <c r="L17" s="62" t="n">
        <f aca="false">SUM(L12:L16)</f>
        <v>0</v>
      </c>
      <c r="M17" s="62" t="n">
        <f aca="false">SUM(M12:M16)</f>
        <v>115.637492025</v>
      </c>
      <c r="N17" s="62" t="n">
        <f aca="false">SUM(N12:N16)</f>
        <v>0</v>
      </c>
      <c r="O17" s="62" t="n">
        <f aca="false">SUM(O12:O16)</f>
        <v>0</v>
      </c>
      <c r="P17" s="62" t="n">
        <f aca="false">SUM(P12:P16)</f>
        <v>0</v>
      </c>
      <c r="Q17" s="62" t="n">
        <f aca="false">SUM(Q12:Q16)</f>
        <v>2461.360197975</v>
      </c>
      <c r="R17" s="62" t="n">
        <f aca="false">SUM(R12:R16)</f>
        <v>161.301759595</v>
      </c>
      <c r="S17" s="62" t="n">
        <f aca="false">SUM(S12:S16)</f>
        <v>321.78925162</v>
      </c>
      <c r="T17" s="62"/>
      <c r="U17" s="64" t="n">
        <f aca="false">SUM(U12:U16)</f>
        <v>2255.20843838</v>
      </c>
      <c r="V17" s="65"/>
    </row>
    <row r="18" customFormat="false" ht="25.15" hidden="false" customHeight="true" outlineLevel="0" collapsed="false"/>
    <row r="19" customFormat="false" ht="25.15" hidden="false" customHeight="true" outlineLevel="0" collapsed="false">
      <c r="M19" s="2"/>
    </row>
    <row r="20" customFormat="false" ht="25.15" hidden="false" customHeight="true" outlineLevel="0" collapsed="false"/>
    <row r="21" customFormat="false" ht="25.15" hidden="false" customHeight="true" outlineLevel="0" collapsed="false">
      <c r="B21" s="3" t="s">
        <v>32</v>
      </c>
      <c r="C21" s="3"/>
      <c r="K21" s="1" t="s">
        <v>0</v>
      </c>
      <c r="O21" s="3" t="s">
        <v>0</v>
      </c>
      <c r="P21" s="4"/>
    </row>
    <row r="22" customFormat="false" ht="25.15" hidden="false" customHeight="true" outlineLevel="0" collapsed="false">
      <c r="B22" s="3"/>
      <c r="C22" s="3"/>
      <c r="O22" s="3"/>
      <c r="P22" s="4"/>
    </row>
    <row r="23" customFormat="false" ht="25.15" hidden="false" customHeight="true" outlineLevel="0" collapsed="false">
      <c r="B23" s="3"/>
      <c r="C23" s="3"/>
      <c r="O23" s="3"/>
      <c r="P23" s="4"/>
    </row>
    <row r="27" customFormat="false" ht="15" hidden="false" customHeight="false" outlineLevel="0" collapsed="false"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</row>
    <row r="28" customFormat="false" ht="15" hidden="false" customHeight="false" outlineLevel="0" collapsed="false"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8"/>
      <c r="M28" s="66"/>
      <c r="N28" s="66"/>
      <c r="O28" s="66"/>
      <c r="P28" s="66"/>
      <c r="Q28" s="66"/>
      <c r="R28" s="66"/>
    </row>
    <row r="29" customFormat="false" ht="15" hidden="false" customHeight="false" outlineLevel="0" collapsed="false"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8"/>
      <c r="M29" s="66"/>
      <c r="N29" s="66"/>
      <c r="O29" s="66"/>
      <c r="P29" s="66"/>
      <c r="Q29" s="66"/>
      <c r="R29" s="66"/>
    </row>
    <row r="30" customFormat="false" ht="15" hidden="false" customHeight="false" outlineLevel="0" collapsed="false">
      <c r="B30" s="69"/>
      <c r="C30" s="69"/>
      <c r="D30" s="70"/>
      <c r="E30" s="68"/>
      <c r="F30" s="68"/>
      <c r="G30" s="68"/>
      <c r="H30" s="68"/>
      <c r="I30" s="68"/>
      <c r="J30" s="68"/>
      <c r="K30" s="68"/>
      <c r="L30" s="68"/>
      <c r="M30" s="66"/>
      <c r="N30" s="66"/>
      <c r="O30" s="66"/>
      <c r="P30" s="66"/>
      <c r="Q30" s="66"/>
      <c r="R30" s="66"/>
    </row>
    <row r="31" customFormat="false" ht="15" hidden="false" customHeight="false" outlineLevel="0" collapsed="false">
      <c r="B31" s="69"/>
      <c r="C31" s="69"/>
      <c r="D31" s="69"/>
      <c r="E31" s="68"/>
      <c r="F31" s="68"/>
      <c r="G31" s="68"/>
      <c r="H31" s="68"/>
      <c r="I31" s="68"/>
      <c r="J31" s="68"/>
      <c r="K31" s="68"/>
      <c r="L31" s="68"/>
      <c r="M31" s="66"/>
      <c r="N31" s="66"/>
      <c r="O31" s="66"/>
      <c r="P31" s="66"/>
      <c r="Q31" s="66"/>
      <c r="R31" s="66"/>
    </row>
    <row r="32" customFormat="false" ht="15" hidden="false" customHeight="false" outlineLevel="0" collapsed="false">
      <c r="B32" s="68"/>
      <c r="C32" s="68"/>
      <c r="D32" s="68"/>
      <c r="E32" s="68"/>
      <c r="F32" s="68"/>
      <c r="G32" s="68"/>
      <c r="H32" s="68"/>
      <c r="I32" s="68"/>
      <c r="J32" s="68"/>
      <c r="K32" s="71"/>
      <c r="L32" s="68"/>
      <c r="M32" s="66"/>
      <c r="N32" s="66"/>
      <c r="O32" s="66"/>
      <c r="P32" s="66"/>
      <c r="Q32" s="66"/>
      <c r="R32" s="66"/>
    </row>
    <row r="33" customFormat="false" ht="15" hidden="false" customHeight="false" outlineLevel="0" collapsed="false">
      <c r="B33" s="72"/>
      <c r="C33" s="72"/>
      <c r="D33" s="68"/>
      <c r="E33" s="68"/>
      <c r="F33" s="68"/>
      <c r="G33" s="73"/>
      <c r="H33" s="73"/>
      <c r="I33" s="73"/>
      <c r="J33" s="68"/>
      <c r="K33" s="73"/>
      <c r="L33" s="68"/>
      <c r="M33" s="66"/>
      <c r="N33" s="66"/>
      <c r="O33" s="66"/>
      <c r="P33" s="66"/>
      <c r="Q33" s="66"/>
      <c r="R33" s="66"/>
    </row>
    <row r="34" customFormat="false" ht="15" hidden="false" customHeight="false" outlineLevel="0" collapsed="false">
      <c r="B34" s="72"/>
      <c r="C34" s="72"/>
      <c r="D34" s="68"/>
      <c r="E34" s="68"/>
      <c r="F34" s="68"/>
      <c r="G34" s="73"/>
      <c r="H34" s="73"/>
      <c r="I34" s="73"/>
      <c r="J34" s="68"/>
      <c r="K34" s="73"/>
      <c r="L34" s="68"/>
      <c r="M34" s="66"/>
      <c r="N34" s="66"/>
      <c r="O34" s="66"/>
      <c r="P34" s="66"/>
      <c r="Q34" s="66"/>
      <c r="R34" s="66"/>
    </row>
    <row r="35" customFormat="false" ht="15" hidden="false" customHeight="false" outlineLevel="0" collapsed="false">
      <c r="B35" s="72"/>
      <c r="C35" s="72"/>
      <c r="D35" s="68"/>
      <c r="E35" s="68"/>
      <c r="F35" s="68"/>
      <c r="G35" s="73"/>
      <c r="H35" s="73"/>
      <c r="I35" s="73"/>
      <c r="J35" s="68"/>
      <c r="K35" s="73"/>
      <c r="L35" s="68"/>
      <c r="M35" s="66"/>
      <c r="N35" s="66"/>
      <c r="O35" s="66"/>
      <c r="P35" s="66"/>
      <c r="Q35" s="66"/>
      <c r="R35" s="66"/>
    </row>
    <row r="36" customFormat="false" ht="15" hidden="false" customHeight="false" outlineLevel="0" collapsed="false">
      <c r="B36" s="72"/>
      <c r="C36" s="72"/>
      <c r="D36" s="68"/>
      <c r="E36" s="68"/>
      <c r="F36" s="68"/>
      <c r="G36" s="73"/>
      <c r="H36" s="73"/>
      <c r="I36" s="73"/>
      <c r="J36" s="68"/>
      <c r="K36" s="73"/>
      <c r="L36" s="68"/>
      <c r="M36" s="66"/>
      <c r="N36" s="66"/>
      <c r="O36" s="66"/>
      <c r="P36" s="66"/>
      <c r="Q36" s="66"/>
      <c r="R36" s="66"/>
    </row>
    <row r="37" customFormat="false" ht="15" hidden="false" customHeight="false" outlineLevel="0" collapsed="false">
      <c r="B37" s="72"/>
      <c r="C37" s="72"/>
      <c r="D37" s="68"/>
      <c r="E37" s="68"/>
      <c r="F37" s="68"/>
      <c r="G37" s="73"/>
      <c r="H37" s="73"/>
      <c r="I37" s="73"/>
      <c r="J37" s="68"/>
      <c r="K37" s="73"/>
      <c r="L37" s="68"/>
      <c r="M37" s="66"/>
      <c r="N37" s="66"/>
      <c r="O37" s="66"/>
      <c r="P37" s="66"/>
      <c r="Q37" s="66"/>
      <c r="R37" s="66"/>
    </row>
    <row r="38" customFormat="false" ht="15" hidden="false" customHeight="false" outlineLevel="0" collapsed="false">
      <c r="B38" s="69"/>
      <c r="C38" s="69"/>
      <c r="D38" s="68"/>
      <c r="E38" s="68"/>
      <c r="F38" s="68"/>
      <c r="G38" s="74"/>
      <c r="H38" s="74"/>
      <c r="I38" s="74"/>
      <c r="J38" s="68"/>
      <c r="K38" s="74"/>
      <c r="L38" s="68"/>
      <c r="M38" s="66"/>
      <c r="N38" s="66"/>
      <c r="O38" s="66"/>
      <c r="P38" s="66"/>
      <c r="Q38" s="66"/>
      <c r="R38" s="66"/>
    </row>
    <row r="39" customFormat="false" ht="15" hidden="false" customHeight="false" outlineLevel="0" collapsed="false">
      <c r="B39" s="68"/>
      <c r="C39" s="68"/>
      <c r="D39" s="68"/>
      <c r="E39" s="68"/>
      <c r="F39" s="68"/>
      <c r="G39" s="75"/>
      <c r="H39" s="75"/>
      <c r="I39" s="75"/>
      <c r="J39" s="68"/>
      <c r="K39" s="75"/>
      <c r="L39" s="68"/>
      <c r="M39" s="66"/>
      <c r="N39" s="66"/>
      <c r="O39" s="66"/>
      <c r="P39" s="66"/>
      <c r="Q39" s="66"/>
      <c r="R39" s="66"/>
    </row>
    <row r="40" customFormat="false" ht="15" hidden="false" customHeight="false" outlineLevel="0" collapsed="false">
      <c r="B40" s="69"/>
      <c r="C40" s="69"/>
      <c r="D40" s="68"/>
      <c r="E40" s="68"/>
      <c r="F40" s="68"/>
      <c r="G40" s="75"/>
      <c r="H40" s="75"/>
      <c r="I40" s="75"/>
      <c r="J40" s="68"/>
      <c r="K40" s="75"/>
      <c r="L40" s="68"/>
      <c r="M40" s="66"/>
      <c r="N40" s="66"/>
      <c r="O40" s="66"/>
      <c r="P40" s="66"/>
      <c r="Q40" s="66"/>
      <c r="R40" s="66"/>
    </row>
    <row r="41" customFormat="false" ht="15" hidden="false" customHeight="false" outlineLevel="0" collapsed="false">
      <c r="B41" s="72"/>
      <c r="C41" s="72"/>
      <c r="D41" s="68"/>
      <c r="E41" s="68"/>
      <c r="F41" s="68"/>
      <c r="G41" s="73"/>
      <c r="H41" s="73"/>
      <c r="I41" s="73"/>
      <c r="J41" s="68"/>
      <c r="K41" s="73"/>
      <c r="L41" s="68"/>
      <c r="M41" s="66"/>
      <c r="N41" s="66"/>
      <c r="O41" s="66"/>
      <c r="P41" s="66"/>
      <c r="Q41" s="66"/>
      <c r="R41" s="66"/>
    </row>
    <row r="42" customFormat="false" ht="15" hidden="false" customHeight="false" outlineLevel="0" collapsed="false">
      <c r="B42" s="72"/>
      <c r="C42" s="72"/>
      <c r="D42" s="68"/>
      <c r="E42" s="68"/>
      <c r="F42" s="68"/>
      <c r="G42" s="73"/>
      <c r="H42" s="73"/>
      <c r="I42" s="73"/>
      <c r="J42" s="68"/>
      <c r="K42" s="73"/>
      <c r="L42" s="68"/>
      <c r="M42" s="66"/>
      <c r="N42" s="66"/>
      <c r="O42" s="66"/>
      <c r="P42" s="66"/>
      <c r="Q42" s="66"/>
      <c r="R42" s="66"/>
    </row>
    <row r="43" customFormat="false" ht="15" hidden="false" customHeight="false" outlineLevel="0" collapsed="false">
      <c r="B43" s="72"/>
      <c r="C43" s="72"/>
      <c r="D43" s="68"/>
      <c r="E43" s="68"/>
      <c r="F43" s="68"/>
      <c r="G43" s="73"/>
      <c r="H43" s="73"/>
      <c r="I43" s="73"/>
      <c r="J43" s="68"/>
      <c r="K43" s="73"/>
      <c r="L43" s="68"/>
      <c r="M43" s="66"/>
      <c r="N43" s="66"/>
      <c r="O43" s="66"/>
      <c r="P43" s="66"/>
      <c r="Q43" s="66"/>
      <c r="R43" s="66"/>
    </row>
    <row r="44" customFormat="false" ht="15" hidden="false" customHeight="false" outlineLevel="0" collapsed="false">
      <c r="B44" s="72"/>
      <c r="C44" s="72"/>
      <c r="D44" s="68"/>
      <c r="E44" s="68"/>
      <c r="F44" s="68"/>
      <c r="G44" s="73"/>
      <c r="H44" s="73"/>
      <c r="I44" s="73"/>
      <c r="J44" s="68"/>
      <c r="K44" s="73"/>
      <c r="L44" s="68"/>
      <c r="M44" s="66"/>
      <c r="N44" s="66"/>
      <c r="O44" s="66"/>
      <c r="P44" s="66"/>
      <c r="Q44" s="66"/>
      <c r="R44" s="66"/>
    </row>
    <row r="45" customFormat="false" ht="15" hidden="false" customHeight="false" outlineLevel="0" collapsed="false">
      <c r="B45" s="72"/>
      <c r="C45" s="72"/>
      <c r="D45" s="68"/>
      <c r="E45" s="68"/>
      <c r="F45" s="68"/>
      <c r="G45" s="73"/>
      <c r="H45" s="73"/>
      <c r="I45" s="73"/>
      <c r="J45" s="68"/>
      <c r="K45" s="73"/>
      <c r="L45" s="68"/>
      <c r="M45" s="66"/>
      <c r="N45" s="66"/>
      <c r="O45" s="66"/>
      <c r="P45" s="66"/>
      <c r="Q45" s="66"/>
      <c r="R45" s="66"/>
    </row>
    <row r="46" customFormat="false" ht="15" hidden="false" customHeight="false" outlineLevel="0" collapsed="false">
      <c r="B46" s="72"/>
      <c r="C46" s="72"/>
      <c r="D46" s="68"/>
      <c r="E46" s="68"/>
      <c r="F46" s="68"/>
      <c r="G46" s="73"/>
      <c r="H46" s="73"/>
      <c r="I46" s="73"/>
      <c r="J46" s="68"/>
      <c r="K46" s="73"/>
      <c r="L46" s="68"/>
      <c r="M46" s="66"/>
      <c r="N46" s="66"/>
      <c r="O46" s="66"/>
      <c r="P46" s="66"/>
      <c r="Q46" s="66"/>
      <c r="R46" s="66"/>
    </row>
    <row r="47" customFormat="false" ht="15" hidden="false" customHeight="false" outlineLevel="0" collapsed="false">
      <c r="B47" s="72"/>
      <c r="C47" s="72"/>
      <c r="D47" s="68"/>
      <c r="E47" s="68"/>
      <c r="F47" s="68"/>
      <c r="G47" s="73"/>
      <c r="H47" s="73"/>
      <c r="I47" s="73"/>
      <c r="J47" s="68"/>
      <c r="K47" s="73"/>
      <c r="L47" s="68"/>
      <c r="M47" s="66"/>
      <c r="N47" s="66"/>
      <c r="O47" s="66"/>
      <c r="P47" s="66"/>
      <c r="Q47" s="66"/>
      <c r="R47" s="66"/>
    </row>
    <row r="48" customFormat="false" ht="15" hidden="false" customHeight="false" outlineLevel="0" collapsed="false">
      <c r="B48" s="76"/>
      <c r="C48" s="76"/>
      <c r="D48" s="68"/>
      <c r="E48" s="68"/>
      <c r="F48" s="68"/>
      <c r="G48" s="74"/>
      <c r="H48" s="74"/>
      <c r="I48" s="74"/>
      <c r="J48" s="68"/>
      <c r="K48" s="74"/>
      <c r="L48" s="68"/>
      <c r="M48" s="66"/>
      <c r="N48" s="66"/>
      <c r="O48" s="66"/>
      <c r="P48" s="66"/>
      <c r="Q48" s="66"/>
      <c r="R48" s="66"/>
    </row>
    <row r="49" customFormat="false" ht="15" hidden="false" customHeight="false" outlineLevel="0" collapsed="false">
      <c r="B49" s="68"/>
      <c r="C49" s="68"/>
      <c r="D49" s="68"/>
      <c r="E49" s="68"/>
      <c r="F49" s="68"/>
      <c r="G49" s="75"/>
      <c r="H49" s="75"/>
      <c r="I49" s="75"/>
      <c r="J49" s="68"/>
      <c r="K49" s="75"/>
      <c r="L49" s="68"/>
      <c r="M49" s="66"/>
      <c r="N49" s="66"/>
      <c r="O49" s="66"/>
      <c r="P49" s="66"/>
      <c r="Q49" s="66"/>
      <c r="R49" s="66"/>
    </row>
    <row r="50" customFormat="false" ht="15" hidden="false" customHeight="false" outlineLevel="0" collapsed="false">
      <c r="B50" s="68"/>
      <c r="C50" s="68"/>
      <c r="D50" s="68"/>
      <c r="E50" s="69"/>
      <c r="F50" s="68"/>
      <c r="G50" s="74"/>
      <c r="H50" s="74"/>
      <c r="I50" s="74"/>
      <c r="J50" s="69"/>
      <c r="K50" s="74"/>
      <c r="L50" s="68"/>
      <c r="M50" s="66"/>
      <c r="N50" s="66"/>
      <c r="O50" s="66"/>
      <c r="P50" s="66"/>
      <c r="Q50" s="66"/>
      <c r="R50" s="66"/>
    </row>
    <row r="51" customFormat="false" ht="15" hidden="false" customHeight="false" outlineLevel="0" collapsed="false">
      <c r="B51" s="68"/>
      <c r="C51" s="68"/>
      <c r="D51" s="68"/>
      <c r="E51" s="69"/>
      <c r="F51" s="68"/>
      <c r="G51" s="77"/>
      <c r="H51" s="77"/>
      <c r="I51" s="77"/>
      <c r="J51" s="69"/>
      <c r="K51" s="77"/>
      <c r="L51" s="68"/>
      <c r="M51" s="66"/>
      <c r="N51" s="66"/>
      <c r="O51" s="66"/>
      <c r="P51" s="66"/>
      <c r="Q51" s="66"/>
      <c r="R51" s="66"/>
    </row>
    <row r="52" customFormat="false" ht="15" hidden="false" customHeight="false" outlineLevel="0" collapsed="false">
      <c r="B52" s="68"/>
      <c r="C52" s="68"/>
      <c r="D52" s="68"/>
      <c r="E52" s="69"/>
      <c r="F52" s="68"/>
      <c r="G52" s="77"/>
      <c r="H52" s="77"/>
      <c r="I52" s="77"/>
      <c r="J52" s="69"/>
      <c r="K52" s="77"/>
      <c r="L52" s="68"/>
      <c r="M52" s="66"/>
      <c r="N52" s="66"/>
      <c r="O52" s="66"/>
      <c r="P52" s="66"/>
      <c r="Q52" s="66"/>
      <c r="R52" s="66"/>
    </row>
    <row r="53" customFormat="false" ht="15" hidden="false" customHeight="false" outlineLevel="0" collapsed="false"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8"/>
      <c r="M53" s="66"/>
      <c r="N53" s="66"/>
      <c r="O53" s="66"/>
      <c r="P53" s="66"/>
      <c r="Q53" s="66"/>
      <c r="R53" s="66"/>
    </row>
    <row r="54" customFormat="false" ht="15" hidden="false" customHeight="false" outlineLevel="0" collapsed="false"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8"/>
      <c r="M54" s="66"/>
      <c r="N54" s="66"/>
      <c r="O54" s="66"/>
      <c r="P54" s="66"/>
      <c r="Q54" s="66"/>
      <c r="R54" s="66"/>
    </row>
    <row r="55" customFormat="false" ht="15" hidden="false" customHeight="false" outlineLevel="0" collapsed="false">
      <c r="B55" s="68"/>
      <c r="C55" s="68"/>
      <c r="D55" s="68"/>
      <c r="E55" s="69"/>
      <c r="F55" s="68"/>
      <c r="G55" s="77"/>
      <c r="H55" s="77"/>
      <c r="I55" s="77"/>
      <c r="J55" s="69"/>
      <c r="K55" s="77"/>
      <c r="L55" s="68"/>
      <c r="M55" s="66"/>
      <c r="N55" s="66"/>
      <c r="O55" s="66"/>
      <c r="P55" s="66"/>
      <c r="Q55" s="66"/>
      <c r="R55" s="66"/>
    </row>
    <row r="56" customFormat="false" ht="15" hidden="false" customHeight="false" outlineLevel="0" collapsed="false">
      <c r="B56" s="68"/>
      <c r="C56" s="68"/>
      <c r="D56" s="68"/>
      <c r="E56" s="69"/>
      <c r="F56" s="68"/>
      <c r="G56" s="77"/>
      <c r="H56" s="77"/>
      <c r="I56" s="77"/>
      <c r="J56" s="69"/>
      <c r="K56" s="77"/>
      <c r="L56" s="68"/>
      <c r="M56" s="66"/>
      <c r="N56" s="66"/>
      <c r="O56" s="66"/>
      <c r="P56" s="66"/>
      <c r="Q56" s="66"/>
      <c r="R56" s="66"/>
    </row>
    <row r="57" customFormat="false" ht="15" hidden="false" customHeight="false" outlineLevel="0" collapsed="false"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6"/>
      <c r="N57" s="66"/>
      <c r="O57" s="66"/>
      <c r="P57" s="66"/>
      <c r="Q57" s="66"/>
      <c r="R57" s="66"/>
    </row>
    <row r="58" customFormat="false" ht="15" hidden="false" customHeight="false" outlineLevel="0" collapsed="false"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6"/>
      <c r="N58" s="66"/>
      <c r="O58" s="66"/>
      <c r="P58" s="66"/>
      <c r="Q58" s="66"/>
      <c r="R58" s="66"/>
    </row>
    <row r="59" customFormat="false" ht="15" hidden="false" customHeight="false" outlineLevel="0" collapsed="false"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6"/>
      <c r="N59" s="66"/>
      <c r="O59" s="66"/>
      <c r="P59" s="66"/>
      <c r="Q59" s="66"/>
      <c r="R59" s="66"/>
    </row>
    <row r="60" customFormat="false" ht="15" hidden="false" customHeight="false" outlineLevel="0" collapsed="false"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6"/>
      <c r="N60" s="66"/>
      <c r="O60" s="66"/>
      <c r="P60" s="66"/>
      <c r="Q60" s="66"/>
      <c r="R60" s="66"/>
    </row>
    <row r="61" customFormat="false" ht="15" hidden="false" customHeight="false" outlineLevel="0" collapsed="false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customFormat="false" ht="15" hidden="false" customHeight="false" outlineLevel="0" collapsed="false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customFormat="false" ht="15" hidden="false" customHeight="false" outlineLevel="0" collapsed="false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  <row r="64" customFormat="false" ht="15" hidden="false" customHeight="false" outlineLevel="0" collapsed="false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  <row r="65" customFormat="false" ht="15" hidden="false" customHeight="false" outlineLevel="0" collapsed="false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</row>
    <row r="66" customFormat="false" ht="15" hidden="false" customHeight="false" outlineLevel="0" collapsed="false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</row>
    <row r="67" customFormat="false" ht="15" hidden="false" customHeight="false" outlineLevel="0" collapsed="false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</row>
    <row r="68" customFormat="false" ht="15" hidden="false" customHeight="false" outlineLevel="0" collapsed="false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</row>
    <row r="69" customFormat="false" ht="15" hidden="false" customHeight="false" outlineLevel="0" collapsed="false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</row>
    <row r="70" customFormat="false" ht="15" hidden="false" customHeight="false" outlineLevel="0" collapsed="false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</row>
    <row r="71" customFormat="false" ht="15" hidden="false" customHeight="false" outlineLevel="0" collapsed="false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</row>
    <row r="72" customFormat="false" ht="15" hidden="false" customHeight="false" outlineLevel="0" collapsed="false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</row>
    <row r="73" customFormat="false" ht="15" hidden="false" customHeight="false" outlineLevel="0" collapsed="false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</row>
    <row r="74" customFormat="false" ht="15" hidden="false" customHeight="false" outlineLevel="0" collapsed="false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</row>
    <row r="75" customFormat="false" ht="15" hidden="false" customHeight="false" outlineLevel="0" collapsed="false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</row>
    <row r="76" customFormat="false" ht="15" hidden="false" customHeight="false" outlineLevel="0" collapsed="false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</row>
    <row r="77" customFormat="false" ht="15" hidden="false" customHeight="false" outlineLevel="0" collapsed="false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</row>
    <row r="78" customFormat="false" ht="15" hidden="false" customHeight="false" outlineLevel="0" collapsed="false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</row>
    <row r="79" customFormat="false" ht="15" hidden="false" customHeight="false" outlineLevel="0" collapsed="false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</row>
    <row r="80" customFormat="false" ht="15" hidden="false" customHeight="false" outlineLevel="0" collapsed="false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</row>
    <row r="81" customFormat="false" ht="15" hidden="false" customHeight="false" outlineLevel="0" collapsed="false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</row>
  </sheetData>
  <mergeCells count="25">
    <mergeCell ref="A4:V4"/>
    <mergeCell ref="A5:W5"/>
    <mergeCell ref="B6:W6"/>
    <mergeCell ref="A7:W7"/>
    <mergeCell ref="A8:W8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R10"/>
    <mergeCell ref="S10:S11"/>
    <mergeCell ref="U10:U11"/>
    <mergeCell ref="V10:V11"/>
    <mergeCell ref="B28:G28"/>
    <mergeCell ref="J28:K28"/>
    <mergeCell ref="B29:G29"/>
    <mergeCell ref="J29:K29"/>
    <mergeCell ref="B54:G54"/>
    <mergeCell ref="J54:K54"/>
  </mergeCells>
  <printOptions headings="false" gridLines="false" gridLinesSet="true" horizontalCentered="false" verticalCentered="false"/>
  <pageMargins left="0.511805555555555" right="0.275694444444444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10.6875" defaultRowHeight="15" zeroHeight="false" outlineLevelRow="0" outlineLevelCol="0"/>
  <cols>
    <col collapsed="false" customWidth="true" hidden="false" outlineLevel="0" max="3" min="3" style="0" width="15.29"/>
    <col collapsed="false" customWidth="true" hidden="false" outlineLevel="0" max="5" min="5" style="0" width="13.29"/>
    <col collapsed="false" customWidth="true" hidden="false" outlineLevel="0" max="9" min="9" style="0" width="12.86"/>
  </cols>
  <sheetData>
    <row r="1" customFormat="false" ht="15" hidden="false" customHeight="false" outlineLevel="0" collapsed="false">
      <c r="E1" s="291" t="s">
        <v>152</v>
      </c>
      <c r="F1" s="291"/>
      <c r="G1" s="291"/>
      <c r="H1" s="291"/>
      <c r="I1" s="291"/>
    </row>
    <row r="2" customFormat="false" ht="15" hidden="false" customHeight="false" outlineLevel="0" collapsed="false">
      <c r="E2" s="92" t="s">
        <v>153</v>
      </c>
      <c r="F2" s="92" t="s">
        <v>20</v>
      </c>
      <c r="G2" s="92" t="s">
        <v>64</v>
      </c>
      <c r="H2" s="92"/>
      <c r="I2" s="92" t="s">
        <v>154</v>
      </c>
    </row>
    <row r="3" customFormat="false" ht="15" hidden="false" customHeight="false" outlineLevel="0" collapsed="false">
      <c r="C3" s="0" t="s">
        <v>155</v>
      </c>
      <c r="E3" s="292" t="n">
        <f aca="false">'Planilla Admin'!G17</f>
        <v>2369.9979</v>
      </c>
      <c r="I3" s="101" t="n">
        <f aca="false">'Planilla Admin'!U17</f>
        <v>2255.20843838</v>
      </c>
    </row>
    <row r="4" customFormat="false" ht="15.75" hidden="false" customHeight="false" outlineLevel="0" collapsed="false">
      <c r="D4" s="293" t="s">
        <v>156</v>
      </c>
      <c r="E4" s="294" t="n">
        <f aca="false">E3</f>
        <v>2369.9979</v>
      </c>
      <c r="F4" s="295" t="n">
        <f aca="false">E4/40000</f>
        <v>0.0592499475</v>
      </c>
      <c r="G4" s="293"/>
      <c r="H4" s="293"/>
      <c r="I4" s="294" t="n">
        <f aca="false">I3</f>
        <v>2255.20843838</v>
      </c>
    </row>
    <row r="5" customFormat="false" ht="15" hidden="false" customHeight="false" outlineLevel="0" collapsed="false">
      <c r="C5" s="0" t="s">
        <v>157</v>
      </c>
      <c r="E5" s="101" t="n">
        <f aca="false">' Planilla Ops  1  al 31 '!L16</f>
        <v>2704.62809616</v>
      </c>
      <c r="F5" s="264"/>
      <c r="I5" s="101" t="n">
        <f aca="false">' Planilla Ops  1  al 31 '!W16</f>
        <v>2417.9037163036</v>
      </c>
    </row>
    <row r="6" customFormat="false" ht="15" hidden="false" customHeight="false" outlineLevel="0" collapsed="false">
      <c r="C6" s="0" t="s">
        <v>158</v>
      </c>
      <c r="E6" s="101" t="n">
        <v>2871</v>
      </c>
      <c r="F6" s="264"/>
      <c r="I6" s="101" t="n">
        <v>2583.9</v>
      </c>
    </row>
    <row r="7" customFormat="false" ht="15" hidden="false" customHeight="false" outlineLevel="0" collapsed="false">
      <c r="C7" s="0" t="s">
        <v>159</v>
      </c>
      <c r="E7" s="292" t="n">
        <v>1230.16666666667</v>
      </c>
      <c r="F7" s="264"/>
      <c r="I7" s="101" t="n">
        <v>1107.15</v>
      </c>
    </row>
    <row r="8" customFormat="false" ht="15.75" hidden="false" customHeight="false" outlineLevel="0" collapsed="false">
      <c r="D8" s="293" t="s">
        <v>156</v>
      </c>
      <c r="E8" s="294" t="n">
        <f aca="false">SUM(E5:E7)</f>
        <v>6805.79476282667</v>
      </c>
      <c r="F8" s="295" t="n">
        <f aca="false">E8/40000</f>
        <v>0.170144869070667</v>
      </c>
      <c r="G8" s="293"/>
      <c r="H8" s="293"/>
      <c r="I8" s="294" t="n">
        <f aca="false">SUM(I5:I7)</f>
        <v>6108.9537163036</v>
      </c>
    </row>
    <row r="9" customFormat="false" ht="15" hidden="false" customHeight="false" outlineLevel="0" collapsed="false">
      <c r="C9" s="0" t="s">
        <v>160</v>
      </c>
      <c r="E9" s="292" t="n">
        <f aca="false">' Planilla Ops  1  al 31 '!L21</f>
        <v>1023</v>
      </c>
      <c r="F9" s="264"/>
      <c r="I9" s="101" t="n">
        <f aca="false">' Planilla Ops  1  al 31 '!W21</f>
        <v>918.1425</v>
      </c>
    </row>
    <row r="10" customFormat="false" ht="15" hidden="false" customHeight="false" outlineLevel="0" collapsed="false">
      <c r="C10" s="0" t="s">
        <v>161</v>
      </c>
      <c r="E10" s="292" t="n">
        <v>1560.57</v>
      </c>
      <c r="F10" s="264"/>
      <c r="I10" s="101" t="n">
        <v>1404.513</v>
      </c>
    </row>
    <row r="11" customFormat="false" ht="15" hidden="false" customHeight="false" outlineLevel="0" collapsed="false">
      <c r="C11" s="0" t="s">
        <v>162</v>
      </c>
      <c r="E11" s="292" t="n">
        <v>213.5</v>
      </c>
      <c r="F11" s="264"/>
      <c r="I11" s="101" t="n">
        <v>192.15</v>
      </c>
    </row>
    <row r="12" customFormat="false" ht="15.75" hidden="false" customHeight="false" outlineLevel="0" collapsed="false">
      <c r="D12" s="293" t="s">
        <v>156</v>
      </c>
      <c r="E12" s="294" t="n">
        <f aca="false">SUM(E9:E11)</f>
        <v>2797.07</v>
      </c>
      <c r="F12" s="295" t="n">
        <f aca="false">E12/6000</f>
        <v>0.466178333333333</v>
      </c>
      <c r="G12" s="293"/>
      <c r="H12" s="293"/>
      <c r="I12" s="294" t="n">
        <f aca="false">SUM(I9:I11)</f>
        <v>2514.8055</v>
      </c>
    </row>
    <row r="14" customFormat="false" ht="15" hidden="false" customHeight="false" outlineLevel="0" collapsed="false">
      <c r="D14" s="135" t="s">
        <v>163</v>
      </c>
      <c r="E14" s="296" t="n">
        <f aca="false">E4+E8+E12</f>
        <v>11972.8626628267</v>
      </c>
      <c r="F14" s="297" t="n">
        <f aca="false">E14/40000</f>
        <v>0.299321566570667</v>
      </c>
      <c r="G14" s="135"/>
      <c r="H14" s="135"/>
      <c r="I14" s="296" t="n">
        <f aca="false">I4+I8+I12</f>
        <v>10878.9676546836</v>
      </c>
    </row>
  </sheetData>
  <mergeCells count="1">
    <mergeCell ref="E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G9" activeCellId="0" sqref="G9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9.29"/>
    <col collapsed="false" customWidth="true" hidden="true" outlineLevel="0" max="2" min="2" style="0" width="37.71"/>
    <col collapsed="false" customWidth="true" hidden="false" outlineLevel="0" max="3" min="3" style="78" width="40"/>
    <col collapsed="false" customWidth="true" hidden="true" outlineLevel="0" max="4" min="4" style="79" width="13.43"/>
    <col collapsed="false" customWidth="true" hidden="true" outlineLevel="0" max="5" min="5" style="0" width="10.71"/>
    <col collapsed="false" customWidth="true" hidden="false" outlineLevel="0" max="7" min="6" style="0" width="10.71"/>
    <col collapsed="false" customWidth="true" hidden="false" outlineLevel="0" max="8" min="8" style="0" width="12.71"/>
    <col collapsed="false" customWidth="true" hidden="false" outlineLevel="0" max="9" min="9" style="0" width="8.29"/>
    <col collapsed="false" customWidth="true" hidden="false" outlineLevel="0" max="10" min="10" style="0" width="16.71"/>
    <col collapsed="false" customWidth="true" hidden="false" outlineLevel="0" max="11" min="11" style="0" width="27.71"/>
  </cols>
  <sheetData>
    <row r="1" customFormat="false" ht="15" hidden="false" customHeight="false" outlineLevel="0" collapsed="false">
      <c r="C1" s="80" t="s">
        <v>33</v>
      </c>
      <c r="D1" s="80"/>
      <c r="E1" s="80"/>
      <c r="F1" s="80"/>
      <c r="G1" s="80"/>
      <c r="H1" s="80"/>
      <c r="I1" s="80"/>
      <c r="J1" s="80"/>
    </row>
    <row r="2" customFormat="false" ht="15" hidden="false" customHeight="false" outlineLevel="0" collapsed="false">
      <c r="C2" s="80" t="s">
        <v>34</v>
      </c>
      <c r="D2" s="80"/>
      <c r="E2" s="80"/>
      <c r="F2" s="80"/>
      <c r="G2" s="80"/>
      <c r="H2" s="80"/>
      <c r="I2" s="80"/>
      <c r="J2" s="80"/>
    </row>
    <row r="3" customFormat="false" ht="15.75" hidden="false" customHeight="false" outlineLevel="0" collapsed="false">
      <c r="C3" s="81"/>
      <c r="D3" s="82"/>
      <c r="E3" s="82"/>
      <c r="F3" s="82"/>
      <c r="G3" s="82"/>
      <c r="H3" s="82"/>
      <c r="I3" s="82"/>
    </row>
    <row r="4" s="92" customFormat="true" ht="30.75" hidden="false" customHeight="false" outlineLevel="0" collapsed="false">
      <c r="A4" s="83" t="s">
        <v>35</v>
      </c>
      <c r="B4" s="84"/>
      <c r="C4" s="85" t="s">
        <v>36</v>
      </c>
      <c r="D4" s="86" t="s">
        <v>37</v>
      </c>
      <c r="E4" s="87" t="s">
        <v>38</v>
      </c>
      <c r="F4" s="86" t="s">
        <v>39</v>
      </c>
      <c r="G4" s="88" t="s">
        <v>40</v>
      </c>
      <c r="H4" s="89" t="s">
        <v>41</v>
      </c>
      <c r="I4" s="90" t="s">
        <v>42</v>
      </c>
      <c r="J4" s="89" t="s">
        <v>43</v>
      </c>
      <c r="K4" s="91"/>
    </row>
    <row r="5" customFormat="false" ht="16.5" hidden="false" customHeight="false" outlineLevel="0" collapsed="false">
      <c r="A5" s="93" t="n">
        <v>1</v>
      </c>
      <c r="C5" s="94" t="s">
        <v>44</v>
      </c>
      <c r="D5" s="95"/>
      <c r="E5" s="96" t="e">
        <f aca="false">#REF!</f>
        <v>#REF!</v>
      </c>
      <c r="F5" s="97" t="n">
        <f aca="false">'Planilla Admin'!G12</f>
        <v>999.9999</v>
      </c>
      <c r="G5" s="96" t="n">
        <v>3</v>
      </c>
      <c r="H5" s="98" t="n">
        <f aca="false">F5/30*G5</f>
        <v>99.99999</v>
      </c>
      <c r="I5" s="99"/>
      <c r="J5" s="100" t="n">
        <f aca="false">+H5</f>
        <v>99.99999</v>
      </c>
      <c r="K5" s="101"/>
      <c r="L5" s="101"/>
    </row>
    <row r="6" customFormat="false" ht="16.5" hidden="false" customHeight="false" outlineLevel="0" collapsed="false">
      <c r="A6" s="93" t="n">
        <f aca="false">A5+1</f>
        <v>2</v>
      </c>
      <c r="C6" s="94" t="s">
        <v>45</v>
      </c>
      <c r="D6" s="95"/>
      <c r="E6" s="96" t="e">
        <f aca="false">#REF!</f>
        <v>#REF!</v>
      </c>
      <c r="F6" s="97" t="n">
        <f aca="false">'Planilla Admin'!G13</f>
        <v>450</v>
      </c>
      <c r="G6" s="96" t="n">
        <v>3</v>
      </c>
      <c r="H6" s="96" t="n">
        <f aca="false">F6/30*G6</f>
        <v>45</v>
      </c>
      <c r="I6" s="96"/>
      <c r="J6" s="96" t="n">
        <f aca="false">+H6</f>
        <v>45</v>
      </c>
      <c r="K6" s="101"/>
      <c r="L6" s="101"/>
    </row>
    <row r="7" customFormat="false" ht="16.5" hidden="false" customHeight="false" outlineLevel="0" collapsed="false">
      <c r="A7" s="94" t="n">
        <v>3</v>
      </c>
      <c r="B7" s="94"/>
      <c r="C7" s="94" t="s">
        <v>46</v>
      </c>
      <c r="D7" s="94"/>
      <c r="E7" s="94"/>
      <c r="F7" s="97" t="n">
        <f aca="false">'Planilla Admin'!G14</f>
        <v>469.998</v>
      </c>
      <c r="G7" s="96" t="n">
        <v>3</v>
      </c>
      <c r="H7" s="96" t="n">
        <f aca="false">F7/30*G7</f>
        <v>46.9998</v>
      </c>
      <c r="I7" s="96"/>
      <c r="J7" s="96" t="n">
        <f aca="false">+H7</f>
        <v>46.9998</v>
      </c>
      <c r="K7" s="101"/>
      <c r="L7" s="101"/>
    </row>
    <row r="8" customFormat="false" ht="16.9" hidden="false" customHeight="true" outlineLevel="0" collapsed="false">
      <c r="A8" s="94" t="n">
        <v>4</v>
      </c>
      <c r="B8" s="94"/>
      <c r="C8" s="94" t="s">
        <v>47</v>
      </c>
      <c r="D8" s="94"/>
      <c r="E8" s="94"/>
      <c r="F8" s="97" t="n">
        <f aca="false">'Planilla Admin'!G15</f>
        <v>450</v>
      </c>
      <c r="G8" s="96" t="n">
        <v>1</v>
      </c>
      <c r="H8" s="96" t="n">
        <f aca="false">F8/30*G8</f>
        <v>15</v>
      </c>
      <c r="I8" s="96"/>
      <c r="J8" s="96" t="n">
        <f aca="false">+H8</f>
        <v>15</v>
      </c>
      <c r="K8" s="101"/>
      <c r="L8" s="101"/>
    </row>
    <row r="9" customFormat="false" ht="16.5" hidden="false" customHeight="false" outlineLevel="0" collapsed="false">
      <c r="A9" s="94"/>
      <c r="B9" s="94"/>
      <c r="C9" s="94" t="s">
        <v>48</v>
      </c>
      <c r="D9" s="94"/>
      <c r="E9" s="94" t="e">
        <f aca="false">SUM(#REF!)</f>
        <v>#REF!</v>
      </c>
      <c r="F9" s="96"/>
      <c r="G9" s="96" t="n">
        <f aca="false">SUM(G5:G8)</f>
        <v>10</v>
      </c>
      <c r="H9" s="96" t="n">
        <f aca="false">SUM(H5:H8)</f>
        <v>206.99979</v>
      </c>
      <c r="I9" s="96"/>
      <c r="J9" s="96" t="n">
        <f aca="false">SUM(J5:J8)</f>
        <v>206.99979</v>
      </c>
    </row>
    <row r="10" customFormat="false" ht="15.75" hidden="false" customHeight="false" outlineLevel="0" collapsed="false">
      <c r="C10" s="102" t="s">
        <v>48</v>
      </c>
      <c r="D10" s="103"/>
      <c r="E10" s="104"/>
      <c r="F10" s="104"/>
      <c r="G10" s="104"/>
      <c r="H10" s="105"/>
      <c r="I10" s="106"/>
      <c r="J10" s="107"/>
    </row>
    <row r="13" customFormat="false" ht="15" hidden="false" customHeight="false" outlineLevel="0" collapsed="false">
      <c r="D13" s="108"/>
      <c r="E13" s="109"/>
      <c r="F13" s="109"/>
      <c r="G13" s="109"/>
      <c r="H13" s="110"/>
      <c r="I13" s="110"/>
      <c r="J13" s="110"/>
    </row>
    <row r="15" customFormat="false" ht="15" hidden="false" customHeight="false" outlineLevel="0" collapsed="false">
      <c r="C15" s="78" t="s">
        <v>49</v>
      </c>
      <c r="E15" s="79" t="s">
        <v>0</v>
      </c>
      <c r="F15" s="79"/>
      <c r="G15" s="79"/>
      <c r="H15" s="0" t="s">
        <v>50</v>
      </c>
    </row>
  </sheetData>
  <mergeCells count="2">
    <mergeCell ref="C1:J1"/>
    <mergeCell ref="C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Z21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10" activeCellId="0" sqref="D10"/>
    </sheetView>
  </sheetViews>
  <sheetFormatPr defaultColWidth="6.578125" defaultRowHeight="1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.71"/>
    <col collapsed="false" customWidth="true" hidden="false" outlineLevel="0" max="3" min="3" style="0" width="21.71"/>
    <col collapsed="false" customWidth="true" hidden="false" outlineLevel="0" max="4" min="4" style="0" width="30.01"/>
    <col collapsed="false" customWidth="true" hidden="false" outlineLevel="0" max="5" min="5" style="0" width="16.57"/>
    <col collapsed="false" customWidth="true" hidden="false" outlineLevel="0" max="6" min="6" style="0" width="10.71"/>
    <col collapsed="false" customWidth="true" hidden="false" outlineLevel="0" max="7" min="7" style="0" width="9.29"/>
    <col collapsed="false" customWidth="true" hidden="true" outlineLevel="0" max="8" min="8" style="0" width="5.7"/>
    <col collapsed="false" customWidth="true" hidden="true" outlineLevel="0" max="9" min="9" style="0" width="6.71"/>
    <col collapsed="false" customWidth="true" hidden="false" outlineLevel="0" max="10" min="10" style="0" width="9"/>
    <col collapsed="false" customWidth="true" hidden="false" outlineLevel="0" max="11" min="11" style="0" width="5.28"/>
    <col collapsed="false" customWidth="true" hidden="false" outlineLevel="0" max="12" min="12" style="0" width="8.29"/>
    <col collapsed="false" customWidth="true" hidden="true" outlineLevel="0" max="13" min="13" style="0" width="4.71"/>
    <col collapsed="false" customWidth="true" hidden="true" outlineLevel="0" max="15" min="14" style="0" width="4.57"/>
    <col collapsed="false" customWidth="true" hidden="false" outlineLevel="0" max="18" min="16" style="0" width="11.71"/>
    <col collapsed="false" customWidth="true" hidden="false" outlineLevel="0" max="19" min="19" style="0" width="10.29"/>
    <col collapsed="false" customWidth="true" hidden="false" outlineLevel="0" max="20" min="20" style="0" width="11.29"/>
    <col collapsed="false" customWidth="true" hidden="false" outlineLevel="0" max="21" min="21" style="0" width="9"/>
    <col collapsed="false" customWidth="true" hidden="false" outlineLevel="0" max="22" min="22" style="0" width="22.57"/>
    <col collapsed="false" customWidth="true" hidden="false" outlineLevel="0" max="23" min="23" style="0" width="7.57"/>
    <col collapsed="false" customWidth="true" hidden="false" outlineLevel="0" max="24" min="24" style="0" width="10.58"/>
    <col collapsed="false" customWidth="true" hidden="false" outlineLevel="0" max="26" min="26" style="0" width="10.58"/>
  </cols>
  <sheetData>
    <row r="1" customFormat="false" ht="15.75" hidden="false" customHeight="true" outlineLevel="0" collapsed="false">
      <c r="B1" s="111" t="s">
        <v>1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</row>
    <row r="2" customFormat="false" ht="15.75" hidden="false" customHeight="true" outlineLevel="0" collapsed="false">
      <c r="B2" s="112" t="s">
        <v>51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</row>
    <row r="3" customFormat="false" ht="15.75" hidden="false" customHeight="true" outlineLevel="0" collapsed="false">
      <c r="B3" s="112" t="s">
        <v>3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customFormat="false" ht="18.75" hidden="false" customHeight="false" outlineLevel="0" collapsed="false">
      <c r="B4" s="113" t="s">
        <v>52</v>
      </c>
      <c r="C4" s="114"/>
      <c r="D4" s="114"/>
      <c r="E4" s="114"/>
      <c r="G4" s="114"/>
      <c r="H4" s="114"/>
      <c r="I4" s="115" t="s">
        <v>53</v>
      </c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</row>
    <row r="5" customFormat="false" ht="18.75" hidden="false" customHeight="false" outlineLevel="0" collapsed="false">
      <c r="B5" s="116" t="s">
        <v>54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</row>
    <row r="6" s="117" customFormat="true" ht="12.75" hidden="false" customHeight="true" outlineLevel="0" collapsed="false">
      <c r="B6" s="118" t="s">
        <v>55</v>
      </c>
      <c r="C6" s="118" t="s">
        <v>56</v>
      </c>
      <c r="D6" s="118" t="s">
        <v>57</v>
      </c>
      <c r="E6" s="119" t="s">
        <v>11</v>
      </c>
      <c r="F6" s="119" t="s">
        <v>58</v>
      </c>
      <c r="G6" s="118" t="s">
        <v>59</v>
      </c>
      <c r="H6" s="120" t="s">
        <v>59</v>
      </c>
      <c r="I6" s="121" t="s">
        <v>60</v>
      </c>
      <c r="J6" s="118" t="s">
        <v>61</v>
      </c>
      <c r="K6" s="122" t="s">
        <v>62</v>
      </c>
      <c r="L6" s="121" t="s">
        <v>31</v>
      </c>
      <c r="M6" s="121" t="s">
        <v>63</v>
      </c>
      <c r="N6" s="122" t="s">
        <v>20</v>
      </c>
      <c r="O6" s="122" t="s">
        <v>64</v>
      </c>
      <c r="P6" s="122" t="s">
        <v>65</v>
      </c>
      <c r="Q6" s="122" t="s">
        <v>66</v>
      </c>
      <c r="R6" s="122"/>
      <c r="S6" s="122" t="s">
        <v>67</v>
      </c>
      <c r="T6" s="123" t="s">
        <v>68</v>
      </c>
      <c r="U6" s="118" t="s">
        <v>69</v>
      </c>
      <c r="V6" s="122" t="s">
        <v>19</v>
      </c>
    </row>
    <row r="7" s="117" customFormat="true" ht="31.5" hidden="false" customHeight="true" outlineLevel="0" collapsed="false">
      <c r="B7" s="118"/>
      <c r="C7" s="118"/>
      <c r="D7" s="118"/>
      <c r="E7" s="119"/>
      <c r="F7" s="119"/>
      <c r="G7" s="118"/>
      <c r="H7" s="124" t="s">
        <v>70</v>
      </c>
      <c r="I7" s="121"/>
      <c r="J7" s="118"/>
      <c r="K7" s="122"/>
      <c r="L7" s="121"/>
      <c r="M7" s="121"/>
      <c r="N7" s="122"/>
      <c r="O7" s="122"/>
      <c r="P7" s="122" t="s">
        <v>42</v>
      </c>
      <c r="Q7" s="122" t="s">
        <v>71</v>
      </c>
      <c r="R7" s="122" t="s">
        <v>72</v>
      </c>
      <c r="S7" s="122" t="s">
        <v>73</v>
      </c>
      <c r="T7" s="123"/>
      <c r="U7" s="118"/>
      <c r="V7" s="122"/>
    </row>
    <row r="8" customFormat="false" ht="36.75" hidden="true" customHeight="true" outlineLevel="0" collapsed="false">
      <c r="B8" s="125" t="n">
        <v>1</v>
      </c>
      <c r="C8" s="126"/>
      <c r="D8" s="127"/>
      <c r="E8" s="127"/>
      <c r="F8" s="128"/>
      <c r="G8" s="129"/>
      <c r="H8" s="130"/>
      <c r="I8" s="130"/>
      <c r="J8" s="129" t="n">
        <f aca="false">F8*G8</f>
        <v>0</v>
      </c>
      <c r="K8" s="131"/>
      <c r="L8" s="129" t="n">
        <f aca="false">+K8+J8</f>
        <v>0</v>
      </c>
      <c r="M8" s="130"/>
      <c r="N8" s="132"/>
      <c r="O8" s="132"/>
      <c r="P8" s="129" t="n">
        <f aca="false">+L8*10%</f>
        <v>0</v>
      </c>
      <c r="Q8" s="129" t="n">
        <f aca="false">+N8+O8+P8</f>
        <v>0</v>
      </c>
      <c r="R8" s="129"/>
      <c r="S8" s="130"/>
      <c r="T8" s="129" t="n">
        <f aca="false">+Q8</f>
        <v>0</v>
      </c>
      <c r="U8" s="129" t="n">
        <f aca="false">+J8-T8</f>
        <v>0</v>
      </c>
      <c r="V8" s="133"/>
      <c r="W8" s="134"/>
      <c r="X8" s="134"/>
      <c r="Z8" s="101"/>
    </row>
    <row r="9" customFormat="false" ht="36.75" hidden="false" customHeight="true" outlineLevel="0" collapsed="false">
      <c r="B9" s="125" t="n">
        <v>1</v>
      </c>
      <c r="C9" s="126" t="s">
        <v>74</v>
      </c>
      <c r="D9" s="127" t="s">
        <v>75</v>
      </c>
      <c r="E9" s="127" t="n">
        <v>300</v>
      </c>
      <c r="F9" s="128"/>
      <c r="G9" s="129" t="n">
        <v>10</v>
      </c>
      <c r="H9" s="130"/>
      <c r="I9" s="130"/>
      <c r="J9" s="129" t="n">
        <f aca="false">F9*G9</f>
        <v>0</v>
      </c>
      <c r="K9" s="131"/>
      <c r="L9" s="129" t="n">
        <f aca="false">+I9+J9+K9</f>
        <v>0</v>
      </c>
      <c r="M9" s="132"/>
      <c r="N9" s="132"/>
      <c r="O9" s="132"/>
      <c r="P9" s="129" t="n">
        <f aca="false">+L9*10%</f>
        <v>0</v>
      </c>
      <c r="Q9" s="129" t="n">
        <f aca="false">+N9+O9+P9</f>
        <v>0</v>
      </c>
      <c r="R9" s="129"/>
      <c r="S9" s="130"/>
      <c r="T9" s="129" t="n">
        <f aca="false">+S9+Q9</f>
        <v>0</v>
      </c>
      <c r="U9" s="129" t="n">
        <f aca="false">+J9-T9</f>
        <v>0</v>
      </c>
      <c r="V9" s="133"/>
      <c r="W9" s="134"/>
      <c r="X9" s="134"/>
      <c r="Z9" s="101"/>
    </row>
    <row r="10" customFormat="false" ht="36.75" hidden="false" customHeight="true" outlineLevel="0" collapsed="false">
      <c r="B10" s="125" t="n">
        <v>2</v>
      </c>
      <c r="C10" s="126" t="s">
        <v>76</v>
      </c>
      <c r="D10" s="127" t="s">
        <v>77</v>
      </c>
      <c r="E10" s="127" t="n">
        <v>330</v>
      </c>
      <c r="F10" s="128"/>
      <c r="G10" s="129" t="n">
        <v>11</v>
      </c>
      <c r="H10" s="130"/>
      <c r="I10" s="130"/>
      <c r="J10" s="129" t="n">
        <f aca="false">F10*G10</f>
        <v>0</v>
      </c>
      <c r="K10" s="131"/>
      <c r="L10" s="129" t="n">
        <f aca="false">+K10+J10</f>
        <v>0</v>
      </c>
      <c r="M10" s="132"/>
      <c r="N10" s="132"/>
      <c r="O10" s="132"/>
      <c r="P10" s="129" t="n">
        <f aca="false">+L10*10%</f>
        <v>0</v>
      </c>
      <c r="Q10" s="129" t="n">
        <f aca="false">+N10+O10+P10</f>
        <v>0</v>
      </c>
      <c r="R10" s="129"/>
      <c r="S10" s="130"/>
      <c r="T10" s="129" t="n">
        <f aca="false">+S10+Q10</f>
        <v>0</v>
      </c>
      <c r="U10" s="129" t="n">
        <f aca="false">+J10-T10</f>
        <v>0</v>
      </c>
      <c r="V10" s="133"/>
      <c r="W10" s="134"/>
      <c r="X10" s="134"/>
      <c r="Z10" s="101"/>
    </row>
    <row r="11" s="135" customFormat="true" ht="15" hidden="false" customHeight="false" outlineLevel="0" collapsed="false">
      <c r="B11" s="136"/>
      <c r="C11" s="137" t="s">
        <v>78</v>
      </c>
      <c r="D11" s="138"/>
      <c r="E11" s="138"/>
      <c r="F11" s="139" t="n">
        <f aca="false">SUM(F8:F10)</f>
        <v>0</v>
      </c>
      <c r="G11" s="140" t="n">
        <f aca="false">SUM(G8:G8)</f>
        <v>0</v>
      </c>
      <c r="H11" s="140" t="n">
        <f aca="false">SUM(H8:H8)</f>
        <v>0</v>
      </c>
      <c r="I11" s="140" t="n">
        <f aca="false">SUM(I8:I8)</f>
        <v>0</v>
      </c>
      <c r="J11" s="141" t="n">
        <f aca="false">SUM(J8:J10)</f>
        <v>0</v>
      </c>
      <c r="K11" s="141" t="n">
        <f aca="false">SUM(K8:K10)</f>
        <v>0</v>
      </c>
      <c r="L11" s="141" t="n">
        <f aca="false">SUM(L8:L10)</f>
        <v>0</v>
      </c>
      <c r="M11" s="141" t="n">
        <f aca="false">SUM(M8:M10)</f>
        <v>0</v>
      </c>
      <c r="N11" s="141" t="n">
        <f aca="false">SUM(N8:N10)</f>
        <v>0</v>
      </c>
      <c r="O11" s="141" t="n">
        <f aca="false">SUM(O8:O10)</f>
        <v>0</v>
      </c>
      <c r="P11" s="141" t="n">
        <f aca="false">SUM(P8:P10)</f>
        <v>0</v>
      </c>
      <c r="Q11" s="141" t="n">
        <f aca="false">SUM(Q8:Q10)</f>
        <v>0</v>
      </c>
      <c r="R11" s="142"/>
      <c r="S11" s="140"/>
      <c r="T11" s="141" t="n">
        <f aca="false">SUM(T8:T10)</f>
        <v>0</v>
      </c>
      <c r="U11" s="142" t="n">
        <f aca="false">SUM(U8:U10)</f>
        <v>0</v>
      </c>
      <c r="V11" s="143"/>
      <c r="Z11" s="144"/>
    </row>
    <row r="12" s="135" customFormat="true" ht="15" hidden="false" customHeight="false" outlineLevel="0" collapsed="false">
      <c r="B12" s="145"/>
      <c r="C12" s="146"/>
      <c r="D12" s="147"/>
      <c r="E12" s="147"/>
      <c r="F12" s="148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50"/>
      <c r="V12" s="151"/>
      <c r="Z12" s="144"/>
    </row>
    <row r="13" customFormat="false" ht="15.75" hidden="false" customHeight="false" outlineLevel="0" collapsed="false">
      <c r="B13" s="148"/>
      <c r="C13" s="152" t="s">
        <v>79</v>
      </c>
      <c r="D13" s="153" t="s">
        <v>80</v>
      </c>
      <c r="E13" s="152" t="s">
        <v>81</v>
      </c>
      <c r="F13" s="152"/>
      <c r="M13" s="92"/>
      <c r="N13" s="134"/>
      <c r="Q13" s="154" t="s">
        <v>82</v>
      </c>
      <c r="R13" s="154"/>
      <c r="S13" s="127"/>
      <c r="T13" s="155" t="s">
        <v>83</v>
      </c>
      <c r="U13" s="156" t="n">
        <f aca="false">U11</f>
        <v>0</v>
      </c>
      <c r="V13" s="157"/>
    </row>
    <row r="14" customFormat="false" ht="15" hidden="false" customHeight="false" outlineLevel="0" collapsed="false">
      <c r="B14" s="148"/>
      <c r="C14" s="126" t="s">
        <v>74</v>
      </c>
      <c r="D14" s="158"/>
      <c r="E14" s="158"/>
      <c r="F14" s="126"/>
      <c r="M14" s="92"/>
      <c r="N14" s="134"/>
      <c r="Q14" s="159"/>
      <c r="R14" s="159"/>
      <c r="S14" s="160"/>
      <c r="T14" s="161"/>
      <c r="U14" s="159"/>
      <c r="V14" s="157"/>
    </row>
    <row r="15" customFormat="false" ht="15.75" hidden="false" customHeight="false" outlineLevel="0" collapsed="false">
      <c r="B15" s="148"/>
      <c r="C15" s="162" t="s">
        <v>76</v>
      </c>
      <c r="D15" s="163"/>
      <c r="E15" s="163"/>
      <c r="F15" s="162"/>
      <c r="M15" s="92"/>
      <c r="N15" s="134"/>
      <c r="Q15" s="159"/>
      <c r="R15" s="159"/>
      <c r="S15" s="160"/>
      <c r="T15" s="161"/>
      <c r="U15" s="159"/>
      <c r="V15" s="157"/>
    </row>
    <row r="16" customFormat="false" ht="15.75" hidden="false" customHeight="false" outlineLevel="0" collapsed="false">
      <c r="B16" s="164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</row>
    <row r="17" s="166" customFormat="true" ht="33" hidden="false" customHeight="true" outlineLevel="0" collapsed="false"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</row>
    <row r="20" customFormat="false" ht="15" hidden="false" customHeight="false" outlineLevel="0" collapsed="false">
      <c r="C20" s="0" t="s">
        <v>84</v>
      </c>
      <c r="G20" s="0" t="s">
        <v>85</v>
      </c>
      <c r="Q20" s="0" t="s">
        <v>86</v>
      </c>
    </row>
    <row r="21" customFormat="false" ht="15" hidden="false" customHeight="false" outlineLevel="0" collapsed="false">
      <c r="C21" s="0" t="s">
        <v>87</v>
      </c>
      <c r="G21" s="0" t="s">
        <v>88</v>
      </c>
      <c r="N21" s="168"/>
      <c r="Q21" s="0" t="s">
        <v>89</v>
      </c>
      <c r="S21" s="168"/>
    </row>
  </sheetData>
  <mergeCells count="18">
    <mergeCell ref="B1:V1"/>
    <mergeCell ref="B2:V2"/>
    <mergeCell ref="B3:V3"/>
    <mergeCell ref="B5:V5"/>
    <mergeCell ref="B6:B7"/>
    <mergeCell ref="C6:C7"/>
    <mergeCell ref="D6:D7"/>
    <mergeCell ref="E6:E7"/>
    <mergeCell ref="F6:F7"/>
    <mergeCell ref="G6:G7"/>
    <mergeCell ref="I6:I7"/>
    <mergeCell ref="J6:J7"/>
    <mergeCell ref="L6:L7"/>
    <mergeCell ref="M6:M7"/>
    <mergeCell ref="T6:T7"/>
    <mergeCell ref="U6:U7"/>
    <mergeCell ref="C16:V16"/>
    <mergeCell ref="C17:V17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12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4" activeCellId="0" sqref="B4"/>
    </sheetView>
  </sheetViews>
  <sheetFormatPr defaultColWidth="11.43359375" defaultRowHeight="15" zeroHeight="false" outlineLevelRow="0" outlineLevelCol="0"/>
  <cols>
    <col collapsed="false" customWidth="true" hidden="false" outlineLevel="0" max="1" min="1" style="169" width="9.29"/>
    <col collapsed="false" customWidth="true" hidden="false" outlineLevel="0" max="2" min="2" style="169" width="37.99"/>
    <col collapsed="false" customWidth="true" hidden="false" outlineLevel="0" max="3" min="3" style="169" width="11.57"/>
    <col collapsed="false" customWidth="true" hidden="false" outlineLevel="0" max="4" min="4" style="169" width="12.14"/>
    <col collapsed="false" customWidth="true" hidden="false" outlineLevel="0" max="5" min="5" style="169" width="11.99"/>
    <col collapsed="false" customWidth="true" hidden="false" outlineLevel="0" max="6" min="6" style="169" width="12.29"/>
    <col collapsed="false" customWidth="false" hidden="false" outlineLevel="0" max="1024" min="7" style="169" width="11.42"/>
  </cols>
  <sheetData>
    <row r="3" customFormat="false" ht="20.25" hidden="false" customHeight="false" outlineLevel="0" collapsed="false">
      <c r="B3" s="170" t="s">
        <v>90</v>
      </c>
      <c r="C3" s="171"/>
      <c r="D3" s="170"/>
    </row>
    <row r="4" customFormat="false" ht="15.75" hidden="false" customHeight="false" outlineLevel="0" collapsed="false"/>
    <row r="5" customFormat="false" ht="23.25" hidden="false" customHeight="true" outlineLevel="0" collapsed="false">
      <c r="A5" s="172"/>
      <c r="B5" s="173" t="s">
        <v>7</v>
      </c>
      <c r="C5" s="174"/>
      <c r="D5" s="174"/>
      <c r="E5" s="174"/>
      <c r="F5" s="174"/>
    </row>
    <row r="6" customFormat="false" ht="30.75" hidden="false" customHeight="true" outlineLevel="0" collapsed="false">
      <c r="A6" s="172"/>
      <c r="B6" s="173"/>
      <c r="C6" s="175" t="s">
        <v>91</v>
      </c>
      <c r="D6" s="176" t="s">
        <v>20</v>
      </c>
      <c r="E6" s="176" t="s">
        <v>64</v>
      </c>
      <c r="F6" s="176" t="s">
        <v>92</v>
      </c>
    </row>
    <row r="7" s="181" customFormat="true" ht="25.15" hidden="false" customHeight="true" outlineLevel="0" collapsed="false">
      <c r="A7" s="177" t="n">
        <v>1</v>
      </c>
      <c r="B7" s="178" t="str">
        <f aca="false">'Planilla Admin'!B12</f>
        <v>MARIA JOSE MENENDEZ ZOMETA</v>
      </c>
      <c r="C7" s="179" t="n">
        <f aca="false">'Planilla Admin'!J12</f>
        <v>1099.99989</v>
      </c>
      <c r="D7" s="180" t="n">
        <f aca="false">'Planilla Admin'!K12</f>
        <v>30</v>
      </c>
      <c r="E7" s="180" t="n">
        <f aca="false">'Planilla Admin'!M12</f>
        <v>79.749992025</v>
      </c>
      <c r="F7" s="180" t="n">
        <f aca="false">+C7-D7-E7</f>
        <v>990.249897975</v>
      </c>
    </row>
    <row r="8" s="181" customFormat="true" ht="25.15" hidden="false" customHeight="true" outlineLevel="0" collapsed="false">
      <c r="A8" s="177" t="n">
        <v>2</v>
      </c>
      <c r="B8" s="178" t="str">
        <f aca="false">'Planilla Admin'!B13</f>
        <v>ERICKA DEL CARMEN HERNANDEZ PINEDA</v>
      </c>
      <c r="C8" s="179" t="n">
        <f aca="false">'Planilla Admin'!J13</f>
        <v>495</v>
      </c>
      <c r="D8" s="180" t="n">
        <f aca="false">'Planilla Admin'!K13</f>
        <v>14.85</v>
      </c>
      <c r="E8" s="180" t="n">
        <f aca="false">'Planilla Admin'!M13</f>
        <v>35.8875</v>
      </c>
      <c r="F8" s="180" t="n">
        <f aca="false">+C8-D8-E8</f>
        <v>444.2625</v>
      </c>
    </row>
    <row r="9" s="181" customFormat="true" ht="27.75" hidden="false" customHeight="true" outlineLevel="0" collapsed="false">
      <c r="A9" s="182"/>
      <c r="B9" s="182"/>
      <c r="C9" s="183"/>
      <c r="D9" s="184" t="n">
        <f aca="false">SUM(D7:D8)</f>
        <v>44.85</v>
      </c>
      <c r="E9" s="185" t="n">
        <f aca="false">+E7+E8</f>
        <v>115.637492025</v>
      </c>
      <c r="F9" s="184" t="n">
        <f aca="false">SUM(F7:F8)</f>
        <v>1434.512397975</v>
      </c>
    </row>
    <row r="10" s="181" customFormat="true" ht="12.75" hidden="false" customHeight="false" outlineLevel="0" collapsed="false">
      <c r="C10" s="186"/>
      <c r="D10" s="186"/>
      <c r="E10" s="186"/>
      <c r="F10" s="186"/>
    </row>
    <row r="11" customFormat="false" ht="15" hidden="false" customHeight="false" outlineLevel="0" collapsed="false">
      <c r="C11" s="187"/>
    </row>
    <row r="12" customFormat="false" ht="15" hidden="false" customHeight="false" outlineLevel="0" collapsed="false">
      <c r="C12" s="187"/>
    </row>
  </sheetData>
  <mergeCells count="3">
    <mergeCell ref="A5:A6"/>
    <mergeCell ref="B5:B6"/>
    <mergeCell ref="C5:F5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08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8" activeCellId="0" sqref="B18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3.71"/>
    <col collapsed="false" customWidth="true" hidden="false" outlineLevel="0" max="2" min="2" style="1" width="31.7"/>
    <col collapsed="false" customWidth="true" hidden="false" outlineLevel="0" max="3" min="3" style="188" width="27"/>
    <col collapsed="false" customWidth="true" hidden="false" outlineLevel="0" max="4" min="4" style="1" width="10.14"/>
    <col collapsed="false" customWidth="true" hidden="false" outlineLevel="0" max="5" min="5" style="1" width="8.71"/>
    <col collapsed="false" customWidth="true" hidden="true" outlineLevel="0" max="6" min="6" style="1" width="0.29"/>
    <col collapsed="false" customWidth="true" hidden="false" outlineLevel="0" max="7" min="7" style="1" width="15.29"/>
    <col collapsed="false" customWidth="true" hidden="false" outlineLevel="0" max="8" min="8" style="1" width="13.57"/>
    <col collapsed="false" customWidth="true" hidden="false" outlineLevel="0" max="9" min="9" style="1" width="14.57"/>
    <col collapsed="false" customWidth="true" hidden="false" outlineLevel="0" max="10" min="10" style="1" width="11.86"/>
    <col collapsed="false" customWidth="true" hidden="true" outlineLevel="0" max="11" min="11" style="1" width="12.71"/>
    <col collapsed="false" customWidth="true" hidden="false" outlineLevel="0" max="12" min="12" style="1" width="16"/>
    <col collapsed="false" customWidth="true" hidden="false" outlineLevel="0" max="13" min="13" style="1" width="14.28"/>
    <col collapsed="false" customWidth="true" hidden="false" outlineLevel="0" max="14" min="14" style="1" width="0.29"/>
    <col collapsed="false" customWidth="true" hidden="false" outlineLevel="0" max="15" min="15" style="1" width="13.57"/>
    <col collapsed="false" customWidth="true" hidden="true" outlineLevel="0" max="16" min="16" style="1" width="8"/>
    <col collapsed="false" customWidth="true" hidden="true" outlineLevel="0" max="17" min="17" style="1" width="10.71"/>
    <col collapsed="false" customWidth="true" hidden="true" outlineLevel="0" max="18" min="18" style="1" width="8.42"/>
    <col collapsed="false" customWidth="true" hidden="false" outlineLevel="0" max="19" min="19" style="1" width="16"/>
    <col collapsed="false" customWidth="true" hidden="false" outlineLevel="0" max="20" min="20" style="1" width="8.86"/>
    <col collapsed="false" customWidth="true" hidden="false" outlineLevel="0" max="21" min="21" style="1" width="13.57"/>
    <col collapsed="false" customWidth="true" hidden="false" outlineLevel="0" max="22" min="22" style="1" width="13.86"/>
    <col collapsed="false" customWidth="true" hidden="false" outlineLevel="0" max="23" min="23" style="1" width="18.85"/>
    <col collapsed="false" customWidth="true" hidden="false" outlineLevel="0" max="24" min="24" style="1" width="25.29"/>
    <col collapsed="false" customWidth="true" hidden="false" outlineLevel="0" max="25" min="25" style="1" width="5.28"/>
    <col collapsed="false" customWidth="false" hidden="false" outlineLevel="0" max="1024" min="26" style="1" width="11.42"/>
  </cols>
  <sheetData>
    <row r="1" customFormat="false" ht="25.15" hidden="false" customHeight="true" outlineLevel="0" collapsed="false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customFormat="false" ht="25.15" hidden="false" customHeight="true" outlineLevel="0" collapsed="false">
      <c r="A2" s="7"/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customFormat="false" ht="25.15" hidden="false" customHeight="true" outlineLevel="0" collapsed="false">
      <c r="A3" s="9" t="s">
        <v>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customFormat="false" ht="25.15" hidden="false" customHeight="true" outlineLevel="0" collapsed="false">
      <c r="A4" s="10" t="s">
        <v>93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customFormat="false" ht="25.15" hidden="false" customHeight="true" outlineLevel="0" collapsed="false">
      <c r="A5" s="189" t="s">
        <v>94</v>
      </c>
      <c r="B5" s="190"/>
      <c r="C5" s="191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</row>
    <row r="6" customFormat="false" ht="25.15" hidden="false" customHeight="true" outlineLevel="0" collapsed="false">
      <c r="A6" s="192" t="s">
        <v>95</v>
      </c>
      <c r="B6" s="193" t="s">
        <v>7</v>
      </c>
      <c r="C6" s="194" t="s">
        <v>8</v>
      </c>
      <c r="D6" s="195" t="s">
        <v>9</v>
      </c>
      <c r="E6" s="196" t="s">
        <v>10</v>
      </c>
      <c r="F6" s="195" t="s">
        <v>11</v>
      </c>
      <c r="G6" s="195" t="s">
        <v>96</v>
      </c>
      <c r="H6" s="197" t="s">
        <v>13</v>
      </c>
      <c r="I6" s="197" t="s">
        <v>97</v>
      </c>
      <c r="J6" s="197" t="s">
        <v>98</v>
      </c>
      <c r="K6" s="198"/>
      <c r="L6" s="198" t="s">
        <v>15</v>
      </c>
      <c r="M6" s="199" t="s">
        <v>16</v>
      </c>
      <c r="N6" s="199"/>
      <c r="O6" s="199"/>
      <c r="P6" s="199"/>
      <c r="Q6" s="199"/>
      <c r="R6" s="199"/>
      <c r="S6" s="199"/>
      <c r="T6" s="199"/>
      <c r="U6" s="198" t="s">
        <v>99</v>
      </c>
      <c r="V6" s="198" t="s">
        <v>100</v>
      </c>
      <c r="W6" s="198" t="s">
        <v>101</v>
      </c>
      <c r="X6" s="200" t="s">
        <v>19</v>
      </c>
    </row>
    <row r="7" customFormat="false" ht="33.75" hidden="false" customHeight="true" outlineLevel="0" collapsed="false">
      <c r="A7" s="192"/>
      <c r="B7" s="193"/>
      <c r="C7" s="194"/>
      <c r="D7" s="195"/>
      <c r="E7" s="196"/>
      <c r="F7" s="195"/>
      <c r="G7" s="195"/>
      <c r="H7" s="197"/>
      <c r="I7" s="197"/>
      <c r="J7" s="197"/>
      <c r="K7" s="198"/>
      <c r="L7" s="198"/>
      <c r="M7" s="199" t="s">
        <v>20</v>
      </c>
      <c r="N7" s="199"/>
      <c r="O7" s="199" t="s">
        <v>21</v>
      </c>
      <c r="P7" s="199" t="s">
        <v>22</v>
      </c>
      <c r="Q7" s="201" t="s">
        <v>23</v>
      </c>
      <c r="R7" s="201" t="s">
        <v>24</v>
      </c>
      <c r="S7" s="201" t="s">
        <v>102</v>
      </c>
      <c r="T7" s="201" t="s">
        <v>103</v>
      </c>
      <c r="U7" s="198"/>
      <c r="V7" s="198"/>
      <c r="W7" s="198"/>
      <c r="X7" s="200"/>
    </row>
    <row r="8" customFormat="false" ht="33.75" hidden="false" customHeight="true" outlineLevel="0" collapsed="false">
      <c r="A8" s="202" t="s">
        <v>104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</row>
    <row r="9" customFormat="false" ht="28.35" hidden="false" customHeight="true" outlineLevel="0" collapsed="false">
      <c r="A9" s="203" t="n">
        <v>1</v>
      </c>
      <c r="B9" s="204" t="str">
        <f aca="false">[1]data!A2</f>
        <v>SILVIA ELIZABETH AVENDANO PINEDA</v>
      </c>
      <c r="C9" s="205" t="s">
        <v>105</v>
      </c>
      <c r="D9" s="206" t="n">
        <v>12.5</v>
      </c>
      <c r="E9" s="207" t="n">
        <v>30</v>
      </c>
      <c r="F9" s="208"/>
      <c r="G9" s="209" t="n">
        <v>375</v>
      </c>
      <c r="H9" s="210" t="n">
        <f aca="false">'VAC OPERA'!J5</f>
        <v>25</v>
      </c>
      <c r="I9" s="210" t="n">
        <v>86.08</v>
      </c>
      <c r="J9" s="210"/>
      <c r="K9" s="210"/>
      <c r="L9" s="211" t="n">
        <f aca="false">G9+J9+K9+H9+I9</f>
        <v>486.08</v>
      </c>
      <c r="M9" s="212" t="n">
        <f aca="false">IF(L9&lt;1000,L9*0.03,1000*0.03)</f>
        <v>14.5824</v>
      </c>
      <c r="N9" s="212"/>
      <c r="O9" s="212" t="n">
        <f aca="false">IF(N9="CONFIA",#REF!*0.0725,L9*0.0725)</f>
        <v>35.2408</v>
      </c>
      <c r="P9" s="213"/>
      <c r="Q9" s="214"/>
      <c r="R9" s="214"/>
      <c r="S9" s="212" t="n">
        <f aca="false">L9-O9</f>
        <v>450.8392</v>
      </c>
      <c r="T9" s="215" t="n">
        <f aca="false">IF(S9&lt;=472,0,IF(AND(S9&gt;=472.01,S9&lt;=895.24),(((S9-472)*0.1)+17.67),IF(AND(S9&gt;=895.25,S9&lt;=2038.1),(((S9-895.24)*0.2)+60),IF(S9&gt;=2038.11,(((S9-2038.11)*0.3)+288.57),0))))</f>
        <v>0</v>
      </c>
      <c r="U9" s="212" t="n">
        <f aca="false">M9+O9+T9</f>
        <v>49.8232</v>
      </c>
      <c r="V9" s="216"/>
      <c r="W9" s="217" t="n">
        <f aca="false">+L9-U9+V9</f>
        <v>436.2568</v>
      </c>
      <c r="X9" s="218"/>
      <c r="Z9" s="219"/>
      <c r="AA9" s="219"/>
      <c r="AC9" s="220"/>
    </row>
    <row r="10" customFormat="false" ht="28.35" hidden="false" customHeight="true" outlineLevel="0" collapsed="false">
      <c r="A10" s="203" t="n">
        <v>2</v>
      </c>
      <c r="B10" s="204" t="str">
        <f aca="false">[1]data!A3</f>
        <v>ANA MARISOL MENDOZA PINEDA     </v>
      </c>
      <c r="C10" s="205" t="s">
        <v>106</v>
      </c>
      <c r="D10" s="206" t="n">
        <v>11.66671</v>
      </c>
      <c r="E10" s="207" t="n">
        <v>30</v>
      </c>
      <c r="F10" s="208" t="n">
        <f aca="false">30*D10</f>
        <v>350.0013</v>
      </c>
      <c r="G10" s="221" t="n">
        <f aca="false">D10*E10</f>
        <v>350.0013</v>
      </c>
      <c r="H10" s="210" t="n">
        <f aca="false">'VAC OPERA'!J6</f>
        <v>35.00013</v>
      </c>
      <c r="I10" s="210" t="n">
        <v>68.88</v>
      </c>
      <c r="J10" s="210"/>
      <c r="K10" s="210"/>
      <c r="L10" s="211" t="n">
        <f aca="false">G10+J10+K10+H10+I10</f>
        <v>453.88143</v>
      </c>
      <c r="M10" s="212" t="n">
        <f aca="false">IF(L10&lt;1000,L10*0.03,1000*0.03)</f>
        <v>13.6164429</v>
      </c>
      <c r="N10" s="212"/>
      <c r="O10" s="212" t="n">
        <f aca="false">IF(N10="CONFIA",#REF!*0.0725,L10*0.0725)</f>
        <v>32.906403675</v>
      </c>
      <c r="P10" s="213"/>
      <c r="Q10" s="214" t="n">
        <v>0</v>
      </c>
      <c r="R10" s="214" t="n">
        <v>0</v>
      </c>
      <c r="S10" s="212" t="n">
        <f aca="false">L10-O10</f>
        <v>420.975026325</v>
      </c>
      <c r="T10" s="215" t="n">
        <f aca="false">IF(S10&lt;=472,0,IF(AND(S10&gt;=472.01,S10&lt;=895.24),(((S10-472)*0.1)+17.67),IF(AND(S10&gt;=895.25,S10&lt;=2038.1),(((S10-895.24)*0.2)+60),IF(S10&gt;=2038.11,(((S10-2038.11)*0.3)+288.57),0))))</f>
        <v>0</v>
      </c>
      <c r="U10" s="212" t="n">
        <f aca="false">M10+O10+T10</f>
        <v>46.522846575</v>
      </c>
      <c r="V10" s="216"/>
      <c r="W10" s="222" t="n">
        <f aca="false">+L10-U10+V10</f>
        <v>407.358583425</v>
      </c>
      <c r="X10" s="218"/>
      <c r="Z10" s="219"/>
      <c r="AA10" s="219"/>
      <c r="AC10" s="220"/>
    </row>
    <row r="11" customFormat="false" ht="28.35" hidden="false" customHeight="true" outlineLevel="0" collapsed="false">
      <c r="A11" s="203" t="n">
        <v>3</v>
      </c>
      <c r="B11" s="204" t="str">
        <f aca="false">[1]data!A4</f>
        <v>SIRIA YANETH NAVARRO ALAS</v>
      </c>
      <c r="C11" s="205" t="s">
        <v>107</v>
      </c>
      <c r="D11" s="223" t="n">
        <v>11</v>
      </c>
      <c r="E11" s="207" t="n">
        <v>30</v>
      </c>
      <c r="F11" s="224"/>
      <c r="G11" s="209" t="n">
        <f aca="false">E11*D11</f>
        <v>330</v>
      </c>
      <c r="H11" s="210" t="n">
        <f aca="false">'VAC OPERA'!J7</f>
        <v>33</v>
      </c>
      <c r="I11" s="210"/>
      <c r="J11" s="224"/>
      <c r="K11" s="224"/>
      <c r="L11" s="211" t="n">
        <f aca="false">G11+J11+K11+H11+I11</f>
        <v>363</v>
      </c>
      <c r="M11" s="212" t="n">
        <f aca="false">IF(L11&lt;1000,L11*0.03,1000*0.03)</f>
        <v>10.89</v>
      </c>
      <c r="N11" s="225"/>
      <c r="O11" s="212" t="n">
        <f aca="false">IF(N11="CONFIA",#REF!*0.0725,L11*0.0725)</f>
        <v>26.3175</v>
      </c>
      <c r="P11" s="225"/>
      <c r="Q11" s="225"/>
      <c r="R11" s="225"/>
      <c r="S11" s="212" t="n">
        <f aca="false">L11-O11</f>
        <v>336.6825</v>
      </c>
      <c r="T11" s="215" t="n">
        <f aca="false">IF(S11&lt;=472,0,IF(AND(S11&gt;=472.01,S11&lt;=895.24),(((S11-472)*0.1)+17.67),IF(AND(S11&gt;=895.25,S11&lt;=2038.1),(((S11-895.24)*0.2)+60),IF(S11&gt;=2038.11,(((S11-2038.11)*0.3)+288.57),0))))</f>
        <v>0</v>
      </c>
      <c r="U11" s="212" t="n">
        <f aca="false">M11+O11+T11</f>
        <v>37.2075</v>
      </c>
      <c r="V11" s="216"/>
      <c r="W11" s="217" t="n">
        <f aca="false">+L11-U11+V11</f>
        <v>325.7925</v>
      </c>
      <c r="X11" s="218"/>
      <c r="AC11" s="220"/>
    </row>
    <row r="12" customFormat="false" ht="28.35" hidden="false" customHeight="true" outlineLevel="0" collapsed="false">
      <c r="A12" s="203" t="n">
        <v>4</v>
      </c>
      <c r="B12" s="204" t="str">
        <f aca="false">[1]data!A5</f>
        <v>AGUSTIN TELLES AYALA    </v>
      </c>
      <c r="C12" s="205" t="s">
        <v>108</v>
      </c>
      <c r="D12" s="206" t="n">
        <v>11.66666667</v>
      </c>
      <c r="E12" s="207" t="n">
        <v>30</v>
      </c>
      <c r="F12" s="208"/>
      <c r="G12" s="209" t="n">
        <f aca="false">D12*E12</f>
        <v>350.0000001</v>
      </c>
      <c r="H12" s="210" t="n">
        <f aca="false">'VAC OPERA'!J8</f>
        <v>35.00000001</v>
      </c>
      <c r="I12" s="210"/>
      <c r="J12" s="210"/>
      <c r="K12" s="210"/>
      <c r="L12" s="211" t="n">
        <f aca="false">G12+J12+K12+H12+I12</f>
        <v>385.00000011</v>
      </c>
      <c r="M12" s="212" t="n">
        <f aca="false">IF(L12&lt;1000,L12*0.03,1000*0.03)</f>
        <v>11.5500000033</v>
      </c>
      <c r="N12" s="212"/>
      <c r="O12" s="212" t="n">
        <f aca="false">IF(N12="CONFIA",#REF!*0.0725,L12*0.0725)</f>
        <v>27.912500007975</v>
      </c>
      <c r="P12" s="213"/>
      <c r="Q12" s="214"/>
      <c r="R12" s="214"/>
      <c r="S12" s="212" t="n">
        <f aca="false">L12-O12</f>
        <v>357.087500102025</v>
      </c>
      <c r="T12" s="215" t="n">
        <f aca="false">IF(S12&lt;=472,0,IF(AND(S12&gt;=472.01,S12&lt;=895.24),(((S12-472)*0.1)+17.67),IF(AND(S12&gt;=895.25,S12&lt;=2038.1),(((S12-895.24)*0.2)+60),IF(S12&gt;=2038.11,(((S12-2038.11)*0.3)+288.57),0))))</f>
        <v>0</v>
      </c>
      <c r="U12" s="212" t="n">
        <f aca="false">M12+O12+T12</f>
        <v>39.462500011275</v>
      </c>
      <c r="V12" s="216"/>
      <c r="W12" s="217" t="n">
        <f aca="false">+L12-U12+V12</f>
        <v>345.537500098725</v>
      </c>
      <c r="X12" s="218"/>
      <c r="AC12" s="220"/>
    </row>
    <row r="13" customFormat="false" ht="28.35" hidden="false" customHeight="true" outlineLevel="0" collapsed="false">
      <c r="A13" s="203" t="n">
        <v>5</v>
      </c>
      <c r="B13" s="204" t="str">
        <f aca="false">[1]data!A6</f>
        <v>ARCIDES ROLANDO SOLIS QUIJADA</v>
      </c>
      <c r="C13" s="205" t="s">
        <v>108</v>
      </c>
      <c r="D13" s="206" t="n">
        <v>11.66666667</v>
      </c>
      <c r="E13" s="207" t="n">
        <v>30</v>
      </c>
      <c r="F13" s="208"/>
      <c r="G13" s="209" t="n">
        <f aca="false">D13*E13</f>
        <v>350.0000001</v>
      </c>
      <c r="H13" s="210" t="n">
        <f aca="false">'VAC OPERA'!J9</f>
        <v>35.00000001</v>
      </c>
      <c r="I13" s="210"/>
      <c r="J13" s="210"/>
      <c r="K13" s="210"/>
      <c r="L13" s="211" t="n">
        <f aca="false">G13+J13+K13+H13+I13</f>
        <v>385.00000011</v>
      </c>
      <c r="M13" s="212" t="n">
        <f aca="false">IF(L13&lt;1000,L13*0.03,1000*0.03)</f>
        <v>11.5500000033</v>
      </c>
      <c r="N13" s="212"/>
      <c r="O13" s="212" t="n">
        <f aca="false">IF(N13="CONFIA",#REF!*0.0725,L13*0.0725)</f>
        <v>27.912500007975</v>
      </c>
      <c r="P13" s="213"/>
      <c r="Q13" s="214"/>
      <c r="R13" s="214"/>
      <c r="S13" s="212" t="n">
        <f aca="false">L13-O13</f>
        <v>357.087500102025</v>
      </c>
      <c r="T13" s="215" t="n">
        <f aca="false">IF(S13&lt;=472,0,IF(AND(S13&gt;=472.01,S13&lt;=895.24),(((S13-472)*0.1)+17.67),IF(AND(S13&gt;=895.25,S13&lt;=2038.1),(((S13-895.24)*0.2)+60),IF(S13&gt;=2038.11,(((S13-2038.11)*0.3)+288.57),0))))</f>
        <v>0</v>
      </c>
      <c r="U13" s="212" t="n">
        <f aca="false">M13+O13+T13</f>
        <v>39.462500011275</v>
      </c>
      <c r="V13" s="216"/>
      <c r="W13" s="217" t="n">
        <f aca="false">+L13-U13+V13</f>
        <v>345.537500098725</v>
      </c>
      <c r="X13" s="218"/>
      <c r="AC13" s="220"/>
    </row>
    <row r="14" customFormat="false" ht="28.35" hidden="false" customHeight="true" outlineLevel="0" collapsed="false">
      <c r="A14" s="203" t="n">
        <v>6</v>
      </c>
      <c r="B14" s="204" t="str">
        <f aca="false">[1]data!A7</f>
        <v>LEONEL EDUARDO PONCE</v>
      </c>
      <c r="C14" s="205" t="s">
        <v>109</v>
      </c>
      <c r="D14" s="206" t="n">
        <v>11.66666667</v>
      </c>
      <c r="E14" s="207" t="n">
        <v>30</v>
      </c>
      <c r="F14" s="208"/>
      <c r="G14" s="209" t="n">
        <f aca="false">D14*E14</f>
        <v>350.0000001</v>
      </c>
      <c r="H14" s="210" t="n">
        <f aca="false">'VAC OPERA'!J10</f>
        <v>23.33333334</v>
      </c>
      <c r="I14" s="210"/>
      <c r="J14" s="210"/>
      <c r="K14" s="210"/>
      <c r="L14" s="211" t="n">
        <f aca="false">G14+J14+K14+H14+I14</f>
        <v>373.33333344</v>
      </c>
      <c r="M14" s="212" t="n">
        <f aca="false">IF(L14&lt;1000,L14*0.03,1000*0.03)</f>
        <v>11.2000000032</v>
      </c>
      <c r="N14" s="212"/>
      <c r="O14" s="212" t="n">
        <f aca="false">IF(N14="CONFIA",#REF!*0.0725,L14*0.0725)</f>
        <v>27.0666666744</v>
      </c>
      <c r="P14" s="213"/>
      <c r="Q14" s="214"/>
      <c r="R14" s="214"/>
      <c r="S14" s="212" t="n">
        <f aca="false">L14-O14</f>
        <v>346.2666667656</v>
      </c>
      <c r="T14" s="215" t="n">
        <f aca="false">IF(S14&lt;=472,0,IF(AND(S14&gt;=472.01,S14&lt;=895.24),(((S14-472)*0.1)+17.67),IF(AND(S14&gt;=895.25,S14&lt;=2038.1),(((S14-895.24)*0.2)+60),IF(S14&gt;=2038.11,(((S14-2038.11)*0.3)+288.57),0))))</f>
        <v>0</v>
      </c>
      <c r="U14" s="212" t="n">
        <f aca="false">M14+O14+T14</f>
        <v>38.2666666776</v>
      </c>
      <c r="V14" s="216" t="n">
        <v>9.5</v>
      </c>
      <c r="W14" s="217" t="n">
        <f aca="false">(L14-U14)-V14</f>
        <v>325.5666667624</v>
      </c>
      <c r="X14" s="218"/>
      <c r="AC14" s="220"/>
    </row>
    <row r="15" customFormat="false" ht="28.35" hidden="false" customHeight="true" outlineLevel="0" collapsed="false">
      <c r="A15" s="203" t="n">
        <v>7</v>
      </c>
      <c r="B15" s="204" t="str">
        <f aca="false">[1]data!A8</f>
        <v>DAGOBERTO ANTONIO MADRID SOLIS</v>
      </c>
      <c r="C15" s="205" t="s">
        <v>109</v>
      </c>
      <c r="D15" s="206" t="n">
        <v>10.3333333</v>
      </c>
      <c r="E15" s="207" t="n">
        <v>25</v>
      </c>
      <c r="F15" s="208" t="n">
        <f aca="false">30*D15</f>
        <v>309.999999</v>
      </c>
      <c r="G15" s="209" t="n">
        <f aca="false">D15*E15</f>
        <v>258.3333325</v>
      </c>
      <c r="H15" s="210" t="n">
        <f aca="false">'VAC OPERA'!J11</f>
        <v>0</v>
      </c>
      <c r="I15" s="210"/>
      <c r="J15" s="210"/>
      <c r="K15" s="210"/>
      <c r="L15" s="211" t="n">
        <f aca="false">G15+J15+K15+H15+I15</f>
        <v>258.3333325</v>
      </c>
      <c r="M15" s="212" t="n">
        <f aca="false">IF(L15&lt;1000,L15*0.03,1000*0.03)</f>
        <v>7.749999975</v>
      </c>
      <c r="N15" s="212"/>
      <c r="O15" s="212" t="n">
        <f aca="false">IF(N15="CONFIA",#REF!*0.0725,L15*0.0725)</f>
        <v>18.72916660625</v>
      </c>
      <c r="P15" s="214"/>
      <c r="Q15" s="214"/>
      <c r="R15" s="214"/>
      <c r="S15" s="212" t="n">
        <f aca="false">L15-O15</f>
        <v>239.60416589375</v>
      </c>
      <c r="T15" s="215" t="n">
        <f aca="false">IF(S15&lt;=472,0,IF(AND(S15&gt;=472.01,S15&lt;=895.24),(((S15-472)*0.1)+17.67),IF(AND(S15&gt;=895.25,S15&lt;=2038.1),(((S15-895.24)*0.2)+60),IF(S15&gt;=2038.11,(((S15-2038.11)*0.3)+288.57),0))))</f>
        <v>0</v>
      </c>
      <c r="U15" s="212" t="n">
        <f aca="false">M15+O15+T15</f>
        <v>26.47916658125</v>
      </c>
      <c r="V15" s="216"/>
      <c r="W15" s="217" t="n">
        <f aca="false">+L15-U15+V15</f>
        <v>231.85416591875</v>
      </c>
      <c r="X15" s="218"/>
      <c r="AC15" s="220"/>
    </row>
    <row r="16" customFormat="false" ht="28.35" hidden="false" customHeight="true" outlineLevel="0" collapsed="false">
      <c r="A16" s="203"/>
      <c r="B16" s="204" t="s">
        <v>110</v>
      </c>
      <c r="C16" s="205"/>
      <c r="D16" s="206"/>
      <c r="E16" s="207"/>
      <c r="F16" s="208"/>
      <c r="G16" s="209" t="n">
        <f aca="false">SUM(G9:G15)</f>
        <v>2363.3346328</v>
      </c>
      <c r="H16" s="209" t="n">
        <f aca="false">SUM(H9:H15)</f>
        <v>186.33346336</v>
      </c>
      <c r="I16" s="209" t="n">
        <f aca="false">SUM(I9:I15)</f>
        <v>154.96</v>
      </c>
      <c r="J16" s="210"/>
      <c r="K16" s="210"/>
      <c r="L16" s="209" t="n">
        <f aca="false">SUM(L9:L15)</f>
        <v>2704.62809616</v>
      </c>
      <c r="M16" s="209" t="n">
        <f aca="false">SUM(M9:M15)</f>
        <v>81.1388428848</v>
      </c>
      <c r="N16" s="209" t="n">
        <f aca="false">SUM(N9:N15)</f>
        <v>0</v>
      </c>
      <c r="O16" s="209" t="n">
        <f aca="false">SUM(O9:O15)</f>
        <v>196.0855369716</v>
      </c>
      <c r="P16" s="214"/>
      <c r="Q16" s="214"/>
      <c r="R16" s="214"/>
      <c r="S16" s="209" t="n">
        <f aca="false">SUM(S9:S15)</f>
        <v>2508.5425591884</v>
      </c>
      <c r="T16" s="215"/>
      <c r="U16" s="209" t="n">
        <f aca="false">SUM(U9:U15)</f>
        <v>277.2243798564</v>
      </c>
      <c r="V16" s="216"/>
      <c r="W16" s="209" t="n">
        <f aca="false">SUM(W9:W15)</f>
        <v>2417.9037163036</v>
      </c>
      <c r="X16" s="218"/>
      <c r="AC16" s="220"/>
    </row>
    <row r="17" customFormat="false" ht="28.35" hidden="false" customHeight="true" outlineLevel="0" collapsed="false">
      <c r="A17" s="226" t="s">
        <v>111</v>
      </c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AC17" s="220"/>
    </row>
    <row r="18" customFormat="false" ht="28.35" hidden="false" customHeight="true" outlineLevel="0" collapsed="false">
      <c r="A18" s="203" t="n">
        <v>1</v>
      </c>
      <c r="B18" s="204" t="str">
        <f aca="false">[1]data!A9</f>
        <v>ALONSO ENRIQUE RIVAS MORA</v>
      </c>
      <c r="C18" s="205" t="s">
        <v>112</v>
      </c>
      <c r="D18" s="206" t="n">
        <v>11</v>
      </c>
      <c r="E18" s="207" t="n">
        <v>30</v>
      </c>
      <c r="F18" s="208"/>
      <c r="G18" s="209" t="n">
        <f aca="false">D18*E18</f>
        <v>330</v>
      </c>
      <c r="H18" s="210" t="n">
        <f aca="false">'VAC OPERA'!J12</f>
        <v>22</v>
      </c>
      <c r="I18" s="210"/>
      <c r="J18" s="210"/>
      <c r="K18" s="210"/>
      <c r="L18" s="211" t="n">
        <f aca="false">G18+J18+K18+H18+I18</f>
        <v>352</v>
      </c>
      <c r="M18" s="212" t="n">
        <f aca="false">IF(L18&lt;1000,L18*0.03,1000*0.03)</f>
        <v>10.56</v>
      </c>
      <c r="N18" s="212"/>
      <c r="O18" s="212" t="n">
        <f aca="false">IF(N18="CONFIA",#REF!*0.0725,L18*0.0725)</f>
        <v>25.52</v>
      </c>
      <c r="P18" s="213"/>
      <c r="Q18" s="214"/>
      <c r="R18" s="214"/>
      <c r="S18" s="212" t="n">
        <f aca="false">L18-O18</f>
        <v>326.48</v>
      </c>
      <c r="T18" s="215" t="n">
        <f aca="false">IF(S18&lt;=472,0,IF(AND(S18&gt;=472.01,S18&lt;=895.24),(((S18-472)*0.1)+17.67),IF(AND(S18&gt;=895.25,S18&lt;=2038.1),(((S18-895.24)*0.2)+60),IF(S18&gt;=2038.11,(((S18-2038.11)*0.3)+288.57),0))))</f>
        <v>0</v>
      </c>
      <c r="U18" s="212" t="n">
        <f aca="false">M18+O18+T18</f>
        <v>36.08</v>
      </c>
      <c r="V18" s="216"/>
      <c r="W18" s="217" t="n">
        <f aca="false">+L18-U18+V18</f>
        <v>315.92</v>
      </c>
      <c r="X18" s="224"/>
      <c r="AC18" s="220"/>
    </row>
    <row r="19" customFormat="false" ht="28.35" hidden="false" customHeight="true" outlineLevel="0" collapsed="false">
      <c r="A19" s="203" t="n">
        <v>2</v>
      </c>
      <c r="B19" s="204" t="str">
        <f aca="false">[1]data!A10</f>
        <v>SILVIA MARCELA CANAS BADIOS</v>
      </c>
      <c r="C19" s="205" t="s">
        <v>112</v>
      </c>
      <c r="D19" s="206" t="n">
        <v>10.139</v>
      </c>
      <c r="E19" s="207" t="n">
        <v>30</v>
      </c>
      <c r="F19" s="224"/>
      <c r="G19" s="209" t="n">
        <v>305</v>
      </c>
      <c r="H19" s="210" t="n">
        <f aca="false">'VAC OPERA'!J13</f>
        <v>30.5</v>
      </c>
      <c r="I19" s="210"/>
      <c r="J19" s="224"/>
      <c r="K19" s="224"/>
      <c r="L19" s="211" t="n">
        <f aca="false">G19+J19+K19+H19+I19</f>
        <v>335.5</v>
      </c>
      <c r="M19" s="212" t="n">
        <f aca="false">IF(L19&lt;1000,L19*0.03,1000*0.03)</f>
        <v>10.065</v>
      </c>
      <c r="N19" s="225"/>
      <c r="O19" s="212" t="n">
        <f aca="false">IF(N19="CONFIA",#REF!*0.0725,L19*0.0725)</f>
        <v>24.32375</v>
      </c>
      <c r="P19" s="225"/>
      <c r="Q19" s="225"/>
      <c r="R19" s="225"/>
      <c r="S19" s="212" t="n">
        <f aca="false">L19-O19</f>
        <v>311.17625</v>
      </c>
      <c r="T19" s="215" t="n">
        <f aca="false">IF(S19&lt;=472,0,IF(AND(S19&gt;=472.01,S19&lt;=895.24),(((S19-472)*0.1)+17.67),IF(AND(S19&gt;=895.25,S19&lt;=2038.1),(((S19-895.24)*0.2)+60),IF(S19&gt;=2038.11,(((S19-2038.11)*0.3)+288.57),0))))</f>
        <v>0</v>
      </c>
      <c r="U19" s="212" t="n">
        <f aca="false">M19+O19+T19</f>
        <v>34.38875</v>
      </c>
      <c r="V19" s="224"/>
      <c r="W19" s="217" t="n">
        <f aca="false">+L19-U19+V19</f>
        <v>301.11125</v>
      </c>
      <c r="X19" s="224"/>
      <c r="AC19" s="220"/>
    </row>
    <row r="20" customFormat="false" ht="28.35" hidden="false" customHeight="true" outlineLevel="0" collapsed="false">
      <c r="A20" s="203" t="n">
        <v>3</v>
      </c>
      <c r="B20" s="204" t="str">
        <f aca="false">[1]data!A11</f>
        <v>KATIA MARILU PENA ORELLANA</v>
      </c>
      <c r="C20" s="205" t="s">
        <v>112</v>
      </c>
      <c r="D20" s="206" t="n">
        <v>10.139</v>
      </c>
      <c r="E20" s="207" t="n">
        <v>30</v>
      </c>
      <c r="F20" s="224"/>
      <c r="G20" s="209" t="n">
        <v>305</v>
      </c>
      <c r="H20" s="210" t="n">
        <f aca="false">'VAC OPERA'!J14</f>
        <v>30.5</v>
      </c>
      <c r="I20" s="210"/>
      <c r="J20" s="224"/>
      <c r="K20" s="224"/>
      <c r="L20" s="211" t="n">
        <f aca="false">G20+J20+K20+H20+I20</f>
        <v>335.5</v>
      </c>
      <c r="M20" s="212" t="n">
        <f aca="false">IF(L20&lt;1000,L20*0.03,1000*0.03)</f>
        <v>10.065</v>
      </c>
      <c r="N20" s="225"/>
      <c r="O20" s="212" t="n">
        <f aca="false">IF(N20="CONFIA",#REF!*0.0725,L20*0.0725)</f>
        <v>24.32375</v>
      </c>
      <c r="P20" s="225"/>
      <c r="Q20" s="225"/>
      <c r="R20" s="225"/>
      <c r="S20" s="212" t="n">
        <f aca="false">L20-O20</f>
        <v>311.17625</v>
      </c>
      <c r="T20" s="215" t="n">
        <f aca="false">IF(S20&lt;=472,0,IF(AND(S20&gt;=472.01,S20&lt;=895.24),(((S20-472)*0.1)+17.67),IF(AND(S20&gt;=895.25,S20&lt;=2038.1),(((S20-895.24)*0.2)+60),IF(S20&gt;=2038.11,(((S20-2038.11)*0.3)+288.57),0))))</f>
        <v>0</v>
      </c>
      <c r="U20" s="212" t="n">
        <f aca="false">M20+O20+T20</f>
        <v>34.38875</v>
      </c>
      <c r="V20" s="224"/>
      <c r="W20" s="217" t="n">
        <f aca="false">+L20-U20+V20</f>
        <v>301.11125</v>
      </c>
      <c r="X20" s="224"/>
      <c r="AC20" s="220"/>
    </row>
    <row r="21" customFormat="false" ht="28.35" hidden="false" customHeight="true" outlineLevel="0" collapsed="false">
      <c r="A21" s="203"/>
      <c r="B21" s="204" t="s">
        <v>110</v>
      </c>
      <c r="C21" s="205"/>
      <c r="D21" s="206"/>
      <c r="E21" s="207"/>
      <c r="F21" s="224"/>
      <c r="G21" s="209" t="n">
        <f aca="false">SUM(G18:G20)</f>
        <v>940</v>
      </c>
      <c r="H21" s="210"/>
      <c r="I21" s="210"/>
      <c r="J21" s="224"/>
      <c r="K21" s="224"/>
      <c r="L21" s="209" t="n">
        <f aca="false">SUM(L18:L20)</f>
        <v>1023</v>
      </c>
      <c r="M21" s="209" t="n">
        <f aca="false">SUM(M18:M20)</f>
        <v>30.69</v>
      </c>
      <c r="N21" s="209" t="n">
        <f aca="false">SUM(N18:N20)</f>
        <v>0</v>
      </c>
      <c r="O21" s="209" t="n">
        <f aca="false">SUM(O18:O20)</f>
        <v>74.1675</v>
      </c>
      <c r="P21" s="225"/>
      <c r="Q21" s="225"/>
      <c r="R21" s="225"/>
      <c r="S21" s="209" t="n">
        <f aca="false">SUM(S18:S20)</f>
        <v>948.8325</v>
      </c>
      <c r="T21" s="209" t="n">
        <f aca="false">SUM(T18:T20)</f>
        <v>0</v>
      </c>
      <c r="U21" s="209" t="n">
        <f aca="false">SUM(U18:U20)</f>
        <v>104.8575</v>
      </c>
      <c r="V21" s="224"/>
      <c r="W21" s="209" t="n">
        <f aca="false">SUM(W18:W20)</f>
        <v>918.1425</v>
      </c>
      <c r="X21" s="224"/>
      <c r="AC21" s="220"/>
    </row>
    <row r="22" customFormat="false" ht="56.85" hidden="false" customHeight="true" outlineLevel="0" collapsed="false">
      <c r="A22" s="227"/>
      <c r="B22" s="228" t="s">
        <v>31</v>
      </c>
      <c r="C22" s="229"/>
      <c r="D22" s="230"/>
      <c r="E22" s="230"/>
      <c r="F22" s="230"/>
      <c r="G22" s="231" t="n">
        <f aca="false">G21+G16</f>
        <v>3303.3346328</v>
      </c>
      <c r="H22" s="232"/>
      <c r="I22" s="232"/>
      <c r="J22" s="232" t="n">
        <f aca="false">SUM(J9:J20)</f>
        <v>0</v>
      </c>
      <c r="K22" s="232"/>
      <c r="L22" s="231" t="n">
        <f aca="false">L21+L16</f>
        <v>3727.62809616</v>
      </c>
      <c r="M22" s="231" t="n">
        <f aca="false">M21+M16</f>
        <v>111.8288428848</v>
      </c>
      <c r="N22" s="231" t="n">
        <f aca="false">N21+N16</f>
        <v>0</v>
      </c>
      <c r="O22" s="231" t="n">
        <f aca="false">O21+O16</f>
        <v>270.2530369716</v>
      </c>
      <c r="P22" s="231" t="n">
        <f aca="false">P21+P16</f>
        <v>0</v>
      </c>
      <c r="Q22" s="231" t="n">
        <f aca="false">Q21+Q16</f>
        <v>0</v>
      </c>
      <c r="R22" s="231" t="n">
        <f aca="false">R21+R16</f>
        <v>0</v>
      </c>
      <c r="S22" s="231" t="n">
        <f aca="false">S21+S16</f>
        <v>3457.3750591884</v>
      </c>
      <c r="T22" s="231" t="n">
        <f aca="false">T21+T16</f>
        <v>0</v>
      </c>
      <c r="U22" s="231" t="n">
        <f aca="false">U21+U16</f>
        <v>382.0818798564</v>
      </c>
      <c r="V22" s="233" t="n">
        <f aca="false">V21+V16</f>
        <v>0</v>
      </c>
      <c r="W22" s="234" t="n">
        <f aca="false">W21+W16</f>
        <v>3336.0462163036</v>
      </c>
      <c r="X22" s="235"/>
      <c r="AC22" s="220"/>
    </row>
    <row r="24" customFormat="false" ht="15" hidden="false" customHeight="false" outlineLevel="0" collapsed="false">
      <c r="O24" s="2"/>
    </row>
    <row r="26" customFormat="false" ht="15.75" hidden="false" customHeight="false" outlineLevel="0" collapsed="false">
      <c r="B26" s="3" t="s">
        <v>32</v>
      </c>
      <c r="M26" s="1" t="s">
        <v>0</v>
      </c>
      <c r="Q26" s="3" t="s">
        <v>0</v>
      </c>
      <c r="R26" s="4"/>
    </row>
    <row r="27" customFormat="false" ht="15.75" hidden="false" customHeight="false" outlineLevel="0" collapsed="false">
      <c r="B27" s="3"/>
      <c r="Q27" s="3"/>
      <c r="R27" s="4"/>
    </row>
    <row r="28" customFormat="false" ht="15.75" hidden="false" customHeight="false" outlineLevel="0" collapsed="false">
      <c r="B28" s="3"/>
      <c r="Q28" s="3"/>
      <c r="R28" s="4"/>
    </row>
    <row r="33" customFormat="false" ht="15" hidden="false" customHeight="false" outlineLevel="0" collapsed="false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8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</row>
    <row r="34" customFormat="false" ht="15" hidden="false" customHeight="false" outlineLevel="0" collapsed="false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8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</row>
    <row r="35" customFormat="false" ht="15" hidden="false" customHeight="false" outlineLevel="0" collapsed="false">
      <c r="A35" s="66"/>
      <c r="B35" s="69"/>
      <c r="C35" s="67"/>
      <c r="D35" s="70"/>
      <c r="E35" s="68"/>
      <c r="F35" s="68"/>
      <c r="G35" s="68"/>
      <c r="H35" s="68"/>
      <c r="I35" s="68"/>
      <c r="J35" s="76"/>
      <c r="K35" s="70"/>
      <c r="L35" s="68"/>
      <c r="M35" s="68"/>
      <c r="N35" s="68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</row>
    <row r="36" customFormat="false" ht="15" hidden="false" customHeight="false" outlineLevel="0" collapsed="false">
      <c r="A36" s="66"/>
      <c r="B36" s="69"/>
      <c r="C36" s="67"/>
      <c r="D36" s="69"/>
      <c r="E36" s="68"/>
      <c r="F36" s="68"/>
      <c r="G36" s="68"/>
      <c r="H36" s="68"/>
      <c r="I36" s="68"/>
      <c r="J36" s="76"/>
      <c r="K36" s="69"/>
      <c r="L36" s="68"/>
      <c r="M36" s="68"/>
      <c r="N36" s="68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</row>
    <row r="37" customFormat="false" ht="15" hidden="false" customHeight="false" outlineLevel="0" collapsed="false">
      <c r="A37" s="66"/>
      <c r="B37" s="68"/>
      <c r="C37" s="236"/>
      <c r="D37" s="68"/>
      <c r="E37" s="68"/>
      <c r="F37" s="68"/>
      <c r="G37" s="68"/>
      <c r="H37" s="68"/>
      <c r="I37" s="68"/>
      <c r="J37" s="76"/>
      <c r="K37" s="68"/>
      <c r="L37" s="68"/>
      <c r="M37" s="71"/>
      <c r="N37" s="68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</row>
    <row r="38" customFormat="false" ht="15" hidden="false" customHeight="false" outlineLevel="0" collapsed="false">
      <c r="A38" s="66"/>
      <c r="B38" s="72"/>
      <c r="C38" s="237"/>
      <c r="D38" s="68"/>
      <c r="E38" s="68"/>
      <c r="F38" s="68"/>
      <c r="G38" s="73"/>
      <c r="H38" s="73"/>
      <c r="I38" s="73"/>
      <c r="J38" s="77"/>
      <c r="K38" s="68"/>
      <c r="L38" s="68"/>
      <c r="M38" s="73"/>
      <c r="N38" s="68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</row>
    <row r="39" customFormat="false" ht="15" hidden="false" customHeight="false" outlineLevel="0" collapsed="false">
      <c r="A39" s="66"/>
      <c r="B39" s="72"/>
      <c r="C39" s="237"/>
      <c r="D39" s="68"/>
      <c r="E39" s="68"/>
      <c r="F39" s="68"/>
      <c r="G39" s="73"/>
      <c r="H39" s="73"/>
      <c r="I39" s="73"/>
      <c r="J39" s="77"/>
      <c r="K39" s="68"/>
      <c r="L39" s="68"/>
      <c r="M39" s="73"/>
      <c r="N39" s="68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</row>
    <row r="40" customFormat="false" ht="15" hidden="false" customHeight="false" outlineLevel="0" collapsed="false">
      <c r="A40" s="66"/>
      <c r="B40" s="72"/>
      <c r="C40" s="237"/>
      <c r="D40" s="68"/>
      <c r="E40" s="68"/>
      <c r="F40" s="68"/>
      <c r="G40" s="73"/>
      <c r="H40" s="73"/>
      <c r="I40" s="73"/>
      <c r="J40" s="77"/>
      <c r="K40" s="68"/>
      <c r="L40" s="68"/>
      <c r="M40" s="73"/>
      <c r="N40" s="68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</row>
    <row r="41" customFormat="false" ht="15" hidden="false" customHeight="false" outlineLevel="0" collapsed="false">
      <c r="A41" s="66"/>
      <c r="B41" s="72"/>
      <c r="C41" s="237"/>
      <c r="D41" s="68"/>
      <c r="E41" s="68"/>
      <c r="F41" s="68"/>
      <c r="G41" s="73"/>
      <c r="H41" s="73"/>
      <c r="I41" s="73"/>
      <c r="J41" s="77"/>
      <c r="K41" s="68"/>
      <c r="L41" s="68"/>
      <c r="M41" s="73"/>
      <c r="N41" s="68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</row>
    <row r="42" customFormat="false" ht="15" hidden="false" customHeight="false" outlineLevel="0" collapsed="false">
      <c r="A42" s="66"/>
      <c r="B42" s="72"/>
      <c r="C42" s="237"/>
      <c r="D42" s="68"/>
      <c r="E42" s="68"/>
      <c r="F42" s="68"/>
      <c r="G42" s="73"/>
      <c r="H42" s="73"/>
      <c r="I42" s="73"/>
      <c r="J42" s="77"/>
      <c r="K42" s="68"/>
      <c r="L42" s="68"/>
      <c r="M42" s="73"/>
      <c r="N42" s="68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</row>
    <row r="43" customFormat="false" ht="15" hidden="false" customHeight="false" outlineLevel="0" collapsed="false">
      <c r="A43" s="66"/>
      <c r="B43" s="69"/>
      <c r="C43" s="67"/>
      <c r="D43" s="68"/>
      <c r="E43" s="68"/>
      <c r="F43" s="68"/>
      <c r="G43" s="74"/>
      <c r="H43" s="74"/>
      <c r="I43" s="74"/>
      <c r="J43" s="77"/>
      <c r="K43" s="68"/>
      <c r="L43" s="68"/>
      <c r="M43" s="74"/>
      <c r="N43" s="68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</row>
    <row r="44" customFormat="false" ht="15" hidden="false" customHeight="false" outlineLevel="0" collapsed="false">
      <c r="A44" s="66"/>
      <c r="B44" s="68"/>
      <c r="C44" s="236"/>
      <c r="D44" s="68"/>
      <c r="E44" s="68"/>
      <c r="F44" s="68"/>
      <c r="G44" s="75"/>
      <c r="H44" s="75"/>
      <c r="I44" s="75"/>
      <c r="J44" s="76"/>
      <c r="K44" s="68"/>
      <c r="L44" s="68"/>
      <c r="M44" s="75"/>
      <c r="N44" s="68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</row>
    <row r="45" customFormat="false" ht="15" hidden="false" customHeight="false" outlineLevel="0" collapsed="false">
      <c r="A45" s="66"/>
      <c r="B45" s="69"/>
      <c r="C45" s="67"/>
      <c r="D45" s="68"/>
      <c r="E45" s="68"/>
      <c r="F45" s="68"/>
      <c r="G45" s="75"/>
      <c r="H45" s="75"/>
      <c r="I45" s="75"/>
      <c r="J45" s="76"/>
      <c r="K45" s="68"/>
      <c r="L45" s="68"/>
      <c r="M45" s="75"/>
      <c r="N45" s="68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</row>
    <row r="46" customFormat="false" ht="15" hidden="false" customHeight="false" outlineLevel="0" collapsed="false">
      <c r="A46" s="66"/>
      <c r="B46" s="72"/>
      <c r="C46" s="237"/>
      <c r="D46" s="68"/>
      <c r="E46" s="68"/>
      <c r="F46" s="68"/>
      <c r="G46" s="73"/>
      <c r="H46" s="73"/>
      <c r="I46" s="73"/>
      <c r="J46" s="238"/>
      <c r="K46" s="68"/>
      <c r="L46" s="68"/>
      <c r="M46" s="73"/>
      <c r="N46" s="68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</row>
    <row r="47" customFormat="false" ht="15" hidden="false" customHeight="false" outlineLevel="0" collapsed="false">
      <c r="A47" s="66"/>
      <c r="B47" s="72"/>
      <c r="C47" s="237"/>
      <c r="D47" s="68"/>
      <c r="E47" s="68"/>
      <c r="F47" s="68"/>
      <c r="G47" s="73"/>
      <c r="H47" s="73"/>
      <c r="I47" s="73"/>
      <c r="J47" s="238"/>
      <c r="K47" s="68"/>
      <c r="L47" s="68"/>
      <c r="M47" s="73"/>
      <c r="N47" s="68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</row>
    <row r="48" customFormat="false" ht="15" hidden="false" customHeight="false" outlineLevel="0" collapsed="false">
      <c r="A48" s="66"/>
      <c r="B48" s="72"/>
      <c r="C48" s="237"/>
      <c r="D48" s="68"/>
      <c r="E48" s="68"/>
      <c r="F48" s="68"/>
      <c r="G48" s="73"/>
      <c r="H48" s="73"/>
      <c r="I48" s="73"/>
      <c r="J48" s="238"/>
      <c r="K48" s="68"/>
      <c r="L48" s="68"/>
      <c r="M48" s="73"/>
      <c r="N48" s="68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</row>
    <row r="49" customFormat="false" ht="15" hidden="false" customHeight="false" outlineLevel="0" collapsed="false">
      <c r="A49" s="66"/>
      <c r="B49" s="72"/>
      <c r="C49" s="237"/>
      <c r="D49" s="68"/>
      <c r="E49" s="68"/>
      <c r="F49" s="68"/>
      <c r="G49" s="73"/>
      <c r="H49" s="73"/>
      <c r="I49" s="73"/>
      <c r="J49" s="238"/>
      <c r="K49" s="68"/>
      <c r="L49" s="68"/>
      <c r="M49" s="73"/>
      <c r="N49" s="68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</row>
    <row r="50" customFormat="false" ht="15" hidden="false" customHeight="false" outlineLevel="0" collapsed="false">
      <c r="A50" s="66"/>
      <c r="B50" s="72"/>
      <c r="C50" s="237"/>
      <c r="D50" s="68"/>
      <c r="E50" s="68"/>
      <c r="F50" s="68"/>
      <c r="G50" s="73"/>
      <c r="H50" s="73"/>
      <c r="I50" s="73"/>
      <c r="J50" s="238"/>
      <c r="K50" s="68"/>
      <c r="L50" s="68"/>
      <c r="M50" s="73"/>
      <c r="N50" s="68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</row>
    <row r="51" customFormat="false" ht="15" hidden="false" customHeight="false" outlineLevel="0" collapsed="false">
      <c r="A51" s="66"/>
      <c r="B51" s="72"/>
      <c r="C51" s="237"/>
      <c r="D51" s="68"/>
      <c r="E51" s="68"/>
      <c r="F51" s="68"/>
      <c r="G51" s="73"/>
      <c r="H51" s="73"/>
      <c r="I51" s="73"/>
      <c r="J51" s="238"/>
      <c r="K51" s="68"/>
      <c r="L51" s="68"/>
      <c r="M51" s="73"/>
      <c r="N51" s="68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</row>
    <row r="52" customFormat="false" ht="15" hidden="false" customHeight="false" outlineLevel="0" collapsed="false">
      <c r="A52" s="66"/>
      <c r="B52" s="72"/>
      <c r="C52" s="237"/>
      <c r="D52" s="68"/>
      <c r="E52" s="68"/>
      <c r="F52" s="68"/>
      <c r="G52" s="73"/>
      <c r="H52" s="73"/>
      <c r="I52" s="73"/>
      <c r="J52" s="238"/>
      <c r="K52" s="68"/>
      <c r="L52" s="68"/>
      <c r="M52" s="73"/>
      <c r="N52" s="68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</row>
    <row r="53" customFormat="false" ht="15" hidden="false" customHeight="false" outlineLevel="0" collapsed="false">
      <c r="A53" s="66"/>
      <c r="B53" s="76"/>
      <c r="C53" s="67"/>
      <c r="D53" s="68"/>
      <c r="E53" s="68"/>
      <c r="F53" s="68"/>
      <c r="G53" s="74"/>
      <c r="H53" s="74"/>
      <c r="I53" s="74"/>
      <c r="J53" s="76"/>
      <c r="K53" s="68"/>
      <c r="L53" s="68"/>
      <c r="M53" s="74"/>
      <c r="N53" s="68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</row>
    <row r="54" customFormat="false" ht="15" hidden="false" customHeight="false" outlineLevel="0" collapsed="false">
      <c r="A54" s="66"/>
      <c r="B54" s="68"/>
      <c r="C54" s="236"/>
      <c r="D54" s="68"/>
      <c r="E54" s="68"/>
      <c r="F54" s="68"/>
      <c r="G54" s="75"/>
      <c r="H54" s="75"/>
      <c r="I54" s="75"/>
      <c r="J54" s="76"/>
      <c r="K54" s="68"/>
      <c r="L54" s="68"/>
      <c r="M54" s="75"/>
      <c r="N54" s="68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</row>
    <row r="55" customFormat="false" ht="15" hidden="false" customHeight="false" outlineLevel="0" collapsed="false">
      <c r="A55" s="66"/>
      <c r="B55" s="68"/>
      <c r="C55" s="236"/>
      <c r="D55" s="68"/>
      <c r="E55" s="69"/>
      <c r="F55" s="68"/>
      <c r="G55" s="74"/>
      <c r="H55" s="74"/>
      <c r="I55" s="74"/>
      <c r="J55" s="77"/>
      <c r="K55" s="68"/>
      <c r="L55" s="69"/>
      <c r="M55" s="74"/>
      <c r="N55" s="68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</row>
    <row r="56" customFormat="false" ht="15" hidden="false" customHeight="false" outlineLevel="0" collapsed="false">
      <c r="A56" s="66"/>
      <c r="B56" s="68"/>
      <c r="C56" s="236"/>
      <c r="D56" s="68"/>
      <c r="E56" s="69"/>
      <c r="F56" s="68"/>
      <c r="G56" s="77"/>
      <c r="H56" s="77"/>
      <c r="I56" s="77"/>
      <c r="J56" s="77"/>
      <c r="K56" s="68"/>
      <c r="L56" s="69"/>
      <c r="M56" s="77"/>
      <c r="N56" s="68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</row>
    <row r="57" customFormat="false" ht="15" hidden="false" customHeight="false" outlineLevel="0" collapsed="false">
      <c r="A57" s="66"/>
      <c r="B57" s="68"/>
      <c r="C57" s="236"/>
      <c r="D57" s="68"/>
      <c r="E57" s="69"/>
      <c r="F57" s="68"/>
      <c r="G57" s="77"/>
      <c r="H57" s="77"/>
      <c r="I57" s="77"/>
      <c r="J57" s="77"/>
      <c r="K57" s="68"/>
      <c r="L57" s="69"/>
      <c r="M57" s="77"/>
      <c r="N57" s="68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</row>
    <row r="58" customFormat="false" ht="15" hidden="false" customHeight="false" outlineLevel="0" collapsed="false">
      <c r="A58" s="66"/>
      <c r="B58" s="67"/>
      <c r="C58" s="67"/>
      <c r="D58" s="67"/>
      <c r="E58" s="67"/>
      <c r="F58" s="67"/>
      <c r="G58" s="67"/>
      <c r="H58" s="67"/>
      <c r="I58" s="67"/>
      <c r="J58" s="238"/>
      <c r="K58" s="67"/>
      <c r="L58" s="67"/>
      <c r="M58" s="67"/>
      <c r="N58" s="68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</row>
    <row r="59" customFormat="false" ht="15" hidden="false" customHeight="false" outlineLevel="0" collapsed="false">
      <c r="A59" s="66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8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</row>
    <row r="60" customFormat="false" ht="15" hidden="false" customHeight="false" outlineLevel="0" collapsed="false">
      <c r="A60" s="66"/>
      <c r="B60" s="68"/>
      <c r="C60" s="236"/>
      <c r="D60" s="68"/>
      <c r="E60" s="69"/>
      <c r="F60" s="68"/>
      <c r="G60" s="77"/>
      <c r="H60" s="77"/>
      <c r="I60" s="77"/>
      <c r="J60" s="77"/>
      <c r="K60" s="68"/>
      <c r="L60" s="69"/>
      <c r="M60" s="77"/>
      <c r="N60" s="68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</row>
    <row r="61" customFormat="false" ht="15" hidden="false" customHeight="false" outlineLevel="0" collapsed="false">
      <c r="A61" s="66"/>
      <c r="B61" s="68"/>
      <c r="C61" s="236"/>
      <c r="D61" s="68"/>
      <c r="E61" s="69"/>
      <c r="F61" s="68"/>
      <c r="G61" s="77"/>
      <c r="H61" s="77"/>
      <c r="I61" s="77"/>
      <c r="J61" s="77"/>
      <c r="K61" s="68"/>
      <c r="L61" s="69"/>
      <c r="M61" s="77"/>
      <c r="N61" s="68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</row>
    <row r="62" customFormat="false" ht="15" hidden="false" customHeight="false" outlineLevel="0" collapsed="false">
      <c r="A62" s="66"/>
      <c r="B62" s="68"/>
      <c r="C62" s="236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</row>
    <row r="63" customFormat="false" ht="15" hidden="false" customHeight="false" outlineLevel="0" collapsed="false">
      <c r="A63" s="66"/>
      <c r="B63" s="68"/>
      <c r="C63" s="236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</row>
    <row r="64" customFormat="false" ht="15" hidden="false" customHeight="false" outlineLevel="0" collapsed="false">
      <c r="A64" s="66"/>
      <c r="B64" s="68"/>
      <c r="C64" s="236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</row>
    <row r="65" customFormat="false" ht="15" hidden="false" customHeight="false" outlineLevel="0" collapsed="false">
      <c r="A65" s="66"/>
      <c r="B65" s="68"/>
      <c r="C65" s="236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</row>
    <row r="66" customFormat="false" ht="15" hidden="false" customHeight="false" outlineLevel="0" collapsed="false">
      <c r="A66" s="66"/>
      <c r="B66" s="66"/>
      <c r="C66" s="239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</row>
    <row r="67" customFormat="false" ht="15" hidden="false" customHeight="false" outlineLevel="0" collapsed="false">
      <c r="A67" s="66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</row>
    <row r="68" customFormat="false" ht="15" hidden="false" customHeight="false" outlineLevel="0" collapsed="false">
      <c r="A68" s="66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</row>
    <row r="69" customFormat="false" ht="15" hidden="false" customHeight="false" outlineLevel="0" collapsed="false">
      <c r="A69" s="66"/>
      <c r="B69" s="69"/>
      <c r="C69" s="67"/>
      <c r="D69" s="70"/>
      <c r="E69" s="68"/>
      <c r="F69" s="68"/>
      <c r="G69" s="68"/>
      <c r="H69" s="68"/>
      <c r="I69" s="68"/>
      <c r="J69" s="76"/>
      <c r="K69" s="70"/>
      <c r="L69" s="68"/>
      <c r="M69" s="68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</row>
    <row r="70" customFormat="false" ht="15" hidden="false" customHeight="false" outlineLevel="0" collapsed="false">
      <c r="A70" s="66"/>
      <c r="B70" s="69"/>
      <c r="C70" s="67"/>
      <c r="D70" s="69"/>
      <c r="E70" s="68"/>
      <c r="F70" s="68"/>
      <c r="G70" s="68"/>
      <c r="H70" s="68"/>
      <c r="I70" s="68"/>
      <c r="J70" s="76"/>
      <c r="K70" s="69"/>
      <c r="L70" s="68"/>
      <c r="M70" s="68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</row>
    <row r="71" customFormat="false" ht="15" hidden="false" customHeight="false" outlineLevel="0" collapsed="false">
      <c r="A71" s="66"/>
      <c r="B71" s="68"/>
      <c r="C71" s="236"/>
      <c r="D71" s="68"/>
      <c r="E71" s="68"/>
      <c r="F71" s="68"/>
      <c r="G71" s="68"/>
      <c r="H71" s="68"/>
      <c r="I71" s="68"/>
      <c r="J71" s="76"/>
      <c r="K71" s="68"/>
      <c r="L71" s="68"/>
      <c r="M71" s="71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</row>
    <row r="72" customFormat="false" ht="15" hidden="false" customHeight="false" outlineLevel="0" collapsed="false">
      <c r="A72" s="66"/>
      <c r="B72" s="72"/>
      <c r="C72" s="237"/>
      <c r="D72" s="68"/>
      <c r="E72" s="68"/>
      <c r="F72" s="68"/>
      <c r="G72" s="73"/>
      <c r="H72" s="73"/>
      <c r="I72" s="73"/>
      <c r="J72" s="77"/>
      <c r="K72" s="68"/>
      <c r="L72" s="68"/>
      <c r="M72" s="73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</row>
    <row r="73" customFormat="false" ht="15" hidden="false" customHeight="false" outlineLevel="0" collapsed="false">
      <c r="A73" s="66"/>
      <c r="B73" s="72"/>
      <c r="C73" s="237"/>
      <c r="D73" s="68"/>
      <c r="E73" s="68"/>
      <c r="F73" s="68"/>
      <c r="G73" s="73"/>
      <c r="H73" s="73"/>
      <c r="I73" s="73"/>
      <c r="J73" s="77"/>
      <c r="K73" s="68"/>
      <c r="L73" s="68"/>
      <c r="M73" s="73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</row>
    <row r="74" customFormat="false" ht="15" hidden="false" customHeight="false" outlineLevel="0" collapsed="false">
      <c r="A74" s="66"/>
      <c r="B74" s="72"/>
      <c r="C74" s="237"/>
      <c r="D74" s="68"/>
      <c r="E74" s="68"/>
      <c r="F74" s="68"/>
      <c r="G74" s="73"/>
      <c r="H74" s="73"/>
      <c r="I74" s="73"/>
      <c r="J74" s="77"/>
      <c r="K74" s="68"/>
      <c r="L74" s="68"/>
      <c r="M74" s="73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</row>
    <row r="75" customFormat="false" ht="15" hidden="false" customHeight="false" outlineLevel="0" collapsed="false">
      <c r="A75" s="66"/>
      <c r="B75" s="72"/>
      <c r="C75" s="237"/>
      <c r="D75" s="68"/>
      <c r="E75" s="68"/>
      <c r="F75" s="68"/>
      <c r="G75" s="73"/>
      <c r="H75" s="73"/>
      <c r="I75" s="73"/>
      <c r="J75" s="77"/>
      <c r="K75" s="68"/>
      <c r="L75" s="68"/>
      <c r="M75" s="73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</row>
    <row r="76" customFormat="false" ht="15" hidden="false" customHeight="false" outlineLevel="0" collapsed="false">
      <c r="A76" s="66"/>
      <c r="B76" s="72"/>
      <c r="C76" s="237"/>
      <c r="D76" s="68"/>
      <c r="E76" s="68"/>
      <c r="F76" s="68"/>
      <c r="G76" s="73"/>
      <c r="H76" s="73"/>
      <c r="I76" s="73"/>
      <c r="J76" s="77"/>
      <c r="K76" s="68"/>
      <c r="L76" s="68"/>
      <c r="M76" s="73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</row>
    <row r="77" customFormat="false" ht="15" hidden="false" customHeight="false" outlineLevel="0" collapsed="false">
      <c r="A77" s="66"/>
      <c r="B77" s="69"/>
      <c r="C77" s="67"/>
      <c r="D77" s="68"/>
      <c r="E77" s="68"/>
      <c r="F77" s="68"/>
      <c r="G77" s="74"/>
      <c r="H77" s="74"/>
      <c r="I77" s="74"/>
      <c r="J77" s="77"/>
      <c r="K77" s="68"/>
      <c r="L77" s="68"/>
      <c r="M77" s="74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</row>
    <row r="78" customFormat="false" ht="15" hidden="false" customHeight="false" outlineLevel="0" collapsed="false">
      <c r="A78" s="66"/>
      <c r="B78" s="68"/>
      <c r="C78" s="236"/>
      <c r="D78" s="68"/>
      <c r="E78" s="68"/>
      <c r="F78" s="68"/>
      <c r="G78" s="75"/>
      <c r="H78" s="75"/>
      <c r="I78" s="75"/>
      <c r="J78" s="76"/>
      <c r="K78" s="68"/>
      <c r="L78" s="68"/>
      <c r="M78" s="75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</row>
    <row r="79" customFormat="false" ht="15" hidden="false" customHeight="false" outlineLevel="0" collapsed="false">
      <c r="A79" s="66"/>
      <c r="B79" s="69"/>
      <c r="C79" s="67"/>
      <c r="D79" s="68"/>
      <c r="E79" s="68"/>
      <c r="F79" s="68"/>
      <c r="G79" s="75"/>
      <c r="H79" s="75"/>
      <c r="I79" s="75"/>
      <c r="J79" s="76"/>
      <c r="K79" s="68"/>
      <c r="L79" s="68"/>
      <c r="M79" s="75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</row>
    <row r="80" customFormat="false" ht="15" hidden="false" customHeight="false" outlineLevel="0" collapsed="false">
      <c r="A80" s="66"/>
      <c r="B80" s="72"/>
      <c r="C80" s="237"/>
      <c r="D80" s="68"/>
      <c r="E80" s="68"/>
      <c r="F80" s="68"/>
      <c r="G80" s="73"/>
      <c r="H80" s="73"/>
      <c r="I80" s="73"/>
      <c r="J80" s="238"/>
      <c r="K80" s="68"/>
      <c r="L80" s="68"/>
      <c r="M80" s="73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</row>
    <row r="81" customFormat="false" ht="15" hidden="false" customHeight="false" outlineLevel="0" collapsed="false">
      <c r="A81" s="66"/>
      <c r="B81" s="72"/>
      <c r="C81" s="237"/>
      <c r="D81" s="68"/>
      <c r="E81" s="68"/>
      <c r="F81" s="68"/>
      <c r="G81" s="73"/>
      <c r="H81" s="73"/>
      <c r="I81" s="73"/>
      <c r="J81" s="238"/>
      <c r="K81" s="68"/>
      <c r="L81" s="68"/>
      <c r="M81" s="73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</row>
    <row r="82" customFormat="false" ht="15" hidden="false" customHeight="false" outlineLevel="0" collapsed="false">
      <c r="A82" s="66"/>
      <c r="B82" s="72"/>
      <c r="C82" s="237"/>
      <c r="D82" s="68"/>
      <c r="E82" s="68"/>
      <c r="F82" s="68"/>
      <c r="G82" s="73"/>
      <c r="H82" s="73"/>
      <c r="I82" s="73"/>
      <c r="J82" s="238"/>
      <c r="K82" s="68"/>
      <c r="L82" s="68"/>
      <c r="M82" s="73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</row>
    <row r="83" customFormat="false" ht="15" hidden="false" customHeight="false" outlineLevel="0" collapsed="false">
      <c r="A83" s="66"/>
      <c r="B83" s="72"/>
      <c r="C83" s="237"/>
      <c r="D83" s="68"/>
      <c r="E83" s="68"/>
      <c r="F83" s="68"/>
      <c r="G83" s="73"/>
      <c r="H83" s="73"/>
      <c r="I83" s="73"/>
      <c r="J83" s="238"/>
      <c r="K83" s="68"/>
      <c r="L83" s="68"/>
      <c r="M83" s="73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</row>
    <row r="84" customFormat="false" ht="15" hidden="false" customHeight="false" outlineLevel="0" collapsed="false">
      <c r="A84" s="66"/>
      <c r="B84" s="72"/>
      <c r="C84" s="237"/>
      <c r="D84" s="68"/>
      <c r="E84" s="68"/>
      <c r="F84" s="68"/>
      <c r="G84" s="73"/>
      <c r="H84" s="73"/>
      <c r="I84" s="73"/>
      <c r="J84" s="238"/>
      <c r="K84" s="68"/>
      <c r="L84" s="68"/>
      <c r="M84" s="73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</row>
    <row r="85" customFormat="false" ht="15" hidden="false" customHeight="false" outlineLevel="0" collapsed="false">
      <c r="A85" s="66"/>
      <c r="B85" s="72"/>
      <c r="C85" s="237"/>
      <c r="D85" s="68"/>
      <c r="E85" s="68"/>
      <c r="F85" s="68"/>
      <c r="G85" s="73"/>
      <c r="H85" s="73"/>
      <c r="I85" s="73"/>
      <c r="J85" s="238"/>
      <c r="K85" s="68"/>
      <c r="L85" s="68"/>
      <c r="M85" s="73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</row>
    <row r="86" customFormat="false" ht="15" hidden="false" customHeight="false" outlineLevel="0" collapsed="false">
      <c r="A86" s="66"/>
      <c r="B86" s="72"/>
      <c r="C86" s="237"/>
      <c r="D86" s="68"/>
      <c r="E86" s="68"/>
      <c r="F86" s="68"/>
      <c r="G86" s="73"/>
      <c r="H86" s="73"/>
      <c r="I86" s="73"/>
      <c r="J86" s="238"/>
      <c r="K86" s="68"/>
      <c r="L86" s="68"/>
      <c r="M86" s="73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</row>
    <row r="87" customFormat="false" ht="15" hidden="false" customHeight="false" outlineLevel="0" collapsed="false">
      <c r="A87" s="66"/>
      <c r="B87" s="76"/>
      <c r="C87" s="67"/>
      <c r="D87" s="68"/>
      <c r="E87" s="68"/>
      <c r="F87" s="68"/>
      <c r="G87" s="74"/>
      <c r="H87" s="74"/>
      <c r="I87" s="74"/>
      <c r="J87" s="76"/>
      <c r="K87" s="68"/>
      <c r="L87" s="68"/>
      <c r="M87" s="74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</row>
    <row r="88" customFormat="false" ht="15" hidden="false" customHeight="false" outlineLevel="0" collapsed="false">
      <c r="A88" s="66"/>
      <c r="B88" s="68"/>
      <c r="C88" s="236"/>
      <c r="D88" s="68"/>
      <c r="E88" s="68"/>
      <c r="F88" s="68"/>
      <c r="G88" s="75"/>
      <c r="H88" s="75"/>
      <c r="I88" s="75"/>
      <c r="J88" s="76"/>
      <c r="K88" s="68"/>
      <c r="L88" s="68"/>
      <c r="M88" s="75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</row>
    <row r="89" customFormat="false" ht="15" hidden="false" customHeight="false" outlineLevel="0" collapsed="false">
      <c r="A89" s="66"/>
      <c r="B89" s="68"/>
      <c r="C89" s="236"/>
      <c r="D89" s="68"/>
      <c r="E89" s="69"/>
      <c r="F89" s="68"/>
      <c r="G89" s="74"/>
      <c r="H89" s="74"/>
      <c r="I89" s="74"/>
      <c r="J89" s="77"/>
      <c r="K89" s="68"/>
      <c r="L89" s="69"/>
      <c r="M89" s="74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</row>
    <row r="90" customFormat="false" ht="15" hidden="false" customHeight="false" outlineLevel="0" collapsed="false">
      <c r="A90" s="66"/>
      <c r="B90" s="68"/>
      <c r="C90" s="236"/>
      <c r="D90" s="68"/>
      <c r="E90" s="69"/>
      <c r="F90" s="68"/>
      <c r="G90" s="77"/>
      <c r="H90" s="77"/>
      <c r="I90" s="77"/>
      <c r="J90" s="77"/>
      <c r="K90" s="68"/>
      <c r="L90" s="69"/>
      <c r="M90" s="77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</row>
    <row r="91" customFormat="false" ht="15" hidden="false" customHeight="false" outlineLevel="0" collapsed="false">
      <c r="A91" s="66"/>
      <c r="B91" s="68"/>
      <c r="C91" s="236"/>
      <c r="D91" s="68"/>
      <c r="E91" s="69"/>
      <c r="F91" s="68"/>
      <c r="G91" s="77"/>
      <c r="H91" s="77"/>
      <c r="I91" s="77"/>
      <c r="J91" s="77"/>
      <c r="K91" s="68"/>
      <c r="L91" s="69"/>
      <c r="M91" s="77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</row>
    <row r="92" customFormat="false" ht="15" hidden="false" customHeight="false" outlineLevel="0" collapsed="false">
      <c r="A92" s="66"/>
      <c r="B92" s="67"/>
      <c r="C92" s="67"/>
      <c r="D92" s="67"/>
      <c r="E92" s="67"/>
      <c r="F92" s="67"/>
      <c r="G92" s="67"/>
      <c r="H92" s="67"/>
      <c r="I92" s="67"/>
      <c r="J92" s="238"/>
      <c r="K92" s="67"/>
      <c r="L92" s="67"/>
      <c r="M92" s="67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</row>
    <row r="93" customFormat="false" ht="15" hidden="false" customHeight="false" outlineLevel="0" collapsed="false">
      <c r="A93" s="66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</row>
    <row r="94" customFormat="false" ht="15" hidden="false" customHeight="false" outlineLevel="0" collapsed="false">
      <c r="A94" s="66"/>
      <c r="B94" s="68"/>
      <c r="C94" s="236"/>
      <c r="D94" s="68"/>
      <c r="E94" s="69"/>
      <c r="F94" s="68"/>
      <c r="G94" s="77"/>
      <c r="H94" s="77"/>
      <c r="I94" s="77"/>
      <c r="J94" s="77"/>
      <c r="K94" s="68"/>
      <c r="L94" s="69"/>
      <c r="M94" s="77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</row>
    <row r="95" customFormat="false" ht="15" hidden="false" customHeight="false" outlineLevel="0" collapsed="false">
      <c r="A95" s="66"/>
      <c r="B95" s="68"/>
      <c r="C95" s="236"/>
      <c r="D95" s="68"/>
      <c r="E95" s="69"/>
      <c r="F95" s="68"/>
      <c r="G95" s="77"/>
      <c r="H95" s="77"/>
      <c r="I95" s="77"/>
      <c r="J95" s="77"/>
      <c r="K95" s="68"/>
      <c r="L95" s="69"/>
      <c r="M95" s="77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</row>
    <row r="96" customFormat="false" ht="15" hidden="false" customHeight="false" outlineLevel="0" collapsed="false">
      <c r="A96" s="66"/>
      <c r="B96" s="68"/>
      <c r="C96" s="236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</row>
    <row r="97" customFormat="false" ht="15" hidden="false" customHeight="false" outlineLevel="0" collapsed="false">
      <c r="A97" s="66"/>
      <c r="B97" s="68"/>
      <c r="C97" s="236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</row>
    <row r="98" customFormat="false" ht="15" hidden="false" customHeight="false" outlineLevel="0" collapsed="false">
      <c r="A98" s="66"/>
      <c r="B98" s="68"/>
      <c r="C98" s="236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</row>
    <row r="99" customFormat="false" ht="15" hidden="false" customHeight="false" outlineLevel="0" collapsed="false">
      <c r="A99" s="66"/>
      <c r="B99" s="66"/>
      <c r="C99" s="239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</row>
    <row r="100" customFormat="false" ht="15" hidden="false" customHeight="false" outlineLevel="0" collapsed="false">
      <c r="A100" s="66"/>
      <c r="B100" s="66"/>
      <c r="C100" s="239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</row>
    <row r="101" customFormat="false" ht="15" hidden="false" customHeight="false" outlineLevel="0" collapsed="false">
      <c r="A101" s="66"/>
      <c r="B101" s="66"/>
      <c r="C101" s="239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</row>
    <row r="102" customFormat="false" ht="15" hidden="false" customHeight="false" outlineLevel="0" collapsed="false">
      <c r="A102" s="66"/>
      <c r="B102" s="66"/>
      <c r="C102" s="239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</row>
    <row r="103" customFormat="false" ht="15" hidden="false" customHeight="false" outlineLevel="0" collapsed="false">
      <c r="A103" s="66"/>
      <c r="B103" s="66"/>
      <c r="C103" s="239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</row>
    <row r="104" customFormat="false" ht="15" hidden="false" customHeight="false" outlineLevel="0" collapsed="false">
      <c r="A104" s="66"/>
      <c r="B104" s="66"/>
      <c r="C104" s="239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</row>
    <row r="105" customFormat="false" ht="15" hidden="false" customHeight="false" outlineLevel="0" collapsed="false">
      <c r="A105" s="66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</row>
    <row r="106" customFormat="false" ht="15" hidden="false" customHeight="false" outlineLevel="0" collapsed="false">
      <c r="A106" s="66"/>
      <c r="B106" s="69"/>
      <c r="C106" s="67"/>
      <c r="D106" s="70"/>
      <c r="E106" s="68"/>
      <c r="F106" s="68"/>
      <c r="G106" s="68"/>
      <c r="H106" s="68"/>
      <c r="I106" s="68"/>
      <c r="J106" s="76"/>
      <c r="K106" s="70"/>
      <c r="L106" s="68"/>
      <c r="M106" s="68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</row>
    <row r="107" customFormat="false" ht="15" hidden="false" customHeight="false" outlineLevel="0" collapsed="false">
      <c r="A107" s="66"/>
      <c r="B107" s="69"/>
      <c r="C107" s="67"/>
      <c r="D107" s="69"/>
      <c r="E107" s="68"/>
      <c r="F107" s="68"/>
      <c r="G107" s="68"/>
      <c r="H107" s="68"/>
      <c r="I107" s="68"/>
      <c r="J107" s="76"/>
      <c r="K107" s="69"/>
      <c r="L107" s="68"/>
      <c r="M107" s="68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</row>
    <row r="108" customFormat="false" ht="15" hidden="false" customHeight="false" outlineLevel="0" collapsed="false">
      <c r="A108" s="66"/>
      <c r="B108" s="68"/>
      <c r="C108" s="236"/>
      <c r="D108" s="68"/>
      <c r="E108" s="68"/>
      <c r="F108" s="68"/>
      <c r="G108" s="68"/>
      <c r="H108" s="68"/>
      <c r="I108" s="68"/>
      <c r="J108" s="76"/>
      <c r="K108" s="68"/>
      <c r="L108" s="68"/>
      <c r="M108" s="71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</row>
    <row r="109" customFormat="false" ht="15" hidden="false" customHeight="false" outlineLevel="0" collapsed="false">
      <c r="A109" s="66"/>
      <c r="B109" s="72"/>
      <c r="C109" s="237"/>
      <c r="D109" s="68"/>
      <c r="E109" s="68"/>
      <c r="F109" s="68"/>
      <c r="G109" s="73"/>
      <c r="H109" s="73"/>
      <c r="I109" s="73"/>
      <c r="J109" s="77"/>
      <c r="K109" s="68"/>
      <c r="L109" s="68"/>
      <c r="M109" s="73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</row>
    <row r="110" customFormat="false" ht="15" hidden="false" customHeight="false" outlineLevel="0" collapsed="false">
      <c r="A110" s="66"/>
      <c r="B110" s="72"/>
      <c r="C110" s="237"/>
      <c r="D110" s="68"/>
      <c r="E110" s="68"/>
      <c r="F110" s="68"/>
      <c r="G110" s="73"/>
      <c r="H110" s="73"/>
      <c r="I110" s="73"/>
      <c r="J110" s="77"/>
      <c r="K110" s="68"/>
      <c r="L110" s="68"/>
      <c r="M110" s="73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</row>
    <row r="111" customFormat="false" ht="15" hidden="false" customHeight="false" outlineLevel="0" collapsed="false">
      <c r="A111" s="66"/>
      <c r="B111" s="72"/>
      <c r="C111" s="237"/>
      <c r="D111" s="68"/>
      <c r="E111" s="68"/>
      <c r="F111" s="68"/>
      <c r="G111" s="73"/>
      <c r="H111" s="73"/>
      <c r="I111" s="73"/>
      <c r="J111" s="77"/>
      <c r="K111" s="68"/>
      <c r="L111" s="68"/>
      <c r="M111" s="73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</row>
    <row r="112" customFormat="false" ht="15" hidden="false" customHeight="false" outlineLevel="0" collapsed="false">
      <c r="A112" s="66"/>
      <c r="B112" s="72"/>
      <c r="C112" s="237"/>
      <c r="D112" s="68"/>
      <c r="E112" s="68"/>
      <c r="F112" s="68"/>
      <c r="G112" s="73"/>
      <c r="H112" s="73"/>
      <c r="I112" s="73"/>
      <c r="J112" s="77"/>
      <c r="K112" s="68"/>
      <c r="L112" s="68"/>
      <c r="M112" s="73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</row>
    <row r="113" customFormat="false" ht="15" hidden="false" customHeight="false" outlineLevel="0" collapsed="false">
      <c r="A113" s="66"/>
      <c r="B113" s="72"/>
      <c r="C113" s="237"/>
      <c r="D113" s="68"/>
      <c r="E113" s="68"/>
      <c r="F113" s="68"/>
      <c r="G113" s="73"/>
      <c r="H113" s="73"/>
      <c r="I113" s="73"/>
      <c r="J113" s="77"/>
      <c r="K113" s="68"/>
      <c r="L113" s="68"/>
      <c r="M113" s="73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</row>
    <row r="114" customFormat="false" ht="15" hidden="false" customHeight="false" outlineLevel="0" collapsed="false">
      <c r="A114" s="66"/>
      <c r="B114" s="69"/>
      <c r="C114" s="67"/>
      <c r="D114" s="68"/>
      <c r="E114" s="68"/>
      <c r="F114" s="68"/>
      <c r="G114" s="74"/>
      <c r="H114" s="74"/>
      <c r="I114" s="74"/>
      <c r="J114" s="77"/>
      <c r="K114" s="68"/>
      <c r="L114" s="68"/>
      <c r="M114" s="74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</row>
    <row r="115" customFormat="false" ht="15" hidden="false" customHeight="false" outlineLevel="0" collapsed="false">
      <c r="A115" s="66"/>
      <c r="B115" s="68"/>
      <c r="C115" s="236"/>
      <c r="D115" s="68"/>
      <c r="E115" s="68"/>
      <c r="F115" s="68"/>
      <c r="G115" s="75"/>
      <c r="H115" s="75"/>
      <c r="I115" s="75"/>
      <c r="J115" s="76"/>
      <c r="K115" s="68"/>
      <c r="L115" s="68"/>
      <c r="M115" s="75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</row>
    <row r="116" customFormat="false" ht="15" hidden="false" customHeight="false" outlineLevel="0" collapsed="false">
      <c r="A116" s="66"/>
      <c r="B116" s="69"/>
      <c r="C116" s="67"/>
      <c r="D116" s="68"/>
      <c r="E116" s="68"/>
      <c r="F116" s="68"/>
      <c r="G116" s="75"/>
      <c r="H116" s="75"/>
      <c r="I116" s="75"/>
      <c r="J116" s="76"/>
      <c r="K116" s="68"/>
      <c r="L116" s="68"/>
      <c r="M116" s="75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</row>
    <row r="117" customFormat="false" ht="15" hidden="false" customHeight="false" outlineLevel="0" collapsed="false">
      <c r="A117" s="66"/>
      <c r="B117" s="72"/>
      <c r="C117" s="237"/>
      <c r="D117" s="68"/>
      <c r="E117" s="68"/>
      <c r="F117" s="68"/>
      <c r="G117" s="73"/>
      <c r="H117" s="73"/>
      <c r="I117" s="73"/>
      <c r="J117" s="238"/>
      <c r="K117" s="68"/>
      <c r="L117" s="68"/>
      <c r="M117" s="73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</row>
    <row r="118" customFormat="false" ht="15" hidden="false" customHeight="false" outlineLevel="0" collapsed="false">
      <c r="A118" s="66"/>
      <c r="B118" s="72"/>
      <c r="C118" s="237"/>
      <c r="D118" s="68"/>
      <c r="E118" s="68"/>
      <c r="F118" s="68"/>
      <c r="G118" s="73"/>
      <c r="H118" s="73"/>
      <c r="I118" s="73"/>
      <c r="J118" s="238"/>
      <c r="K118" s="68"/>
      <c r="L118" s="68"/>
      <c r="M118" s="73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</row>
    <row r="119" customFormat="false" ht="15" hidden="false" customHeight="false" outlineLevel="0" collapsed="false">
      <c r="A119" s="66"/>
      <c r="B119" s="72"/>
      <c r="C119" s="237"/>
      <c r="D119" s="68"/>
      <c r="E119" s="68"/>
      <c r="F119" s="68"/>
      <c r="G119" s="73"/>
      <c r="H119" s="73"/>
      <c r="I119" s="73"/>
      <c r="J119" s="238"/>
      <c r="K119" s="68"/>
      <c r="L119" s="68"/>
      <c r="M119" s="73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</row>
    <row r="120" customFormat="false" ht="15" hidden="false" customHeight="false" outlineLevel="0" collapsed="false">
      <c r="A120" s="66"/>
      <c r="B120" s="72"/>
      <c r="C120" s="237"/>
      <c r="D120" s="68"/>
      <c r="E120" s="68"/>
      <c r="F120" s="68"/>
      <c r="G120" s="73"/>
      <c r="H120" s="73"/>
      <c r="I120" s="73"/>
      <c r="J120" s="238"/>
      <c r="K120" s="68"/>
      <c r="L120" s="68"/>
      <c r="M120" s="73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</row>
    <row r="121" customFormat="false" ht="15" hidden="false" customHeight="false" outlineLevel="0" collapsed="false">
      <c r="A121" s="66"/>
      <c r="B121" s="72"/>
      <c r="C121" s="237"/>
      <c r="D121" s="68"/>
      <c r="E121" s="68"/>
      <c r="F121" s="68"/>
      <c r="G121" s="73"/>
      <c r="H121" s="73"/>
      <c r="I121" s="73"/>
      <c r="J121" s="238"/>
      <c r="K121" s="68"/>
      <c r="L121" s="68"/>
      <c r="M121" s="73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</row>
    <row r="122" customFormat="false" ht="15" hidden="false" customHeight="false" outlineLevel="0" collapsed="false">
      <c r="A122" s="66"/>
      <c r="B122" s="72"/>
      <c r="C122" s="237"/>
      <c r="D122" s="68"/>
      <c r="E122" s="68"/>
      <c r="F122" s="68"/>
      <c r="G122" s="73"/>
      <c r="H122" s="73"/>
      <c r="I122" s="73"/>
      <c r="J122" s="238"/>
      <c r="K122" s="68"/>
      <c r="L122" s="68"/>
      <c r="M122" s="73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</row>
    <row r="123" customFormat="false" ht="15" hidden="false" customHeight="false" outlineLevel="0" collapsed="false">
      <c r="A123" s="66"/>
      <c r="B123" s="72"/>
      <c r="C123" s="237"/>
      <c r="D123" s="68"/>
      <c r="E123" s="68"/>
      <c r="F123" s="68"/>
      <c r="G123" s="73"/>
      <c r="H123" s="73"/>
      <c r="I123" s="73"/>
      <c r="J123" s="238"/>
      <c r="K123" s="68"/>
      <c r="L123" s="68"/>
      <c r="M123" s="73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</row>
    <row r="124" customFormat="false" ht="15" hidden="false" customHeight="false" outlineLevel="0" collapsed="false">
      <c r="A124" s="66"/>
      <c r="B124" s="76"/>
      <c r="C124" s="67"/>
      <c r="D124" s="68"/>
      <c r="E124" s="68"/>
      <c r="F124" s="68"/>
      <c r="G124" s="74"/>
      <c r="H124" s="74"/>
      <c r="I124" s="74"/>
      <c r="J124" s="76"/>
      <c r="K124" s="68"/>
      <c r="L124" s="68"/>
      <c r="M124" s="74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</row>
    <row r="125" customFormat="false" ht="15" hidden="false" customHeight="false" outlineLevel="0" collapsed="false">
      <c r="A125" s="66"/>
      <c r="B125" s="68"/>
      <c r="C125" s="236"/>
      <c r="D125" s="68"/>
      <c r="E125" s="68"/>
      <c r="F125" s="68"/>
      <c r="G125" s="75"/>
      <c r="H125" s="75"/>
      <c r="I125" s="75"/>
      <c r="J125" s="76"/>
      <c r="K125" s="68"/>
      <c r="L125" s="68"/>
      <c r="M125" s="75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</row>
    <row r="126" customFormat="false" ht="15" hidden="false" customHeight="false" outlineLevel="0" collapsed="false">
      <c r="A126" s="66"/>
      <c r="B126" s="68"/>
      <c r="C126" s="236"/>
      <c r="D126" s="68"/>
      <c r="E126" s="69"/>
      <c r="F126" s="68"/>
      <c r="G126" s="74"/>
      <c r="H126" s="74"/>
      <c r="I126" s="74"/>
      <c r="J126" s="77"/>
      <c r="K126" s="68"/>
      <c r="L126" s="69"/>
      <c r="M126" s="74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</row>
    <row r="127" customFormat="false" ht="15" hidden="false" customHeight="false" outlineLevel="0" collapsed="false">
      <c r="A127" s="66"/>
      <c r="B127" s="68"/>
      <c r="C127" s="236"/>
      <c r="D127" s="68"/>
      <c r="E127" s="69"/>
      <c r="F127" s="68"/>
      <c r="G127" s="77"/>
      <c r="H127" s="77"/>
      <c r="I127" s="77"/>
      <c r="J127" s="77"/>
      <c r="K127" s="68"/>
      <c r="L127" s="69"/>
      <c r="M127" s="77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</row>
    <row r="128" customFormat="false" ht="15" hidden="false" customHeight="false" outlineLevel="0" collapsed="false">
      <c r="A128" s="66"/>
      <c r="B128" s="68"/>
      <c r="C128" s="236"/>
      <c r="D128" s="68"/>
      <c r="E128" s="69"/>
      <c r="F128" s="68"/>
      <c r="G128" s="77"/>
      <c r="H128" s="77"/>
      <c r="I128" s="77"/>
      <c r="J128" s="77"/>
      <c r="K128" s="68"/>
      <c r="L128" s="69"/>
      <c r="M128" s="77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</row>
    <row r="129" customFormat="false" ht="15" hidden="false" customHeight="false" outlineLevel="0" collapsed="false">
      <c r="A129" s="66"/>
      <c r="B129" s="67"/>
      <c r="C129" s="67"/>
      <c r="D129" s="67"/>
      <c r="E129" s="67"/>
      <c r="F129" s="67"/>
      <c r="G129" s="67"/>
      <c r="H129" s="67"/>
      <c r="I129" s="67"/>
      <c r="J129" s="238"/>
      <c r="K129" s="67"/>
      <c r="L129" s="67"/>
      <c r="M129" s="67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</row>
    <row r="130" customFormat="false" ht="15" hidden="false" customHeight="false" outlineLevel="0" collapsed="false">
      <c r="A130" s="66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</row>
    <row r="131" customFormat="false" ht="15" hidden="false" customHeight="false" outlineLevel="0" collapsed="false">
      <c r="A131" s="66"/>
      <c r="B131" s="68"/>
      <c r="C131" s="236"/>
      <c r="D131" s="68"/>
      <c r="E131" s="69"/>
      <c r="F131" s="68"/>
      <c r="G131" s="77"/>
      <c r="H131" s="77"/>
      <c r="I131" s="77"/>
      <c r="J131" s="77"/>
      <c r="K131" s="68"/>
      <c r="L131" s="69"/>
      <c r="M131" s="77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</row>
    <row r="132" customFormat="false" ht="15" hidden="false" customHeight="false" outlineLevel="0" collapsed="false">
      <c r="A132" s="66"/>
      <c r="B132" s="68"/>
      <c r="C132" s="236"/>
      <c r="D132" s="68"/>
      <c r="E132" s="69"/>
      <c r="F132" s="68"/>
      <c r="G132" s="77"/>
      <c r="H132" s="77"/>
      <c r="I132" s="77"/>
      <c r="J132" s="77"/>
      <c r="K132" s="68"/>
      <c r="L132" s="69"/>
      <c r="M132" s="77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</row>
    <row r="133" customFormat="false" ht="15" hidden="false" customHeight="false" outlineLevel="0" collapsed="false">
      <c r="A133" s="66"/>
      <c r="B133" s="68"/>
      <c r="C133" s="236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</row>
    <row r="134" customFormat="false" ht="15" hidden="false" customHeight="false" outlineLevel="0" collapsed="false">
      <c r="A134" s="66"/>
      <c r="B134" s="68"/>
      <c r="C134" s="236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</row>
    <row r="135" customFormat="false" ht="15" hidden="false" customHeight="false" outlineLevel="0" collapsed="false">
      <c r="A135" s="66"/>
      <c r="B135" s="68"/>
      <c r="C135" s="236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</row>
    <row r="136" customFormat="false" ht="15" hidden="false" customHeight="false" outlineLevel="0" collapsed="false">
      <c r="A136" s="66"/>
      <c r="B136" s="66"/>
      <c r="C136" s="239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</row>
    <row r="137" customFormat="false" ht="15" hidden="false" customHeight="false" outlineLevel="0" collapsed="false">
      <c r="A137" s="66"/>
      <c r="B137" s="66"/>
      <c r="C137" s="239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</row>
    <row r="138" customFormat="false" ht="15" hidden="false" customHeight="false" outlineLevel="0" collapsed="false">
      <c r="A138" s="66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</row>
    <row r="139" customFormat="false" ht="15" hidden="false" customHeight="false" outlineLevel="0" collapsed="false">
      <c r="A139" s="66"/>
      <c r="B139" s="69"/>
      <c r="C139" s="67"/>
      <c r="D139" s="70"/>
      <c r="E139" s="68"/>
      <c r="F139" s="68"/>
      <c r="G139" s="68"/>
      <c r="H139" s="68"/>
      <c r="I139" s="68"/>
      <c r="J139" s="76"/>
      <c r="K139" s="70"/>
      <c r="L139" s="68"/>
      <c r="M139" s="68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</row>
    <row r="140" customFormat="false" ht="15" hidden="false" customHeight="false" outlineLevel="0" collapsed="false">
      <c r="A140" s="66"/>
      <c r="B140" s="69"/>
      <c r="C140" s="67"/>
      <c r="D140" s="69"/>
      <c r="E140" s="68"/>
      <c r="F140" s="68"/>
      <c r="G140" s="68"/>
      <c r="H140" s="68"/>
      <c r="I140" s="68"/>
      <c r="J140" s="76"/>
      <c r="K140" s="69"/>
      <c r="L140" s="68"/>
      <c r="M140" s="68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</row>
    <row r="141" customFormat="false" ht="15" hidden="false" customHeight="false" outlineLevel="0" collapsed="false">
      <c r="A141" s="66"/>
      <c r="B141" s="68"/>
      <c r="C141" s="236"/>
      <c r="D141" s="68"/>
      <c r="E141" s="68"/>
      <c r="F141" s="68"/>
      <c r="G141" s="68"/>
      <c r="H141" s="68"/>
      <c r="I141" s="68"/>
      <c r="J141" s="76"/>
      <c r="K141" s="68"/>
      <c r="L141" s="68"/>
      <c r="M141" s="71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</row>
    <row r="142" customFormat="false" ht="15" hidden="false" customHeight="false" outlineLevel="0" collapsed="false">
      <c r="A142" s="66"/>
      <c r="B142" s="72"/>
      <c r="C142" s="237"/>
      <c r="D142" s="68"/>
      <c r="E142" s="68"/>
      <c r="F142" s="68"/>
      <c r="G142" s="73"/>
      <c r="H142" s="73"/>
      <c r="I142" s="73"/>
      <c r="J142" s="77"/>
      <c r="K142" s="68"/>
      <c r="L142" s="68"/>
      <c r="M142" s="73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</row>
    <row r="143" customFormat="false" ht="15" hidden="false" customHeight="false" outlineLevel="0" collapsed="false">
      <c r="A143" s="66"/>
      <c r="B143" s="72"/>
      <c r="C143" s="237"/>
      <c r="D143" s="68"/>
      <c r="E143" s="68"/>
      <c r="F143" s="68"/>
      <c r="G143" s="73"/>
      <c r="H143" s="73"/>
      <c r="I143" s="73"/>
      <c r="J143" s="77"/>
      <c r="K143" s="68"/>
      <c r="L143" s="68"/>
      <c r="M143" s="73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</row>
    <row r="144" customFormat="false" ht="15" hidden="false" customHeight="false" outlineLevel="0" collapsed="false">
      <c r="A144" s="66"/>
      <c r="B144" s="72"/>
      <c r="C144" s="237"/>
      <c r="D144" s="68"/>
      <c r="E144" s="68"/>
      <c r="F144" s="68"/>
      <c r="G144" s="73"/>
      <c r="H144" s="73"/>
      <c r="I144" s="73"/>
      <c r="J144" s="77"/>
      <c r="K144" s="68"/>
      <c r="L144" s="68"/>
      <c r="M144" s="73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</row>
    <row r="145" customFormat="false" ht="15" hidden="false" customHeight="false" outlineLevel="0" collapsed="false">
      <c r="A145" s="66"/>
      <c r="B145" s="72"/>
      <c r="C145" s="237"/>
      <c r="D145" s="68"/>
      <c r="E145" s="68"/>
      <c r="F145" s="68"/>
      <c r="G145" s="73"/>
      <c r="H145" s="73"/>
      <c r="I145" s="73"/>
      <c r="J145" s="77"/>
      <c r="K145" s="68"/>
      <c r="L145" s="68"/>
      <c r="M145" s="73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</row>
    <row r="146" customFormat="false" ht="15" hidden="false" customHeight="false" outlineLevel="0" collapsed="false">
      <c r="A146" s="66"/>
      <c r="B146" s="72"/>
      <c r="C146" s="237"/>
      <c r="D146" s="68"/>
      <c r="E146" s="68"/>
      <c r="F146" s="68"/>
      <c r="G146" s="73"/>
      <c r="H146" s="73"/>
      <c r="I146" s="73"/>
      <c r="J146" s="77"/>
      <c r="K146" s="68"/>
      <c r="L146" s="68"/>
      <c r="M146" s="73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</row>
    <row r="147" customFormat="false" ht="15" hidden="false" customHeight="false" outlineLevel="0" collapsed="false">
      <c r="A147" s="66"/>
      <c r="B147" s="69"/>
      <c r="C147" s="67"/>
      <c r="D147" s="68"/>
      <c r="E147" s="68"/>
      <c r="F147" s="68"/>
      <c r="G147" s="74"/>
      <c r="H147" s="74"/>
      <c r="I147" s="74"/>
      <c r="J147" s="77"/>
      <c r="K147" s="68"/>
      <c r="L147" s="68"/>
      <c r="M147" s="74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</row>
    <row r="148" customFormat="false" ht="15" hidden="false" customHeight="false" outlineLevel="0" collapsed="false">
      <c r="A148" s="66"/>
      <c r="B148" s="68"/>
      <c r="C148" s="236"/>
      <c r="D148" s="68"/>
      <c r="E148" s="68"/>
      <c r="F148" s="68"/>
      <c r="G148" s="75"/>
      <c r="H148" s="75"/>
      <c r="I148" s="75"/>
      <c r="J148" s="76"/>
      <c r="K148" s="68"/>
      <c r="L148" s="68"/>
      <c r="M148" s="75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</row>
    <row r="149" customFormat="false" ht="15" hidden="false" customHeight="false" outlineLevel="0" collapsed="false">
      <c r="A149" s="66"/>
      <c r="B149" s="69"/>
      <c r="C149" s="67"/>
      <c r="D149" s="68"/>
      <c r="E149" s="68"/>
      <c r="F149" s="68"/>
      <c r="G149" s="75"/>
      <c r="H149" s="75"/>
      <c r="I149" s="75"/>
      <c r="J149" s="76"/>
      <c r="K149" s="68"/>
      <c r="L149" s="68"/>
      <c r="M149" s="75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</row>
    <row r="150" customFormat="false" ht="15" hidden="false" customHeight="false" outlineLevel="0" collapsed="false">
      <c r="A150" s="66"/>
      <c r="B150" s="72"/>
      <c r="C150" s="237"/>
      <c r="D150" s="68"/>
      <c r="E150" s="68"/>
      <c r="F150" s="68"/>
      <c r="G150" s="73"/>
      <c r="H150" s="73"/>
      <c r="I150" s="73"/>
      <c r="J150" s="238"/>
      <c r="K150" s="68"/>
      <c r="L150" s="68"/>
      <c r="M150" s="73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</row>
    <row r="151" customFormat="false" ht="15" hidden="false" customHeight="false" outlineLevel="0" collapsed="false">
      <c r="A151" s="66"/>
      <c r="B151" s="72"/>
      <c r="C151" s="237"/>
      <c r="D151" s="68"/>
      <c r="E151" s="68"/>
      <c r="F151" s="68"/>
      <c r="G151" s="73"/>
      <c r="H151" s="73"/>
      <c r="I151" s="73"/>
      <c r="J151" s="238"/>
      <c r="K151" s="68"/>
      <c r="L151" s="68"/>
      <c r="M151" s="73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</row>
    <row r="152" customFormat="false" ht="15" hidden="false" customHeight="false" outlineLevel="0" collapsed="false">
      <c r="A152" s="66"/>
      <c r="B152" s="72"/>
      <c r="C152" s="237"/>
      <c r="D152" s="68"/>
      <c r="E152" s="68"/>
      <c r="F152" s="68"/>
      <c r="G152" s="73"/>
      <c r="H152" s="73"/>
      <c r="I152" s="73"/>
      <c r="J152" s="238"/>
      <c r="K152" s="68"/>
      <c r="L152" s="68"/>
      <c r="M152" s="73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</row>
    <row r="153" customFormat="false" ht="15" hidden="false" customHeight="false" outlineLevel="0" collapsed="false">
      <c r="A153" s="66"/>
      <c r="B153" s="72"/>
      <c r="C153" s="237"/>
      <c r="D153" s="68"/>
      <c r="E153" s="68"/>
      <c r="F153" s="68"/>
      <c r="G153" s="73"/>
      <c r="H153" s="73"/>
      <c r="I153" s="73"/>
      <c r="J153" s="238"/>
      <c r="K153" s="68"/>
      <c r="L153" s="68"/>
      <c r="M153" s="73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</row>
    <row r="154" customFormat="false" ht="15" hidden="false" customHeight="false" outlineLevel="0" collapsed="false">
      <c r="A154" s="66"/>
      <c r="B154" s="72"/>
      <c r="C154" s="237"/>
      <c r="D154" s="68"/>
      <c r="E154" s="68"/>
      <c r="F154" s="68"/>
      <c r="G154" s="73"/>
      <c r="H154" s="73"/>
      <c r="I154" s="73"/>
      <c r="J154" s="238"/>
      <c r="K154" s="68"/>
      <c r="L154" s="68"/>
      <c r="M154" s="73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</row>
    <row r="155" customFormat="false" ht="15" hidden="false" customHeight="false" outlineLevel="0" collapsed="false">
      <c r="A155" s="66"/>
      <c r="B155" s="72"/>
      <c r="C155" s="237"/>
      <c r="D155" s="68"/>
      <c r="E155" s="68"/>
      <c r="F155" s="68"/>
      <c r="G155" s="73"/>
      <c r="H155" s="73"/>
      <c r="I155" s="73"/>
      <c r="J155" s="238"/>
      <c r="K155" s="68"/>
      <c r="L155" s="68"/>
      <c r="M155" s="73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</row>
    <row r="156" customFormat="false" ht="15" hidden="false" customHeight="false" outlineLevel="0" collapsed="false">
      <c r="A156" s="66"/>
      <c r="B156" s="72"/>
      <c r="C156" s="237"/>
      <c r="D156" s="68"/>
      <c r="E156" s="68"/>
      <c r="F156" s="68"/>
      <c r="G156" s="73"/>
      <c r="H156" s="73"/>
      <c r="I156" s="73"/>
      <c r="J156" s="238"/>
      <c r="K156" s="68"/>
      <c r="L156" s="68"/>
      <c r="M156" s="73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</row>
    <row r="157" customFormat="false" ht="15" hidden="false" customHeight="false" outlineLevel="0" collapsed="false">
      <c r="A157" s="66"/>
      <c r="B157" s="76"/>
      <c r="C157" s="67"/>
      <c r="D157" s="68"/>
      <c r="E157" s="68"/>
      <c r="F157" s="68"/>
      <c r="G157" s="74"/>
      <c r="H157" s="74"/>
      <c r="I157" s="74"/>
      <c r="J157" s="76"/>
      <c r="K157" s="68"/>
      <c r="L157" s="68"/>
      <c r="M157" s="74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</row>
    <row r="158" customFormat="false" ht="15" hidden="false" customHeight="false" outlineLevel="0" collapsed="false">
      <c r="A158" s="66"/>
      <c r="B158" s="68"/>
      <c r="C158" s="236"/>
      <c r="D158" s="68"/>
      <c r="E158" s="68"/>
      <c r="F158" s="68"/>
      <c r="G158" s="75"/>
      <c r="H158" s="75"/>
      <c r="I158" s="75"/>
      <c r="J158" s="76"/>
      <c r="K158" s="68"/>
      <c r="L158" s="68"/>
      <c r="M158" s="75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</row>
    <row r="159" customFormat="false" ht="15" hidden="false" customHeight="false" outlineLevel="0" collapsed="false">
      <c r="A159" s="66"/>
      <c r="B159" s="68"/>
      <c r="C159" s="236"/>
      <c r="D159" s="68"/>
      <c r="E159" s="69"/>
      <c r="F159" s="68"/>
      <c r="G159" s="74"/>
      <c r="H159" s="74"/>
      <c r="I159" s="74"/>
      <c r="J159" s="77"/>
      <c r="K159" s="68"/>
      <c r="L159" s="69"/>
      <c r="M159" s="74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</row>
    <row r="160" customFormat="false" ht="15" hidden="false" customHeight="false" outlineLevel="0" collapsed="false">
      <c r="A160" s="66"/>
      <c r="B160" s="68"/>
      <c r="C160" s="236"/>
      <c r="D160" s="68"/>
      <c r="E160" s="69"/>
      <c r="F160" s="68"/>
      <c r="G160" s="77"/>
      <c r="H160" s="77"/>
      <c r="I160" s="77"/>
      <c r="J160" s="77"/>
      <c r="K160" s="68"/>
      <c r="L160" s="69"/>
      <c r="M160" s="77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</row>
    <row r="161" customFormat="false" ht="15" hidden="false" customHeight="false" outlineLevel="0" collapsed="false">
      <c r="A161" s="66"/>
      <c r="B161" s="68"/>
      <c r="C161" s="236"/>
      <c r="D161" s="68"/>
      <c r="E161" s="69"/>
      <c r="F161" s="68"/>
      <c r="G161" s="77"/>
      <c r="H161" s="77"/>
      <c r="I161" s="77"/>
      <c r="J161" s="77"/>
      <c r="K161" s="68"/>
      <c r="L161" s="69"/>
      <c r="M161" s="77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</row>
    <row r="162" customFormat="false" ht="15" hidden="false" customHeight="false" outlineLevel="0" collapsed="false">
      <c r="A162" s="66"/>
      <c r="B162" s="67"/>
      <c r="C162" s="67"/>
      <c r="D162" s="67"/>
      <c r="E162" s="67"/>
      <c r="F162" s="67"/>
      <c r="G162" s="67"/>
      <c r="H162" s="67"/>
      <c r="I162" s="67"/>
      <c r="J162" s="238"/>
      <c r="K162" s="67"/>
      <c r="L162" s="67"/>
      <c r="M162" s="67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</row>
    <row r="163" customFormat="false" ht="15" hidden="false" customHeight="false" outlineLevel="0" collapsed="false">
      <c r="A163" s="66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</row>
    <row r="164" customFormat="false" ht="15" hidden="false" customHeight="false" outlineLevel="0" collapsed="false">
      <c r="A164" s="66"/>
      <c r="B164" s="68"/>
      <c r="C164" s="236"/>
      <c r="D164" s="68"/>
      <c r="E164" s="69"/>
      <c r="F164" s="68"/>
      <c r="G164" s="77"/>
      <c r="H164" s="77"/>
      <c r="I164" s="77"/>
      <c r="J164" s="77"/>
      <c r="K164" s="68"/>
      <c r="L164" s="69"/>
      <c r="M164" s="77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</row>
    <row r="165" customFormat="false" ht="15" hidden="false" customHeight="false" outlineLevel="0" collapsed="false">
      <c r="A165" s="66"/>
      <c r="B165" s="68"/>
      <c r="C165" s="236"/>
      <c r="D165" s="68"/>
      <c r="E165" s="69"/>
      <c r="F165" s="68"/>
      <c r="G165" s="77"/>
      <c r="H165" s="77"/>
      <c r="I165" s="77"/>
      <c r="J165" s="77"/>
      <c r="K165" s="68"/>
      <c r="L165" s="69"/>
      <c r="M165" s="77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</row>
    <row r="166" customFormat="false" ht="15" hidden="false" customHeight="false" outlineLevel="0" collapsed="false">
      <c r="A166" s="66"/>
      <c r="B166" s="68"/>
      <c r="C166" s="236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</row>
    <row r="167" customFormat="false" ht="15" hidden="false" customHeight="false" outlineLevel="0" collapsed="false">
      <c r="A167" s="66"/>
      <c r="B167" s="68"/>
      <c r="C167" s="236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</row>
    <row r="168" customFormat="false" ht="15" hidden="false" customHeight="false" outlineLevel="0" collapsed="false">
      <c r="A168" s="66"/>
      <c r="B168" s="68"/>
      <c r="C168" s="236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</row>
    <row r="169" customFormat="false" ht="15" hidden="false" customHeight="false" outlineLevel="0" collapsed="false">
      <c r="A169" s="66"/>
      <c r="B169" s="66"/>
      <c r="C169" s="239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</row>
    <row r="170" customFormat="false" ht="15" hidden="false" customHeight="false" outlineLevel="0" collapsed="false">
      <c r="A170" s="66"/>
      <c r="B170" s="66"/>
      <c r="C170" s="239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</row>
    <row r="171" customFormat="false" ht="15" hidden="false" customHeight="false" outlineLevel="0" collapsed="false">
      <c r="A171" s="66"/>
      <c r="B171" s="69"/>
      <c r="C171" s="67"/>
      <c r="D171" s="70"/>
      <c r="E171" s="68"/>
      <c r="F171" s="68"/>
      <c r="G171" s="68"/>
      <c r="H171" s="68"/>
      <c r="I171" s="68"/>
      <c r="J171" s="76"/>
      <c r="K171" s="70"/>
      <c r="L171" s="68"/>
      <c r="M171" s="68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</row>
    <row r="172" customFormat="false" ht="15" hidden="false" customHeight="false" outlineLevel="0" collapsed="false">
      <c r="A172" s="66"/>
      <c r="B172" s="69"/>
      <c r="C172" s="67"/>
      <c r="D172" s="69"/>
      <c r="E172" s="68"/>
      <c r="F172" s="68"/>
      <c r="G172" s="68"/>
      <c r="H172" s="68"/>
      <c r="I172" s="68"/>
      <c r="J172" s="76"/>
      <c r="K172" s="69"/>
      <c r="L172" s="68"/>
      <c r="M172" s="68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</row>
    <row r="173" customFormat="false" ht="15" hidden="false" customHeight="false" outlineLevel="0" collapsed="false">
      <c r="A173" s="66"/>
      <c r="B173" s="68"/>
      <c r="C173" s="236"/>
      <c r="D173" s="68"/>
      <c r="E173" s="68"/>
      <c r="F173" s="68"/>
      <c r="G173" s="68"/>
      <c r="H173" s="68"/>
      <c r="I173" s="68"/>
      <c r="J173" s="76"/>
      <c r="K173" s="68"/>
      <c r="L173" s="68"/>
      <c r="M173" s="71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</row>
    <row r="174" customFormat="false" ht="15" hidden="false" customHeight="false" outlineLevel="0" collapsed="false">
      <c r="A174" s="66"/>
      <c r="B174" s="72"/>
      <c r="C174" s="237"/>
      <c r="D174" s="68"/>
      <c r="E174" s="68"/>
      <c r="F174" s="68"/>
      <c r="G174" s="73"/>
      <c r="H174" s="73"/>
      <c r="I174" s="73"/>
      <c r="J174" s="77"/>
      <c r="K174" s="68"/>
      <c r="L174" s="68"/>
      <c r="M174" s="73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</row>
    <row r="175" customFormat="false" ht="15" hidden="false" customHeight="false" outlineLevel="0" collapsed="false">
      <c r="A175" s="66"/>
      <c r="B175" s="72"/>
      <c r="C175" s="237"/>
      <c r="D175" s="68"/>
      <c r="E175" s="68"/>
      <c r="F175" s="68"/>
      <c r="G175" s="73"/>
      <c r="H175" s="73"/>
      <c r="I175" s="73"/>
      <c r="J175" s="77"/>
      <c r="K175" s="68"/>
      <c r="L175" s="68"/>
      <c r="M175" s="73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</row>
    <row r="176" customFormat="false" ht="15" hidden="false" customHeight="false" outlineLevel="0" collapsed="false">
      <c r="A176" s="66"/>
      <c r="B176" s="72"/>
      <c r="C176" s="237"/>
      <c r="D176" s="68"/>
      <c r="E176" s="68"/>
      <c r="F176" s="68"/>
      <c r="G176" s="73"/>
      <c r="H176" s="73"/>
      <c r="I176" s="73"/>
      <c r="J176" s="77"/>
      <c r="K176" s="68"/>
      <c r="L176" s="68"/>
      <c r="M176" s="73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</row>
    <row r="177" customFormat="false" ht="15" hidden="false" customHeight="false" outlineLevel="0" collapsed="false">
      <c r="A177" s="66"/>
      <c r="B177" s="72"/>
      <c r="C177" s="237"/>
      <c r="D177" s="68"/>
      <c r="E177" s="68"/>
      <c r="F177" s="68"/>
      <c r="G177" s="73"/>
      <c r="H177" s="73"/>
      <c r="I177" s="73"/>
      <c r="J177" s="77"/>
      <c r="K177" s="68"/>
      <c r="L177" s="68"/>
      <c r="M177" s="73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</row>
    <row r="178" customFormat="false" ht="15" hidden="false" customHeight="false" outlineLevel="0" collapsed="false">
      <c r="A178" s="66"/>
      <c r="B178" s="72"/>
      <c r="C178" s="237"/>
      <c r="D178" s="68"/>
      <c r="E178" s="68"/>
      <c r="F178" s="68"/>
      <c r="G178" s="73"/>
      <c r="H178" s="73"/>
      <c r="I178" s="73"/>
      <c r="J178" s="77"/>
      <c r="K178" s="68"/>
      <c r="L178" s="68"/>
      <c r="M178" s="73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</row>
    <row r="179" customFormat="false" ht="15" hidden="false" customHeight="false" outlineLevel="0" collapsed="false">
      <c r="A179" s="66"/>
      <c r="B179" s="69"/>
      <c r="C179" s="67"/>
      <c r="D179" s="68"/>
      <c r="E179" s="68"/>
      <c r="F179" s="68"/>
      <c r="G179" s="74"/>
      <c r="H179" s="74"/>
      <c r="I179" s="74"/>
      <c r="J179" s="77"/>
      <c r="K179" s="68"/>
      <c r="L179" s="68"/>
      <c r="M179" s="74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</row>
    <row r="180" customFormat="false" ht="15" hidden="false" customHeight="false" outlineLevel="0" collapsed="false">
      <c r="A180" s="66"/>
      <c r="B180" s="68"/>
      <c r="C180" s="236"/>
      <c r="D180" s="68"/>
      <c r="E180" s="68"/>
      <c r="F180" s="68"/>
      <c r="G180" s="75"/>
      <c r="H180" s="75"/>
      <c r="I180" s="75"/>
      <c r="J180" s="76"/>
      <c r="K180" s="68"/>
      <c r="L180" s="68"/>
      <c r="M180" s="75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</row>
    <row r="181" customFormat="false" ht="15" hidden="false" customHeight="false" outlineLevel="0" collapsed="false">
      <c r="A181" s="66"/>
      <c r="B181" s="69"/>
      <c r="C181" s="67"/>
      <c r="D181" s="68"/>
      <c r="E181" s="68"/>
      <c r="F181" s="68"/>
      <c r="G181" s="75"/>
      <c r="H181" s="75"/>
      <c r="I181" s="75"/>
      <c r="J181" s="76"/>
      <c r="K181" s="68"/>
      <c r="L181" s="68"/>
      <c r="M181" s="75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</row>
    <row r="182" customFormat="false" ht="15" hidden="false" customHeight="false" outlineLevel="0" collapsed="false">
      <c r="A182" s="66"/>
      <c r="B182" s="72"/>
      <c r="C182" s="237"/>
      <c r="D182" s="68"/>
      <c r="E182" s="68"/>
      <c r="F182" s="68"/>
      <c r="G182" s="73"/>
      <c r="H182" s="73"/>
      <c r="I182" s="73"/>
      <c r="J182" s="238"/>
      <c r="K182" s="68"/>
      <c r="L182" s="68"/>
      <c r="M182" s="73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</row>
    <row r="183" customFormat="false" ht="15" hidden="false" customHeight="false" outlineLevel="0" collapsed="false">
      <c r="A183" s="66"/>
      <c r="B183" s="72"/>
      <c r="C183" s="237"/>
      <c r="D183" s="68"/>
      <c r="E183" s="68"/>
      <c r="F183" s="68"/>
      <c r="G183" s="73"/>
      <c r="H183" s="73"/>
      <c r="I183" s="73"/>
      <c r="J183" s="238"/>
      <c r="K183" s="68"/>
      <c r="L183" s="68"/>
      <c r="M183" s="73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</row>
    <row r="184" customFormat="false" ht="15" hidden="false" customHeight="false" outlineLevel="0" collapsed="false">
      <c r="A184" s="66"/>
      <c r="B184" s="72"/>
      <c r="C184" s="237"/>
      <c r="D184" s="68"/>
      <c r="E184" s="68"/>
      <c r="F184" s="68"/>
      <c r="G184" s="73"/>
      <c r="H184" s="73"/>
      <c r="I184" s="73"/>
      <c r="J184" s="238"/>
      <c r="K184" s="68"/>
      <c r="L184" s="68"/>
      <c r="M184" s="73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</row>
    <row r="185" customFormat="false" ht="15" hidden="false" customHeight="false" outlineLevel="0" collapsed="false">
      <c r="A185" s="66"/>
      <c r="B185" s="72"/>
      <c r="C185" s="237"/>
      <c r="D185" s="68"/>
      <c r="E185" s="68"/>
      <c r="F185" s="68"/>
      <c r="G185" s="73"/>
      <c r="H185" s="73"/>
      <c r="I185" s="73"/>
      <c r="J185" s="238"/>
      <c r="K185" s="68"/>
      <c r="L185" s="68"/>
      <c r="M185" s="73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</row>
    <row r="186" customFormat="false" ht="15" hidden="false" customHeight="false" outlineLevel="0" collapsed="false">
      <c r="A186" s="66"/>
      <c r="B186" s="72"/>
      <c r="C186" s="237"/>
      <c r="D186" s="68"/>
      <c r="E186" s="68"/>
      <c r="F186" s="68"/>
      <c r="G186" s="73"/>
      <c r="H186" s="73"/>
      <c r="I186" s="73"/>
      <c r="J186" s="238"/>
      <c r="K186" s="68"/>
      <c r="L186" s="68"/>
      <c r="M186" s="73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</row>
    <row r="187" customFormat="false" ht="15" hidden="false" customHeight="false" outlineLevel="0" collapsed="false">
      <c r="A187" s="66"/>
      <c r="B187" s="72"/>
      <c r="C187" s="237"/>
      <c r="D187" s="68"/>
      <c r="E187" s="68"/>
      <c r="F187" s="68"/>
      <c r="G187" s="73"/>
      <c r="H187" s="73"/>
      <c r="I187" s="73"/>
      <c r="J187" s="238"/>
      <c r="K187" s="68"/>
      <c r="L187" s="68"/>
      <c r="M187" s="73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</row>
    <row r="188" customFormat="false" ht="15" hidden="false" customHeight="false" outlineLevel="0" collapsed="false">
      <c r="A188" s="66"/>
      <c r="B188" s="72"/>
      <c r="C188" s="237"/>
      <c r="D188" s="68"/>
      <c r="E188" s="68"/>
      <c r="F188" s="68"/>
      <c r="G188" s="73"/>
      <c r="H188" s="73"/>
      <c r="I188" s="73"/>
      <c r="J188" s="238"/>
      <c r="K188" s="68"/>
      <c r="L188" s="68"/>
      <c r="M188" s="73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</row>
    <row r="189" customFormat="false" ht="15" hidden="false" customHeight="false" outlineLevel="0" collapsed="false">
      <c r="A189" s="66"/>
      <c r="B189" s="76"/>
      <c r="C189" s="67"/>
      <c r="D189" s="68"/>
      <c r="E189" s="68"/>
      <c r="F189" s="68"/>
      <c r="G189" s="74"/>
      <c r="H189" s="74"/>
      <c r="I189" s="74"/>
      <c r="J189" s="76"/>
      <c r="K189" s="68"/>
      <c r="L189" s="68"/>
      <c r="M189" s="74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</row>
    <row r="190" customFormat="false" ht="15" hidden="false" customHeight="false" outlineLevel="0" collapsed="false">
      <c r="A190" s="66"/>
      <c r="B190" s="68"/>
      <c r="C190" s="236"/>
      <c r="D190" s="68"/>
      <c r="E190" s="68"/>
      <c r="F190" s="68"/>
      <c r="G190" s="75"/>
      <c r="H190" s="75"/>
      <c r="I190" s="75"/>
      <c r="J190" s="76"/>
      <c r="K190" s="68"/>
      <c r="L190" s="68"/>
      <c r="M190" s="75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</row>
    <row r="191" customFormat="false" ht="15" hidden="false" customHeight="false" outlineLevel="0" collapsed="false">
      <c r="A191" s="66"/>
      <c r="B191" s="68"/>
      <c r="C191" s="236"/>
      <c r="D191" s="68"/>
      <c r="E191" s="69"/>
      <c r="F191" s="68"/>
      <c r="G191" s="74"/>
      <c r="H191" s="74"/>
      <c r="I191" s="74"/>
      <c r="J191" s="77"/>
      <c r="K191" s="68"/>
      <c r="L191" s="69"/>
      <c r="M191" s="74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</row>
    <row r="192" customFormat="false" ht="15" hidden="false" customHeight="false" outlineLevel="0" collapsed="false">
      <c r="A192" s="66"/>
      <c r="B192" s="68"/>
      <c r="C192" s="236"/>
      <c r="D192" s="68"/>
      <c r="E192" s="69"/>
      <c r="F192" s="68"/>
      <c r="G192" s="77"/>
      <c r="H192" s="77"/>
      <c r="I192" s="77"/>
      <c r="J192" s="77"/>
      <c r="K192" s="68"/>
      <c r="L192" s="69"/>
      <c r="M192" s="77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</row>
    <row r="193" customFormat="false" ht="15" hidden="false" customHeight="false" outlineLevel="0" collapsed="false">
      <c r="A193" s="66"/>
      <c r="B193" s="68"/>
      <c r="C193" s="236"/>
      <c r="D193" s="68"/>
      <c r="E193" s="69"/>
      <c r="F193" s="68"/>
      <c r="G193" s="77"/>
      <c r="H193" s="77"/>
      <c r="I193" s="77"/>
      <c r="J193" s="77"/>
      <c r="K193" s="68"/>
      <c r="L193" s="69"/>
      <c r="M193" s="77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</row>
    <row r="194" customFormat="false" ht="15" hidden="false" customHeight="false" outlineLevel="0" collapsed="false">
      <c r="A194" s="66"/>
      <c r="B194" s="67"/>
      <c r="C194" s="67"/>
      <c r="D194" s="67"/>
      <c r="E194" s="67"/>
      <c r="F194" s="67"/>
      <c r="G194" s="67"/>
      <c r="H194" s="67"/>
      <c r="I194" s="67"/>
      <c r="J194" s="238"/>
      <c r="K194" s="67"/>
      <c r="L194" s="67"/>
      <c r="M194" s="67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</row>
    <row r="195" customFormat="false" ht="15" hidden="false" customHeight="false" outlineLevel="0" collapsed="false">
      <c r="A195" s="66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</row>
    <row r="196" customFormat="false" ht="15" hidden="false" customHeight="false" outlineLevel="0" collapsed="false">
      <c r="A196" s="66"/>
      <c r="B196" s="68"/>
      <c r="C196" s="236"/>
      <c r="D196" s="68"/>
      <c r="E196" s="69"/>
      <c r="F196" s="68"/>
      <c r="G196" s="77"/>
      <c r="H196" s="77"/>
      <c r="I196" s="77"/>
      <c r="J196" s="77"/>
      <c r="K196" s="68"/>
      <c r="L196" s="69"/>
      <c r="M196" s="77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</row>
    <row r="197" customFormat="false" ht="15" hidden="false" customHeight="false" outlineLevel="0" collapsed="false">
      <c r="A197" s="66"/>
      <c r="B197" s="68"/>
      <c r="C197" s="236"/>
      <c r="D197" s="68"/>
      <c r="E197" s="69"/>
      <c r="F197" s="68"/>
      <c r="G197" s="77"/>
      <c r="H197" s="77"/>
      <c r="I197" s="77"/>
      <c r="J197" s="77"/>
      <c r="K197" s="68"/>
      <c r="L197" s="69"/>
      <c r="M197" s="77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</row>
    <row r="198" customFormat="false" ht="15" hidden="false" customHeight="false" outlineLevel="0" collapsed="false">
      <c r="A198" s="66"/>
      <c r="B198" s="68"/>
      <c r="C198" s="236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</row>
    <row r="199" customFormat="false" ht="15" hidden="false" customHeight="false" outlineLevel="0" collapsed="false">
      <c r="A199" s="66"/>
      <c r="B199" s="68"/>
      <c r="C199" s="236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</row>
    <row r="200" customFormat="false" ht="15" hidden="false" customHeight="false" outlineLevel="0" collapsed="false">
      <c r="A200" s="66"/>
      <c r="B200" s="68"/>
      <c r="C200" s="236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</row>
    <row r="201" customFormat="false" ht="15" hidden="false" customHeight="false" outlineLevel="0" collapsed="false">
      <c r="A201" s="66"/>
      <c r="B201" s="66"/>
      <c r="C201" s="239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</row>
    <row r="202" customFormat="false" ht="15" hidden="false" customHeight="false" outlineLevel="0" collapsed="false">
      <c r="A202" s="66"/>
      <c r="B202" s="66"/>
      <c r="C202" s="239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</row>
    <row r="203" customFormat="false" ht="15" hidden="false" customHeight="false" outlineLevel="0" collapsed="false">
      <c r="A203" s="66"/>
      <c r="B203" s="69"/>
      <c r="C203" s="67"/>
      <c r="D203" s="70"/>
      <c r="E203" s="68"/>
      <c r="F203" s="68"/>
      <c r="G203" s="68"/>
      <c r="H203" s="68"/>
      <c r="I203" s="68"/>
      <c r="J203" s="76"/>
      <c r="K203" s="70"/>
      <c r="L203" s="68"/>
      <c r="M203" s="68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</row>
    <row r="204" customFormat="false" ht="15" hidden="false" customHeight="false" outlineLevel="0" collapsed="false">
      <c r="A204" s="66"/>
      <c r="B204" s="69"/>
      <c r="C204" s="67"/>
      <c r="D204" s="69"/>
      <c r="E204" s="68"/>
      <c r="F204" s="68"/>
      <c r="G204" s="68"/>
      <c r="H204" s="68"/>
      <c r="I204" s="68"/>
      <c r="J204" s="76"/>
      <c r="K204" s="69"/>
      <c r="L204" s="68"/>
      <c r="M204" s="68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</row>
    <row r="205" customFormat="false" ht="15" hidden="false" customHeight="false" outlineLevel="0" collapsed="false">
      <c r="A205" s="66"/>
      <c r="B205" s="68"/>
      <c r="C205" s="236"/>
      <c r="D205" s="68"/>
      <c r="E205" s="68"/>
      <c r="F205" s="68"/>
      <c r="G205" s="68"/>
      <c r="H205" s="68"/>
      <c r="I205" s="68"/>
      <c r="J205" s="76"/>
      <c r="K205" s="68"/>
      <c r="L205" s="68"/>
      <c r="M205" s="71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</row>
    <row r="206" customFormat="false" ht="15" hidden="false" customHeight="false" outlineLevel="0" collapsed="false">
      <c r="A206" s="66"/>
      <c r="B206" s="72"/>
      <c r="C206" s="237"/>
      <c r="D206" s="68"/>
      <c r="E206" s="68"/>
      <c r="F206" s="68"/>
      <c r="G206" s="73"/>
      <c r="H206" s="73"/>
      <c r="I206" s="73"/>
      <c r="J206" s="77"/>
      <c r="K206" s="68"/>
      <c r="L206" s="68"/>
      <c r="M206" s="73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</row>
    <row r="207" customFormat="false" ht="15" hidden="false" customHeight="false" outlineLevel="0" collapsed="false">
      <c r="A207" s="66"/>
      <c r="B207" s="72"/>
      <c r="C207" s="237"/>
      <c r="D207" s="68"/>
      <c r="E207" s="68"/>
      <c r="F207" s="68"/>
      <c r="G207" s="73"/>
      <c r="H207" s="73"/>
      <c r="I207" s="73"/>
      <c r="J207" s="77"/>
      <c r="K207" s="68"/>
      <c r="L207" s="68"/>
      <c r="M207" s="73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</row>
    <row r="208" customFormat="false" ht="15" hidden="false" customHeight="false" outlineLevel="0" collapsed="false">
      <c r="A208" s="66"/>
      <c r="B208" s="72"/>
      <c r="C208" s="237"/>
      <c r="D208" s="68"/>
      <c r="E208" s="68"/>
      <c r="F208" s="68"/>
      <c r="G208" s="73"/>
      <c r="H208" s="73"/>
      <c r="I208" s="73"/>
      <c r="J208" s="77"/>
      <c r="K208" s="68"/>
      <c r="L208" s="68"/>
      <c r="M208" s="73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</row>
    <row r="209" customFormat="false" ht="15" hidden="false" customHeight="false" outlineLevel="0" collapsed="false">
      <c r="A209" s="66"/>
      <c r="B209" s="72"/>
      <c r="C209" s="237"/>
      <c r="D209" s="68"/>
      <c r="E209" s="68"/>
      <c r="F209" s="68"/>
      <c r="G209" s="73"/>
      <c r="H209" s="73"/>
      <c r="I209" s="73"/>
      <c r="J209" s="77"/>
      <c r="K209" s="68"/>
      <c r="L209" s="68"/>
      <c r="M209" s="73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</row>
    <row r="210" customFormat="false" ht="15" hidden="false" customHeight="false" outlineLevel="0" collapsed="false">
      <c r="A210" s="66"/>
      <c r="B210" s="72"/>
      <c r="C210" s="237"/>
      <c r="D210" s="68"/>
      <c r="E210" s="68"/>
      <c r="F210" s="68"/>
      <c r="G210" s="73"/>
      <c r="H210" s="73"/>
      <c r="I210" s="73"/>
      <c r="J210" s="77"/>
      <c r="K210" s="68"/>
      <c r="L210" s="68"/>
      <c r="M210" s="73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</row>
    <row r="211" customFormat="false" ht="15" hidden="false" customHeight="false" outlineLevel="0" collapsed="false">
      <c r="A211" s="66"/>
      <c r="B211" s="69"/>
      <c r="C211" s="67"/>
      <c r="D211" s="68"/>
      <c r="E211" s="68"/>
      <c r="F211" s="68"/>
      <c r="G211" s="74"/>
      <c r="H211" s="74"/>
      <c r="I211" s="74"/>
      <c r="J211" s="77"/>
      <c r="K211" s="68"/>
      <c r="L211" s="68"/>
      <c r="M211" s="74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</row>
    <row r="212" customFormat="false" ht="15" hidden="false" customHeight="false" outlineLevel="0" collapsed="false">
      <c r="A212" s="66"/>
      <c r="B212" s="68"/>
      <c r="C212" s="236"/>
      <c r="D212" s="68"/>
      <c r="E212" s="68"/>
      <c r="F212" s="68"/>
      <c r="G212" s="75"/>
      <c r="H212" s="75"/>
      <c r="I212" s="75"/>
      <c r="J212" s="76"/>
      <c r="K212" s="68"/>
      <c r="L212" s="68"/>
      <c r="M212" s="75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</row>
    <row r="213" customFormat="false" ht="15" hidden="false" customHeight="false" outlineLevel="0" collapsed="false">
      <c r="A213" s="66"/>
      <c r="B213" s="69"/>
      <c r="C213" s="67"/>
      <c r="D213" s="68"/>
      <c r="E213" s="68"/>
      <c r="F213" s="68"/>
      <c r="G213" s="75"/>
      <c r="H213" s="75"/>
      <c r="I213" s="75"/>
      <c r="J213" s="76"/>
      <c r="K213" s="68"/>
      <c r="L213" s="68"/>
      <c r="M213" s="75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</row>
    <row r="214" customFormat="false" ht="15" hidden="false" customHeight="false" outlineLevel="0" collapsed="false">
      <c r="A214" s="66"/>
      <c r="B214" s="72"/>
      <c r="C214" s="237"/>
      <c r="D214" s="68"/>
      <c r="E214" s="68"/>
      <c r="F214" s="68"/>
      <c r="G214" s="73"/>
      <c r="H214" s="73"/>
      <c r="I214" s="73"/>
      <c r="J214" s="238"/>
      <c r="K214" s="68"/>
      <c r="L214" s="68"/>
      <c r="M214" s="73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</row>
    <row r="215" customFormat="false" ht="15" hidden="false" customHeight="false" outlineLevel="0" collapsed="false">
      <c r="A215" s="66"/>
      <c r="B215" s="72"/>
      <c r="C215" s="237"/>
      <c r="D215" s="68"/>
      <c r="E215" s="68"/>
      <c r="F215" s="68"/>
      <c r="G215" s="73"/>
      <c r="H215" s="73"/>
      <c r="I215" s="73"/>
      <c r="J215" s="238"/>
      <c r="K215" s="68"/>
      <c r="L215" s="68"/>
      <c r="M215" s="73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</row>
    <row r="216" customFormat="false" ht="15" hidden="false" customHeight="false" outlineLevel="0" collapsed="false">
      <c r="A216" s="66"/>
      <c r="B216" s="72"/>
      <c r="C216" s="237"/>
      <c r="D216" s="68"/>
      <c r="E216" s="68"/>
      <c r="F216" s="68"/>
      <c r="G216" s="73"/>
      <c r="H216" s="73"/>
      <c r="I216" s="73"/>
      <c r="J216" s="238"/>
      <c r="K216" s="68"/>
      <c r="L216" s="68"/>
      <c r="M216" s="73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</row>
    <row r="217" customFormat="false" ht="15" hidden="false" customHeight="false" outlineLevel="0" collapsed="false">
      <c r="A217" s="66"/>
      <c r="B217" s="72"/>
      <c r="C217" s="237"/>
      <c r="D217" s="68"/>
      <c r="E217" s="68"/>
      <c r="F217" s="68"/>
      <c r="G217" s="73"/>
      <c r="H217" s="73"/>
      <c r="I217" s="73"/>
      <c r="J217" s="238"/>
      <c r="K217" s="68"/>
      <c r="L217" s="68"/>
      <c r="M217" s="73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</row>
    <row r="218" customFormat="false" ht="15" hidden="false" customHeight="false" outlineLevel="0" collapsed="false">
      <c r="A218" s="66"/>
      <c r="B218" s="72"/>
      <c r="C218" s="237"/>
      <c r="D218" s="68"/>
      <c r="E218" s="68"/>
      <c r="F218" s="68"/>
      <c r="G218" s="73"/>
      <c r="H218" s="73"/>
      <c r="I218" s="73"/>
      <c r="J218" s="238"/>
      <c r="K218" s="68"/>
      <c r="L218" s="68"/>
      <c r="M218" s="73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</row>
    <row r="219" customFormat="false" ht="15" hidden="false" customHeight="false" outlineLevel="0" collapsed="false">
      <c r="A219" s="66"/>
      <c r="B219" s="72"/>
      <c r="C219" s="237"/>
      <c r="D219" s="68"/>
      <c r="E219" s="68"/>
      <c r="F219" s="68"/>
      <c r="G219" s="73"/>
      <c r="H219" s="73"/>
      <c r="I219" s="73"/>
      <c r="J219" s="238"/>
      <c r="K219" s="68"/>
      <c r="L219" s="68"/>
      <c r="M219" s="73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</row>
    <row r="220" customFormat="false" ht="15" hidden="false" customHeight="false" outlineLevel="0" collapsed="false">
      <c r="A220" s="66"/>
      <c r="B220" s="72"/>
      <c r="C220" s="237"/>
      <c r="D220" s="68"/>
      <c r="E220" s="68"/>
      <c r="F220" s="68"/>
      <c r="G220" s="73"/>
      <c r="H220" s="73"/>
      <c r="I220" s="73"/>
      <c r="J220" s="238"/>
      <c r="K220" s="68"/>
      <c r="L220" s="68"/>
      <c r="M220" s="73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</row>
    <row r="221" customFormat="false" ht="15" hidden="false" customHeight="false" outlineLevel="0" collapsed="false">
      <c r="A221" s="66"/>
      <c r="B221" s="76"/>
      <c r="C221" s="67"/>
      <c r="D221" s="68"/>
      <c r="E221" s="68"/>
      <c r="F221" s="68"/>
      <c r="G221" s="74"/>
      <c r="H221" s="74"/>
      <c r="I221" s="74"/>
      <c r="J221" s="76"/>
      <c r="K221" s="68"/>
      <c r="L221" s="68"/>
      <c r="M221" s="74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</row>
    <row r="222" customFormat="false" ht="15" hidden="false" customHeight="false" outlineLevel="0" collapsed="false">
      <c r="A222" s="66"/>
      <c r="B222" s="68"/>
      <c r="C222" s="236"/>
      <c r="D222" s="68"/>
      <c r="E222" s="68"/>
      <c r="F222" s="68"/>
      <c r="G222" s="75"/>
      <c r="H222" s="75"/>
      <c r="I222" s="75"/>
      <c r="J222" s="76"/>
      <c r="K222" s="68"/>
      <c r="L222" s="68"/>
      <c r="M222" s="75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</row>
    <row r="223" customFormat="false" ht="15" hidden="false" customHeight="false" outlineLevel="0" collapsed="false">
      <c r="A223" s="66"/>
      <c r="B223" s="68"/>
      <c r="C223" s="236"/>
      <c r="D223" s="68"/>
      <c r="E223" s="69"/>
      <c r="F223" s="68"/>
      <c r="G223" s="74"/>
      <c r="H223" s="74"/>
      <c r="I223" s="74"/>
      <c r="J223" s="77"/>
      <c r="K223" s="68"/>
      <c r="L223" s="69"/>
      <c r="M223" s="74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</row>
    <row r="224" customFormat="false" ht="15" hidden="false" customHeight="false" outlineLevel="0" collapsed="false">
      <c r="A224" s="66"/>
      <c r="B224" s="68"/>
      <c r="C224" s="236"/>
      <c r="D224" s="68"/>
      <c r="E224" s="69"/>
      <c r="F224" s="68"/>
      <c r="G224" s="77"/>
      <c r="H224" s="77"/>
      <c r="I224" s="77"/>
      <c r="J224" s="77"/>
      <c r="K224" s="68"/>
      <c r="L224" s="69"/>
      <c r="M224" s="77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</row>
    <row r="225" customFormat="false" ht="15" hidden="false" customHeight="false" outlineLevel="0" collapsed="false">
      <c r="A225" s="66"/>
      <c r="B225" s="68"/>
      <c r="C225" s="236"/>
      <c r="D225" s="68"/>
      <c r="E225" s="69"/>
      <c r="F225" s="68"/>
      <c r="G225" s="77"/>
      <c r="H225" s="77"/>
      <c r="I225" s="77"/>
      <c r="J225" s="77"/>
      <c r="K225" s="68"/>
      <c r="L225" s="69"/>
      <c r="M225" s="77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</row>
    <row r="226" customFormat="false" ht="15" hidden="false" customHeight="false" outlineLevel="0" collapsed="false">
      <c r="A226" s="66"/>
      <c r="B226" s="67"/>
      <c r="C226" s="67"/>
      <c r="D226" s="67"/>
      <c r="E226" s="67"/>
      <c r="F226" s="67"/>
      <c r="G226" s="67"/>
      <c r="H226" s="67"/>
      <c r="I226" s="67"/>
      <c r="J226" s="238"/>
      <c r="K226" s="67"/>
      <c r="L226" s="67"/>
      <c r="M226" s="67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</row>
    <row r="227" customFormat="false" ht="15" hidden="false" customHeight="false" outlineLevel="0" collapsed="false">
      <c r="A227" s="66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</row>
    <row r="228" customFormat="false" ht="15" hidden="false" customHeight="false" outlineLevel="0" collapsed="false">
      <c r="A228" s="66"/>
      <c r="B228" s="68"/>
      <c r="C228" s="236"/>
      <c r="D228" s="68"/>
      <c r="E228" s="69"/>
      <c r="F228" s="68"/>
      <c r="G228" s="77"/>
      <c r="H228" s="77"/>
      <c r="I228" s="77"/>
      <c r="J228" s="77"/>
      <c r="K228" s="68"/>
      <c r="L228" s="69"/>
      <c r="M228" s="77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</row>
    <row r="229" customFormat="false" ht="15" hidden="false" customHeight="false" outlineLevel="0" collapsed="false">
      <c r="A229" s="66"/>
      <c r="B229" s="68"/>
      <c r="C229" s="236"/>
      <c r="D229" s="68"/>
      <c r="E229" s="69"/>
      <c r="F229" s="68"/>
      <c r="G229" s="77"/>
      <c r="H229" s="77"/>
      <c r="I229" s="77"/>
      <c r="J229" s="77"/>
      <c r="K229" s="68"/>
      <c r="L229" s="69"/>
      <c r="M229" s="77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</row>
    <row r="230" customFormat="false" ht="15" hidden="false" customHeight="false" outlineLevel="0" collapsed="false">
      <c r="A230" s="66"/>
      <c r="B230" s="68"/>
      <c r="C230" s="236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</row>
    <row r="231" customFormat="false" ht="15" hidden="false" customHeight="false" outlineLevel="0" collapsed="false">
      <c r="A231" s="66"/>
      <c r="B231" s="68"/>
      <c r="C231" s="236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</row>
    <row r="232" customFormat="false" ht="15" hidden="false" customHeight="false" outlineLevel="0" collapsed="false">
      <c r="A232" s="66"/>
      <c r="B232" s="68"/>
      <c r="C232" s="236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</row>
    <row r="233" customFormat="false" ht="15" hidden="false" customHeight="false" outlineLevel="0" collapsed="false">
      <c r="A233" s="66"/>
      <c r="B233" s="66"/>
      <c r="C233" s="239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</row>
    <row r="234" customFormat="false" ht="15" hidden="false" customHeight="false" outlineLevel="0" collapsed="false">
      <c r="A234" s="66"/>
      <c r="B234" s="66"/>
      <c r="C234" s="239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</row>
    <row r="235" customFormat="false" ht="15" hidden="false" customHeight="false" outlineLevel="0" collapsed="false">
      <c r="A235" s="66"/>
      <c r="B235" s="66"/>
      <c r="C235" s="239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</row>
    <row r="236" customFormat="false" ht="15" hidden="false" customHeight="false" outlineLevel="0" collapsed="false">
      <c r="A236" s="66"/>
      <c r="B236" s="69"/>
      <c r="C236" s="67"/>
      <c r="D236" s="70"/>
      <c r="E236" s="68"/>
      <c r="F236" s="68"/>
      <c r="G236" s="68"/>
      <c r="H236" s="68"/>
      <c r="I236" s="68"/>
      <c r="J236" s="76"/>
      <c r="K236" s="70"/>
      <c r="L236" s="68"/>
      <c r="M236" s="68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</row>
    <row r="237" customFormat="false" ht="15" hidden="false" customHeight="false" outlineLevel="0" collapsed="false">
      <c r="A237" s="66"/>
      <c r="B237" s="69"/>
      <c r="C237" s="67"/>
      <c r="D237" s="240"/>
      <c r="E237" s="68"/>
      <c r="F237" s="68"/>
      <c r="G237" s="68"/>
      <c r="H237" s="68"/>
      <c r="I237" s="68"/>
      <c r="J237" s="76"/>
      <c r="K237" s="69"/>
      <c r="L237" s="68"/>
      <c r="M237" s="68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</row>
    <row r="238" customFormat="false" ht="15" hidden="false" customHeight="false" outlineLevel="0" collapsed="false">
      <c r="A238" s="66"/>
      <c r="B238" s="68"/>
      <c r="C238" s="236"/>
      <c r="D238" s="68"/>
      <c r="E238" s="68"/>
      <c r="F238" s="68"/>
      <c r="G238" s="68"/>
      <c r="H238" s="68"/>
      <c r="I238" s="68"/>
      <c r="J238" s="76"/>
      <c r="K238" s="68"/>
      <c r="L238" s="68"/>
      <c r="M238" s="71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</row>
    <row r="239" customFormat="false" ht="15" hidden="false" customHeight="false" outlineLevel="0" collapsed="false">
      <c r="A239" s="66"/>
      <c r="B239" s="72"/>
      <c r="C239" s="237"/>
      <c r="D239" s="68"/>
      <c r="E239" s="68"/>
      <c r="F239" s="68"/>
      <c r="G239" s="73"/>
      <c r="H239" s="73"/>
      <c r="I239" s="73"/>
      <c r="J239" s="77"/>
      <c r="K239" s="68"/>
      <c r="L239" s="68"/>
      <c r="M239" s="73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</row>
    <row r="240" customFormat="false" ht="15" hidden="false" customHeight="false" outlineLevel="0" collapsed="false">
      <c r="A240" s="66"/>
      <c r="B240" s="72"/>
      <c r="C240" s="237"/>
      <c r="D240" s="68"/>
      <c r="E240" s="68"/>
      <c r="F240" s="68"/>
      <c r="G240" s="73"/>
      <c r="H240" s="73"/>
      <c r="I240" s="73"/>
      <c r="J240" s="77"/>
      <c r="K240" s="68"/>
      <c r="L240" s="68"/>
      <c r="M240" s="73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</row>
    <row r="241" customFormat="false" ht="15" hidden="false" customHeight="false" outlineLevel="0" collapsed="false">
      <c r="A241" s="66"/>
      <c r="B241" s="72"/>
      <c r="C241" s="237"/>
      <c r="D241" s="68"/>
      <c r="E241" s="68"/>
      <c r="F241" s="68"/>
      <c r="G241" s="73"/>
      <c r="H241" s="73"/>
      <c r="I241" s="73"/>
      <c r="J241" s="77"/>
      <c r="K241" s="68"/>
      <c r="L241" s="68"/>
      <c r="M241" s="73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</row>
    <row r="242" customFormat="false" ht="15" hidden="false" customHeight="false" outlineLevel="0" collapsed="false">
      <c r="A242" s="66"/>
      <c r="B242" s="72"/>
      <c r="C242" s="237"/>
      <c r="D242" s="68"/>
      <c r="E242" s="68"/>
      <c r="F242" s="68"/>
      <c r="G242" s="73"/>
      <c r="H242" s="73"/>
      <c r="I242" s="73"/>
      <c r="J242" s="77"/>
      <c r="K242" s="68"/>
      <c r="L242" s="68"/>
      <c r="M242" s="73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</row>
    <row r="243" customFormat="false" ht="15" hidden="false" customHeight="false" outlineLevel="0" collapsed="false">
      <c r="A243" s="66"/>
      <c r="B243" s="72"/>
      <c r="C243" s="237"/>
      <c r="D243" s="68"/>
      <c r="E243" s="68"/>
      <c r="F243" s="68"/>
      <c r="G243" s="73"/>
      <c r="H243" s="73"/>
      <c r="I243" s="73"/>
      <c r="J243" s="77"/>
      <c r="K243" s="68"/>
      <c r="L243" s="68"/>
      <c r="M243" s="73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</row>
    <row r="244" customFormat="false" ht="15" hidden="false" customHeight="false" outlineLevel="0" collapsed="false">
      <c r="A244" s="66"/>
      <c r="B244" s="69"/>
      <c r="C244" s="67"/>
      <c r="D244" s="68"/>
      <c r="E244" s="68"/>
      <c r="F244" s="68"/>
      <c r="G244" s="74"/>
      <c r="H244" s="74"/>
      <c r="I244" s="74"/>
      <c r="J244" s="77"/>
      <c r="K244" s="68"/>
      <c r="L244" s="68"/>
      <c r="M244" s="74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</row>
    <row r="245" customFormat="false" ht="15" hidden="false" customHeight="false" outlineLevel="0" collapsed="false">
      <c r="A245" s="66"/>
      <c r="B245" s="68"/>
      <c r="C245" s="236"/>
      <c r="D245" s="68"/>
      <c r="E245" s="68"/>
      <c r="F245" s="68"/>
      <c r="G245" s="75"/>
      <c r="H245" s="75"/>
      <c r="I245" s="75"/>
      <c r="J245" s="76"/>
      <c r="K245" s="68"/>
      <c r="L245" s="68"/>
      <c r="M245" s="75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</row>
    <row r="246" customFormat="false" ht="15" hidden="false" customHeight="false" outlineLevel="0" collapsed="false">
      <c r="A246" s="66"/>
      <c r="B246" s="69"/>
      <c r="C246" s="67"/>
      <c r="D246" s="68"/>
      <c r="E246" s="68"/>
      <c r="F246" s="68"/>
      <c r="G246" s="75"/>
      <c r="H246" s="75"/>
      <c r="I246" s="75"/>
      <c r="J246" s="76"/>
      <c r="K246" s="68"/>
      <c r="L246" s="68"/>
      <c r="M246" s="75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</row>
    <row r="247" customFormat="false" ht="15" hidden="false" customHeight="false" outlineLevel="0" collapsed="false">
      <c r="A247" s="66"/>
      <c r="B247" s="72"/>
      <c r="C247" s="237"/>
      <c r="D247" s="68"/>
      <c r="E247" s="68"/>
      <c r="F247" s="68"/>
      <c r="G247" s="73"/>
      <c r="H247" s="73"/>
      <c r="I247" s="73"/>
      <c r="J247" s="238"/>
      <c r="K247" s="68"/>
      <c r="L247" s="68"/>
      <c r="M247" s="73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</row>
    <row r="248" customFormat="false" ht="15" hidden="false" customHeight="false" outlineLevel="0" collapsed="false">
      <c r="A248" s="66"/>
      <c r="B248" s="72"/>
      <c r="C248" s="237"/>
      <c r="D248" s="68"/>
      <c r="E248" s="68"/>
      <c r="F248" s="68"/>
      <c r="G248" s="73"/>
      <c r="H248" s="73"/>
      <c r="I248" s="73"/>
      <c r="J248" s="238"/>
      <c r="K248" s="68"/>
      <c r="L248" s="68"/>
      <c r="M248" s="73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</row>
    <row r="249" customFormat="false" ht="15" hidden="false" customHeight="false" outlineLevel="0" collapsed="false">
      <c r="A249" s="66"/>
      <c r="B249" s="72"/>
      <c r="C249" s="237"/>
      <c r="D249" s="68"/>
      <c r="E249" s="68"/>
      <c r="F249" s="68"/>
      <c r="G249" s="73"/>
      <c r="H249" s="73"/>
      <c r="I249" s="73"/>
      <c r="J249" s="238"/>
      <c r="K249" s="68"/>
      <c r="L249" s="68"/>
      <c r="M249" s="73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</row>
    <row r="250" customFormat="false" ht="15" hidden="false" customHeight="false" outlineLevel="0" collapsed="false">
      <c r="A250" s="66"/>
      <c r="B250" s="72"/>
      <c r="C250" s="237"/>
      <c r="D250" s="68"/>
      <c r="E250" s="68"/>
      <c r="F250" s="68"/>
      <c r="G250" s="73"/>
      <c r="H250" s="73"/>
      <c r="I250" s="73"/>
      <c r="J250" s="238"/>
      <c r="K250" s="68"/>
      <c r="L250" s="68"/>
      <c r="M250" s="73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</row>
    <row r="251" customFormat="false" ht="15" hidden="false" customHeight="false" outlineLevel="0" collapsed="false">
      <c r="A251" s="66"/>
      <c r="B251" s="72"/>
      <c r="C251" s="237"/>
      <c r="D251" s="68"/>
      <c r="E251" s="68"/>
      <c r="F251" s="68"/>
      <c r="G251" s="73"/>
      <c r="H251" s="73"/>
      <c r="I251" s="73"/>
      <c r="J251" s="238"/>
      <c r="K251" s="68"/>
      <c r="L251" s="68"/>
      <c r="M251" s="73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</row>
    <row r="252" customFormat="false" ht="15" hidden="false" customHeight="false" outlineLevel="0" collapsed="false">
      <c r="A252" s="66"/>
      <c r="B252" s="72"/>
      <c r="C252" s="237"/>
      <c r="D252" s="68"/>
      <c r="E252" s="68"/>
      <c r="F252" s="68"/>
      <c r="G252" s="73"/>
      <c r="H252" s="73"/>
      <c r="I252" s="73"/>
      <c r="J252" s="238"/>
      <c r="K252" s="68"/>
      <c r="L252" s="68"/>
      <c r="M252" s="73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</row>
    <row r="253" customFormat="false" ht="15" hidden="false" customHeight="false" outlineLevel="0" collapsed="false">
      <c r="A253" s="66"/>
      <c r="B253" s="72"/>
      <c r="C253" s="237"/>
      <c r="D253" s="68"/>
      <c r="E253" s="68"/>
      <c r="F253" s="68"/>
      <c r="G253" s="73"/>
      <c r="H253" s="73"/>
      <c r="I253" s="73"/>
      <c r="J253" s="238"/>
      <c r="K253" s="68"/>
      <c r="L253" s="68"/>
      <c r="M253" s="73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</row>
    <row r="254" customFormat="false" ht="15" hidden="false" customHeight="false" outlineLevel="0" collapsed="false">
      <c r="A254" s="66"/>
      <c r="B254" s="76"/>
      <c r="C254" s="67"/>
      <c r="D254" s="68"/>
      <c r="E254" s="68"/>
      <c r="F254" s="68"/>
      <c r="G254" s="74"/>
      <c r="H254" s="74"/>
      <c r="I254" s="74"/>
      <c r="J254" s="76"/>
      <c r="K254" s="68"/>
      <c r="L254" s="68"/>
      <c r="M254" s="74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</row>
    <row r="255" customFormat="false" ht="15" hidden="false" customHeight="false" outlineLevel="0" collapsed="false">
      <c r="A255" s="66"/>
      <c r="B255" s="68"/>
      <c r="C255" s="236"/>
      <c r="D255" s="68"/>
      <c r="E255" s="68"/>
      <c r="F255" s="68"/>
      <c r="G255" s="75"/>
      <c r="H255" s="75"/>
      <c r="I255" s="75"/>
      <c r="J255" s="76"/>
      <c r="K255" s="68"/>
      <c r="L255" s="68"/>
      <c r="M255" s="75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</row>
    <row r="256" customFormat="false" ht="15" hidden="false" customHeight="false" outlineLevel="0" collapsed="false">
      <c r="A256" s="66"/>
      <c r="B256" s="68"/>
      <c r="C256" s="236"/>
      <c r="D256" s="68"/>
      <c r="E256" s="69"/>
      <c r="F256" s="68"/>
      <c r="G256" s="74"/>
      <c r="H256" s="74"/>
      <c r="I256" s="74"/>
      <c r="J256" s="77"/>
      <c r="K256" s="68"/>
      <c r="L256" s="69"/>
      <c r="M256" s="74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</row>
    <row r="257" customFormat="false" ht="15" hidden="false" customHeight="false" outlineLevel="0" collapsed="false">
      <c r="A257" s="66"/>
      <c r="B257" s="68"/>
      <c r="C257" s="236"/>
      <c r="D257" s="68"/>
      <c r="E257" s="69"/>
      <c r="F257" s="68"/>
      <c r="G257" s="77"/>
      <c r="H257" s="77"/>
      <c r="I257" s="77"/>
      <c r="J257" s="77"/>
      <c r="K257" s="68"/>
      <c r="L257" s="69"/>
      <c r="M257" s="77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</row>
    <row r="258" customFormat="false" ht="15" hidden="false" customHeight="false" outlineLevel="0" collapsed="false">
      <c r="A258" s="66"/>
      <c r="B258" s="68"/>
      <c r="C258" s="236"/>
      <c r="D258" s="68"/>
      <c r="E258" s="69"/>
      <c r="F258" s="68"/>
      <c r="G258" s="77"/>
      <c r="H258" s="77"/>
      <c r="I258" s="77"/>
      <c r="J258" s="77"/>
      <c r="K258" s="68"/>
      <c r="L258" s="69"/>
      <c r="M258" s="77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</row>
    <row r="259" customFormat="false" ht="15" hidden="false" customHeight="false" outlineLevel="0" collapsed="false">
      <c r="A259" s="66"/>
      <c r="B259" s="67"/>
      <c r="C259" s="67"/>
      <c r="D259" s="67"/>
      <c r="E259" s="67"/>
      <c r="F259" s="67"/>
      <c r="G259" s="67"/>
      <c r="H259" s="67"/>
      <c r="I259" s="67"/>
      <c r="J259" s="238"/>
      <c r="K259" s="67"/>
      <c r="L259" s="67"/>
      <c r="M259" s="67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</row>
    <row r="260" customFormat="false" ht="15" hidden="false" customHeight="false" outlineLevel="0" collapsed="false">
      <c r="A260" s="66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</row>
    <row r="261" customFormat="false" ht="15" hidden="false" customHeight="false" outlineLevel="0" collapsed="false">
      <c r="A261" s="66"/>
      <c r="B261" s="68"/>
      <c r="C261" s="236"/>
      <c r="D261" s="68"/>
      <c r="E261" s="69"/>
      <c r="F261" s="68"/>
      <c r="G261" s="77"/>
      <c r="H261" s="77"/>
      <c r="I261" s="77"/>
      <c r="J261" s="77"/>
      <c r="K261" s="68"/>
      <c r="L261" s="69"/>
      <c r="M261" s="77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</row>
    <row r="262" customFormat="false" ht="15" hidden="false" customHeight="false" outlineLevel="0" collapsed="false">
      <c r="A262" s="66"/>
      <c r="B262" s="68"/>
      <c r="C262" s="236"/>
      <c r="D262" s="68"/>
      <c r="E262" s="69"/>
      <c r="F262" s="68"/>
      <c r="G262" s="77"/>
      <c r="H262" s="77"/>
      <c r="I262" s="77"/>
      <c r="J262" s="77"/>
      <c r="K262" s="68"/>
      <c r="L262" s="69"/>
      <c r="M262" s="77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</row>
    <row r="263" customFormat="false" ht="15" hidden="false" customHeight="false" outlineLevel="0" collapsed="false">
      <c r="A263" s="66"/>
      <c r="B263" s="68"/>
      <c r="C263" s="236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</row>
    <row r="264" customFormat="false" ht="15" hidden="false" customHeight="false" outlineLevel="0" collapsed="false">
      <c r="A264" s="66"/>
      <c r="B264" s="68"/>
      <c r="C264" s="236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</row>
    <row r="265" customFormat="false" ht="15" hidden="false" customHeight="false" outlineLevel="0" collapsed="false">
      <c r="A265" s="66"/>
      <c r="B265" s="68"/>
      <c r="C265" s="236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</row>
    <row r="266" customFormat="false" ht="15" hidden="false" customHeight="false" outlineLevel="0" collapsed="false">
      <c r="A266" s="66"/>
      <c r="B266" s="66"/>
      <c r="C266" s="239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</row>
    <row r="267" customFormat="false" ht="15" hidden="false" customHeight="false" outlineLevel="0" collapsed="false">
      <c r="A267" s="66"/>
      <c r="B267" s="66"/>
      <c r="C267" s="239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</row>
    <row r="268" customFormat="false" ht="15" hidden="false" customHeight="false" outlineLevel="0" collapsed="false">
      <c r="A268" s="66"/>
      <c r="B268" s="66"/>
      <c r="C268" s="239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</row>
    <row r="269" customFormat="false" ht="15" hidden="false" customHeight="false" outlineLevel="0" collapsed="false">
      <c r="A269" s="66"/>
      <c r="B269" s="66"/>
      <c r="C269" s="239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</row>
    <row r="270" customFormat="false" ht="15" hidden="false" customHeight="false" outlineLevel="0" collapsed="false">
      <c r="A270" s="66"/>
      <c r="B270" s="66"/>
      <c r="C270" s="239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</row>
    <row r="271" customFormat="false" ht="15" hidden="false" customHeight="false" outlineLevel="0" collapsed="false">
      <c r="A271" s="66"/>
      <c r="B271" s="66"/>
      <c r="C271" s="239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</row>
    <row r="272" customFormat="false" ht="15" hidden="false" customHeight="false" outlineLevel="0" collapsed="false">
      <c r="A272" s="66"/>
      <c r="B272" s="66"/>
      <c r="C272" s="239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</row>
    <row r="273" customFormat="false" ht="15" hidden="false" customHeight="false" outlineLevel="0" collapsed="false">
      <c r="A273" s="66"/>
      <c r="B273" s="66"/>
      <c r="C273" s="239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</row>
    <row r="274" customFormat="false" ht="15" hidden="false" customHeight="false" outlineLevel="0" collapsed="false">
      <c r="A274" s="66"/>
      <c r="B274" s="66"/>
      <c r="C274" s="239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</row>
    <row r="275" customFormat="false" ht="15" hidden="false" customHeight="false" outlineLevel="0" collapsed="false">
      <c r="A275" s="66"/>
      <c r="B275" s="66"/>
      <c r="C275" s="239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</row>
    <row r="276" customFormat="false" ht="15" hidden="false" customHeight="false" outlineLevel="0" collapsed="false">
      <c r="A276" s="66"/>
      <c r="B276" s="66"/>
      <c r="C276" s="239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</row>
    <row r="277" customFormat="false" ht="15" hidden="false" customHeight="false" outlineLevel="0" collapsed="false">
      <c r="A277" s="66"/>
      <c r="B277" s="66"/>
      <c r="C277" s="239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</row>
    <row r="278" customFormat="false" ht="15" hidden="false" customHeight="false" outlineLevel="0" collapsed="false">
      <c r="A278" s="66"/>
      <c r="B278" s="66"/>
      <c r="C278" s="239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</row>
    <row r="279" customFormat="false" ht="15" hidden="false" customHeight="false" outlineLevel="0" collapsed="false">
      <c r="A279" s="66"/>
      <c r="B279" s="66"/>
      <c r="C279" s="239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</row>
    <row r="280" customFormat="false" ht="15" hidden="false" customHeight="false" outlineLevel="0" collapsed="false">
      <c r="A280" s="66"/>
      <c r="B280" s="66"/>
      <c r="C280" s="239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</row>
    <row r="281" customFormat="false" ht="15" hidden="false" customHeight="false" outlineLevel="0" collapsed="false">
      <c r="A281" s="66"/>
      <c r="B281" s="66"/>
      <c r="C281" s="239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</row>
    <row r="282" customFormat="false" ht="15" hidden="false" customHeight="false" outlineLevel="0" collapsed="false">
      <c r="A282" s="66"/>
      <c r="B282" s="66"/>
      <c r="C282" s="239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</row>
    <row r="283" customFormat="false" ht="15" hidden="false" customHeight="false" outlineLevel="0" collapsed="false">
      <c r="A283" s="66"/>
      <c r="B283" s="66"/>
      <c r="C283" s="239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</row>
    <row r="284" customFormat="false" ht="15" hidden="false" customHeight="false" outlineLevel="0" collapsed="false">
      <c r="A284" s="66"/>
      <c r="B284" s="66"/>
      <c r="C284" s="239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</row>
    <row r="285" customFormat="false" ht="15" hidden="false" customHeight="false" outlineLevel="0" collapsed="false">
      <c r="A285" s="66"/>
      <c r="B285" s="66"/>
      <c r="C285" s="239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</row>
    <row r="286" customFormat="false" ht="15" hidden="false" customHeight="false" outlineLevel="0" collapsed="false">
      <c r="A286" s="66"/>
      <c r="B286" s="66"/>
      <c r="C286" s="239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</row>
    <row r="287" customFormat="false" ht="15" hidden="false" customHeight="false" outlineLevel="0" collapsed="false">
      <c r="A287" s="66"/>
      <c r="B287" s="66"/>
      <c r="C287" s="239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</row>
    <row r="288" customFormat="false" ht="15" hidden="false" customHeight="false" outlineLevel="0" collapsed="false">
      <c r="A288" s="66"/>
      <c r="B288" s="66"/>
      <c r="C288" s="239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</row>
    <row r="289" customFormat="false" ht="15" hidden="false" customHeight="false" outlineLevel="0" collapsed="false">
      <c r="A289" s="66"/>
      <c r="B289" s="66"/>
      <c r="C289" s="239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</row>
    <row r="290" customFormat="false" ht="15" hidden="false" customHeight="false" outlineLevel="0" collapsed="false">
      <c r="A290" s="66"/>
      <c r="B290" s="66"/>
      <c r="C290" s="239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</row>
    <row r="291" customFormat="false" ht="15" hidden="false" customHeight="false" outlineLevel="0" collapsed="false">
      <c r="A291" s="66"/>
      <c r="B291" s="66"/>
      <c r="C291" s="239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</row>
    <row r="292" customFormat="false" ht="15" hidden="false" customHeight="false" outlineLevel="0" collapsed="false">
      <c r="A292" s="66"/>
      <c r="B292" s="66"/>
      <c r="C292" s="239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</row>
    <row r="293" customFormat="false" ht="15" hidden="false" customHeight="false" outlineLevel="0" collapsed="false">
      <c r="A293" s="66"/>
      <c r="B293" s="66"/>
      <c r="C293" s="239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</row>
    <row r="294" customFormat="false" ht="15" hidden="false" customHeight="false" outlineLevel="0" collapsed="false">
      <c r="A294" s="66"/>
      <c r="B294" s="66"/>
      <c r="C294" s="239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</row>
    <row r="295" customFormat="false" ht="15" hidden="false" customHeight="false" outlineLevel="0" collapsed="false">
      <c r="A295" s="66"/>
      <c r="B295" s="66"/>
      <c r="C295" s="239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</row>
    <row r="296" customFormat="false" ht="15" hidden="false" customHeight="false" outlineLevel="0" collapsed="false">
      <c r="A296" s="66"/>
      <c r="B296" s="66"/>
      <c r="C296" s="239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</row>
    <row r="297" customFormat="false" ht="15" hidden="false" customHeight="false" outlineLevel="0" collapsed="false">
      <c r="A297" s="66"/>
      <c r="B297" s="66"/>
      <c r="C297" s="239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</row>
    <row r="298" customFormat="false" ht="15" hidden="false" customHeight="false" outlineLevel="0" collapsed="false">
      <c r="A298" s="66"/>
      <c r="B298" s="66"/>
      <c r="C298" s="239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</row>
    <row r="299" customFormat="false" ht="15" hidden="false" customHeight="false" outlineLevel="0" collapsed="false">
      <c r="A299" s="66"/>
      <c r="B299" s="66"/>
      <c r="C299" s="239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</row>
    <row r="300" customFormat="false" ht="15" hidden="false" customHeight="false" outlineLevel="0" collapsed="false">
      <c r="A300" s="66"/>
      <c r="B300" s="66"/>
      <c r="C300" s="239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</row>
    <row r="301" customFormat="false" ht="15" hidden="false" customHeight="false" outlineLevel="0" collapsed="false">
      <c r="A301" s="66"/>
      <c r="B301" s="66"/>
      <c r="C301" s="239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</row>
    <row r="302" customFormat="false" ht="15" hidden="false" customHeight="false" outlineLevel="0" collapsed="false">
      <c r="A302" s="66"/>
      <c r="B302" s="66"/>
      <c r="C302" s="239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</row>
    <row r="303" customFormat="false" ht="15" hidden="false" customHeight="false" outlineLevel="0" collapsed="false">
      <c r="A303" s="66"/>
      <c r="B303" s="66"/>
      <c r="C303" s="239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</row>
    <row r="304" customFormat="false" ht="15" hidden="false" customHeight="false" outlineLevel="0" collapsed="false">
      <c r="A304" s="66"/>
      <c r="B304" s="66"/>
      <c r="C304" s="239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</row>
    <row r="305" customFormat="false" ht="15" hidden="false" customHeight="false" outlineLevel="0" collapsed="false">
      <c r="A305" s="66"/>
      <c r="B305" s="66"/>
      <c r="C305" s="239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</row>
    <row r="306" customFormat="false" ht="15" hidden="false" customHeight="false" outlineLevel="0" collapsed="false">
      <c r="A306" s="66"/>
      <c r="B306" s="66"/>
      <c r="C306" s="239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</row>
    <row r="307" customFormat="false" ht="15" hidden="false" customHeight="false" outlineLevel="0" collapsed="false">
      <c r="A307" s="66"/>
      <c r="B307" s="66"/>
      <c r="C307" s="239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</row>
    <row r="308" customFormat="false" ht="15" hidden="false" customHeight="false" outlineLevel="0" collapsed="false">
      <c r="A308" s="66"/>
      <c r="B308" s="66"/>
      <c r="C308" s="239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</row>
  </sheetData>
  <mergeCells count="49">
    <mergeCell ref="A1:X1"/>
    <mergeCell ref="B2:X2"/>
    <mergeCell ref="A3:X3"/>
    <mergeCell ref="A4:X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T6"/>
    <mergeCell ref="U6:U7"/>
    <mergeCell ref="V6:V7"/>
    <mergeCell ref="W6:W7"/>
    <mergeCell ref="X6:X7"/>
    <mergeCell ref="A8:X8"/>
    <mergeCell ref="A17:X17"/>
    <mergeCell ref="B33:G33"/>
    <mergeCell ref="J33:M33"/>
    <mergeCell ref="B34:G34"/>
    <mergeCell ref="J34:M34"/>
    <mergeCell ref="B59:G59"/>
    <mergeCell ref="J59:M59"/>
    <mergeCell ref="B67:G67"/>
    <mergeCell ref="J67:M67"/>
    <mergeCell ref="B68:G68"/>
    <mergeCell ref="J68:M68"/>
    <mergeCell ref="B93:G93"/>
    <mergeCell ref="J93:M93"/>
    <mergeCell ref="B105:G105"/>
    <mergeCell ref="J105:M105"/>
    <mergeCell ref="B130:G130"/>
    <mergeCell ref="J130:M130"/>
    <mergeCell ref="B138:G138"/>
    <mergeCell ref="J138:M138"/>
    <mergeCell ref="B163:G163"/>
    <mergeCell ref="J163:M163"/>
    <mergeCell ref="B195:G195"/>
    <mergeCell ref="J195:M195"/>
    <mergeCell ref="B227:G227"/>
    <mergeCell ref="J227:M227"/>
    <mergeCell ref="B260:G260"/>
    <mergeCell ref="J260:M260"/>
  </mergeCells>
  <printOptions headings="false" gridLines="false" gridLinesSet="true" horizontalCentered="false" verticalCentered="false"/>
  <pageMargins left="0.511805555555555" right="0.275694444444444" top="0.747916666666667" bottom="0.747916666666667" header="0.511805555555555" footer="0.511805555555555"/>
  <pageSetup paperSize="5" scale="5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T3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8" activeCellId="0" sqref="C8"/>
    </sheetView>
  </sheetViews>
  <sheetFormatPr defaultColWidth="6.578125" defaultRowHeight="15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3.71"/>
    <col collapsed="false" customWidth="true" hidden="false" outlineLevel="0" max="3" min="3" style="0" width="26.29"/>
    <col collapsed="false" customWidth="true" hidden="false" outlineLevel="0" max="4" min="4" style="0" width="21.86"/>
    <col collapsed="false" customWidth="true" hidden="false" outlineLevel="0" max="5" min="5" style="0" width="21.71"/>
    <col collapsed="false" customWidth="true" hidden="false" outlineLevel="0" max="6" min="6" style="0" width="8.57"/>
    <col collapsed="false" customWidth="true" hidden="false" outlineLevel="0" max="7" min="7" style="0" width="11.14"/>
    <col collapsed="false" customWidth="true" hidden="false" outlineLevel="0" max="8" min="8" style="0" width="6.28"/>
    <col collapsed="false" customWidth="true" hidden="false" outlineLevel="0" max="9" min="9" style="0" width="9.29"/>
    <col collapsed="false" customWidth="true" hidden="true" outlineLevel="0" max="10" min="10" style="0" width="5.7"/>
    <col collapsed="false" customWidth="true" hidden="true" outlineLevel="0" max="11" min="11" style="0" width="6.71"/>
    <col collapsed="false" customWidth="true" hidden="true" outlineLevel="0" max="12" min="12" style="0" width="4.71"/>
    <col collapsed="false" customWidth="true" hidden="true" outlineLevel="0" max="14" min="13" style="0" width="4.57"/>
    <col collapsed="false" customWidth="true" hidden="false" outlineLevel="0" max="15" min="15" style="0" width="11.57"/>
    <col collapsed="false" customWidth="true" hidden="false" outlineLevel="0" max="16" min="16" style="0" width="31.7"/>
    <col collapsed="false" customWidth="true" hidden="false" outlineLevel="0" max="17" min="17" style="0" width="7.57"/>
    <col collapsed="false" customWidth="true" hidden="false" outlineLevel="0" max="18" min="18" style="0" width="10.58"/>
    <col collapsed="false" customWidth="true" hidden="false" outlineLevel="0" max="20" min="20" style="0" width="10.58"/>
  </cols>
  <sheetData>
    <row r="1" customFormat="false" ht="30" hidden="false" customHeight="true" outlineLevel="0" collapsed="false">
      <c r="B1" s="111" t="s">
        <v>1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</row>
    <row r="2" customFormat="false" ht="15.75" hidden="false" customHeight="true" outlineLevel="0" collapsed="false">
      <c r="B2" s="112" t="s">
        <v>51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</row>
    <row r="3" customFormat="false" ht="15.75" hidden="false" customHeight="true" outlineLevel="0" collapsed="false">
      <c r="B3" s="112" t="s">
        <v>3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</row>
    <row r="4" customFormat="false" ht="18.75" hidden="false" customHeight="false" outlineLevel="0" collapsed="false">
      <c r="B4" s="113" t="s">
        <v>113</v>
      </c>
      <c r="C4" s="114"/>
      <c r="D4" s="114"/>
      <c r="E4" s="114"/>
      <c r="G4" s="115"/>
      <c r="H4" s="115"/>
      <c r="I4" s="114"/>
      <c r="J4" s="114"/>
      <c r="K4" s="115" t="s">
        <v>53</v>
      </c>
      <c r="L4" s="114"/>
      <c r="M4" s="114"/>
      <c r="N4" s="114"/>
      <c r="O4" s="114"/>
      <c r="P4" s="114"/>
    </row>
    <row r="5" customFormat="false" ht="15.75" hidden="false" customHeight="false" outlineLevel="0" collapsed="false">
      <c r="B5" s="241" t="s">
        <v>114</v>
      </c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</row>
    <row r="6" s="117" customFormat="true" ht="12.75" hidden="false" customHeight="true" outlineLevel="0" collapsed="false">
      <c r="B6" s="119" t="n">
        <v>0</v>
      </c>
      <c r="C6" s="119" t="s">
        <v>115</v>
      </c>
      <c r="D6" s="119" t="s">
        <v>116</v>
      </c>
      <c r="E6" s="119" t="s">
        <v>117</v>
      </c>
      <c r="F6" s="119" t="s">
        <v>118</v>
      </c>
      <c r="G6" s="119" t="s">
        <v>119</v>
      </c>
      <c r="H6" s="119" t="s">
        <v>120</v>
      </c>
      <c r="I6" s="119" t="s">
        <v>121</v>
      </c>
      <c r="J6" s="120"/>
      <c r="K6" s="121"/>
      <c r="L6" s="119"/>
      <c r="M6" s="119"/>
      <c r="N6" s="119"/>
      <c r="O6" s="118" t="s">
        <v>69</v>
      </c>
      <c r="P6" s="242" t="s">
        <v>19</v>
      </c>
    </row>
    <row r="7" s="117" customFormat="true" ht="27" hidden="false" customHeight="true" outlineLevel="0" collapsed="false">
      <c r="B7" s="119"/>
      <c r="C7" s="119"/>
      <c r="D7" s="119"/>
      <c r="E7" s="119"/>
      <c r="F7" s="119"/>
      <c r="G7" s="119"/>
      <c r="H7" s="119"/>
      <c r="I7" s="119"/>
      <c r="J7" s="124"/>
      <c r="K7" s="121"/>
      <c r="L7" s="119"/>
      <c r="M7" s="119"/>
      <c r="N7" s="119"/>
      <c r="O7" s="118"/>
      <c r="P7" s="242"/>
    </row>
    <row r="8" s="117" customFormat="true" ht="45.75" hidden="false" customHeight="true" outlineLevel="0" collapsed="false">
      <c r="B8" s="243" t="n">
        <v>1</v>
      </c>
      <c r="C8" s="127" t="str">
        <f aca="false">[1]data!A5</f>
        <v>AGUSTIN TELLES AYALA    </v>
      </c>
      <c r="D8" s="244" t="s">
        <v>75</v>
      </c>
      <c r="E8" s="245" t="s">
        <v>122</v>
      </c>
      <c r="F8" s="246" t="n">
        <v>1.5</v>
      </c>
      <c r="G8" s="247" t="n">
        <f aca="false">11.67/2</f>
        <v>5.835</v>
      </c>
      <c r="H8" s="248"/>
      <c r="I8" s="129" t="n">
        <f aca="false">G8*F8</f>
        <v>8.7525</v>
      </c>
      <c r="J8" s="124"/>
      <c r="K8" s="249"/>
      <c r="L8" s="248"/>
      <c r="M8" s="248"/>
      <c r="N8" s="248"/>
      <c r="O8" s="129" t="n">
        <f aca="false">I8</f>
        <v>8.7525</v>
      </c>
      <c r="P8" s="242"/>
    </row>
    <row r="9" s="117" customFormat="true" ht="45.75" hidden="false" customHeight="true" outlineLevel="0" collapsed="false">
      <c r="B9" s="243" t="n">
        <v>2</v>
      </c>
      <c r="C9" s="127" t="str">
        <f aca="false">[1]data!A7</f>
        <v>LEONEL EDUARDO PONCE</v>
      </c>
      <c r="D9" s="244" t="s">
        <v>75</v>
      </c>
      <c r="E9" s="245" t="s">
        <v>122</v>
      </c>
      <c r="F9" s="246" t="n">
        <v>8.13</v>
      </c>
      <c r="G9" s="247" t="n">
        <f aca="false">11.67/2</f>
        <v>5.835</v>
      </c>
      <c r="H9" s="248"/>
      <c r="I9" s="129" t="n">
        <f aca="false">G9*F9</f>
        <v>47.43855</v>
      </c>
      <c r="J9" s="124"/>
      <c r="K9" s="249"/>
      <c r="L9" s="248"/>
      <c r="M9" s="248"/>
      <c r="N9" s="248"/>
      <c r="O9" s="129" t="n">
        <f aca="false">I9</f>
        <v>47.43855</v>
      </c>
      <c r="P9" s="242"/>
    </row>
    <row r="10" s="117" customFormat="true" ht="45.75" hidden="false" customHeight="true" outlineLevel="0" collapsed="false">
      <c r="B10" s="124" t="n">
        <v>3</v>
      </c>
      <c r="C10" s="250" t="str">
        <f aca="false">[1]data!A4</f>
        <v>SIRIA YANETH NAVARRO ALAS</v>
      </c>
      <c r="D10" s="251" t="s">
        <v>123</v>
      </c>
      <c r="E10" s="252" t="s">
        <v>122</v>
      </c>
      <c r="F10" s="253" t="n">
        <v>4.25</v>
      </c>
      <c r="G10" s="254" t="n">
        <f aca="false">11/2</f>
        <v>5.5</v>
      </c>
      <c r="H10" s="248"/>
      <c r="I10" s="129" t="n">
        <f aca="false">G10*F10</f>
        <v>23.375</v>
      </c>
      <c r="J10" s="124"/>
      <c r="K10" s="249"/>
      <c r="L10" s="248"/>
      <c r="M10" s="248"/>
      <c r="N10" s="248"/>
      <c r="O10" s="129" t="n">
        <f aca="false">I10</f>
        <v>23.375</v>
      </c>
      <c r="P10" s="255"/>
    </row>
    <row r="11" s="117" customFormat="true" ht="45.75" hidden="false" customHeight="true" outlineLevel="0" collapsed="false">
      <c r="B11" s="124" t="n">
        <v>4</v>
      </c>
      <c r="C11" s="250" t="str">
        <f aca="false">[1]data!A11</f>
        <v>KATIA MARILU PENA ORELLANA</v>
      </c>
      <c r="D11" s="251" t="s">
        <v>124</v>
      </c>
      <c r="E11" s="252" t="s">
        <v>122</v>
      </c>
      <c r="F11" s="253" t="n">
        <v>1.8</v>
      </c>
      <c r="G11" s="254" t="n">
        <f aca="false">10.14/2</f>
        <v>5.07</v>
      </c>
      <c r="H11" s="248"/>
      <c r="I11" s="129" t="n">
        <f aca="false">G11*F11</f>
        <v>9.126</v>
      </c>
      <c r="J11" s="124"/>
      <c r="K11" s="249"/>
      <c r="L11" s="248"/>
      <c r="M11" s="248"/>
      <c r="N11" s="248"/>
      <c r="O11" s="129" t="n">
        <f aca="false">I11</f>
        <v>9.126</v>
      </c>
      <c r="P11" s="255"/>
    </row>
    <row r="12" s="117" customFormat="true" ht="45.75" hidden="false" customHeight="true" outlineLevel="0" collapsed="false">
      <c r="B12" s="124" t="n">
        <v>5</v>
      </c>
      <c r="C12" s="250" t="str">
        <f aca="false">[1]data!A10</f>
        <v>SILVIA MARCELA CANAS BADIOS</v>
      </c>
      <c r="D12" s="251" t="s">
        <v>124</v>
      </c>
      <c r="E12" s="252" t="s">
        <v>122</v>
      </c>
      <c r="F12" s="253" t="n">
        <v>5.13</v>
      </c>
      <c r="G12" s="254" t="n">
        <f aca="false">11/2</f>
        <v>5.5</v>
      </c>
      <c r="H12" s="248"/>
      <c r="I12" s="129" t="n">
        <f aca="false">G12*F12</f>
        <v>28.215</v>
      </c>
      <c r="J12" s="124"/>
      <c r="K12" s="249"/>
      <c r="L12" s="248"/>
      <c r="M12" s="248"/>
      <c r="N12" s="248"/>
      <c r="O12" s="129" t="n">
        <f aca="false">I12</f>
        <v>28.215</v>
      </c>
      <c r="P12" s="255"/>
    </row>
    <row r="13" s="117" customFormat="true" ht="33" hidden="false" customHeight="true" outlineLevel="0" collapsed="false">
      <c r="B13" s="124" t="n">
        <v>6</v>
      </c>
      <c r="C13" s="250" t="str">
        <f aca="false">[1]data!A9</f>
        <v>ALONSO ENRIQUE RIVAS MORA</v>
      </c>
      <c r="D13" s="251" t="s">
        <v>125</v>
      </c>
      <c r="E13" s="252" t="s">
        <v>122</v>
      </c>
      <c r="F13" s="253" t="n">
        <v>3</v>
      </c>
      <c r="G13" s="254" t="n">
        <f aca="false">11/2</f>
        <v>5.5</v>
      </c>
      <c r="H13" s="248"/>
      <c r="I13" s="129" t="n">
        <f aca="false">G13*F13</f>
        <v>16.5</v>
      </c>
      <c r="J13" s="124"/>
      <c r="K13" s="249"/>
      <c r="L13" s="248"/>
      <c r="M13" s="248"/>
      <c r="N13" s="248"/>
      <c r="O13" s="129" t="n">
        <f aca="false">I13</f>
        <v>16.5</v>
      </c>
      <c r="P13" s="255"/>
    </row>
    <row r="14" s="135" customFormat="true" ht="18" hidden="false" customHeight="false" outlineLevel="0" collapsed="false">
      <c r="B14" s="136"/>
      <c r="C14" s="137" t="s">
        <v>78</v>
      </c>
      <c r="D14" s="138"/>
      <c r="E14" s="138"/>
      <c r="F14" s="139" t="n">
        <f aca="false">SUM(F8:F13)</f>
        <v>23.81</v>
      </c>
      <c r="G14" s="139" t="n">
        <f aca="false">SUM(G8:G13)</f>
        <v>33.24</v>
      </c>
      <c r="H14" s="139" t="n">
        <f aca="false">SUM(H8:H13)</f>
        <v>0</v>
      </c>
      <c r="I14" s="256" t="n">
        <f aca="false">SUM(I8:I13)</f>
        <v>133.40705</v>
      </c>
      <c r="J14" s="256" t="n">
        <f aca="false">SUM(J8:J9)</f>
        <v>0</v>
      </c>
      <c r="K14" s="256" t="n">
        <f aca="false">SUM(K8:K9)</f>
        <v>0</v>
      </c>
      <c r="L14" s="256" t="n">
        <f aca="false">SUM(L8:L9)</f>
        <v>0</v>
      </c>
      <c r="M14" s="256" t="n">
        <f aca="false">SUM(M8:M9)</f>
        <v>0</v>
      </c>
      <c r="N14" s="256" t="n">
        <f aca="false">SUM(N8:N9)</f>
        <v>0</v>
      </c>
      <c r="O14" s="257" t="n">
        <f aca="false">SUM(O8:O13)</f>
        <v>133.40705</v>
      </c>
      <c r="P14" s="143"/>
      <c r="T14" s="144"/>
    </row>
    <row r="15" s="135" customFormat="true" ht="15" hidden="false" customHeight="false" outlineLevel="0" collapsed="false">
      <c r="B15" s="145"/>
      <c r="C15" s="146"/>
      <c r="D15" s="147"/>
      <c r="E15" s="147"/>
      <c r="F15" s="148"/>
      <c r="G15" s="148"/>
      <c r="H15" s="148"/>
      <c r="I15" s="149"/>
      <c r="J15" s="149"/>
      <c r="K15" s="149"/>
      <c r="L15" s="149"/>
      <c r="M15" s="149"/>
      <c r="N15" s="149"/>
      <c r="O15" s="150"/>
      <c r="P15" s="151"/>
      <c r="T15" s="144"/>
    </row>
    <row r="16" customFormat="false" ht="15.75" hidden="false" customHeight="false" outlineLevel="0" collapsed="false">
      <c r="B16" s="148"/>
      <c r="C16" s="82"/>
      <c r="D16" s="147"/>
      <c r="E16" s="82"/>
      <c r="F16" s="82"/>
      <c r="L16" s="92"/>
      <c r="M16" s="134"/>
      <c r="O16" s="156" t="n">
        <f aca="false">O14</f>
        <v>133.40705</v>
      </c>
      <c r="P16" s="157"/>
    </row>
    <row r="17" customFormat="false" ht="15" hidden="false" customHeight="false" outlineLevel="0" collapsed="false">
      <c r="B17" s="148"/>
      <c r="C17" s="152" t="s">
        <v>79</v>
      </c>
      <c r="D17" s="153" t="s">
        <v>80</v>
      </c>
      <c r="E17" s="152" t="s">
        <v>81</v>
      </c>
      <c r="F17" s="92"/>
      <c r="L17" s="92"/>
      <c r="M17" s="134"/>
      <c r="O17" s="159"/>
      <c r="P17" s="157"/>
    </row>
    <row r="18" customFormat="false" ht="15" hidden="false" customHeight="false" outlineLevel="0" collapsed="false">
      <c r="B18" s="148"/>
      <c r="C18" s="127" t="s">
        <v>126</v>
      </c>
      <c r="D18" s="158" t="s">
        <v>127</v>
      </c>
      <c r="E18" s="158"/>
      <c r="F18" s="92"/>
      <c r="L18" s="92"/>
      <c r="M18" s="134"/>
      <c r="O18" s="159"/>
      <c r="P18" s="157"/>
    </row>
    <row r="19" customFormat="false" ht="15" hidden="false" customHeight="false" outlineLevel="0" collapsed="false">
      <c r="B19" s="148"/>
      <c r="C19" s="127" t="s">
        <v>128</v>
      </c>
      <c r="D19" s="158" t="s">
        <v>127</v>
      </c>
      <c r="E19" s="158"/>
      <c r="F19" s="92"/>
      <c r="L19" s="92"/>
      <c r="M19" s="134"/>
      <c r="O19" s="159"/>
      <c r="P19" s="157"/>
    </row>
    <row r="20" customFormat="false" ht="15" hidden="false" customHeight="false" outlineLevel="0" collapsed="false">
      <c r="B20" s="148"/>
      <c r="C20" s="250" t="s">
        <v>129</v>
      </c>
      <c r="D20" s="158" t="s">
        <v>127</v>
      </c>
      <c r="E20" s="158"/>
      <c r="F20" s="92"/>
      <c r="L20" s="92"/>
      <c r="M20" s="134"/>
      <c r="O20" s="159"/>
      <c r="P20" s="157"/>
    </row>
    <row r="21" customFormat="false" ht="15" hidden="false" customHeight="false" outlineLevel="0" collapsed="false">
      <c r="B21" s="148"/>
      <c r="C21" s="250" t="s">
        <v>130</v>
      </c>
      <c r="D21" s="158" t="s">
        <v>127</v>
      </c>
      <c r="E21" s="158"/>
      <c r="F21" s="92"/>
      <c r="L21" s="92"/>
      <c r="M21" s="134"/>
      <c r="O21" s="159"/>
      <c r="P21" s="157"/>
    </row>
    <row r="22" customFormat="false" ht="15" hidden="false" customHeight="false" outlineLevel="0" collapsed="false">
      <c r="B22" s="148"/>
      <c r="C22" s="250" t="s">
        <v>131</v>
      </c>
      <c r="D22" s="158" t="s">
        <v>127</v>
      </c>
      <c r="E22" s="158"/>
      <c r="F22" s="92"/>
      <c r="L22" s="92"/>
      <c r="M22" s="134"/>
      <c r="O22" s="159"/>
      <c r="P22" s="157"/>
    </row>
    <row r="23" customFormat="false" ht="15" hidden="false" customHeight="false" outlineLevel="0" collapsed="false">
      <c r="B23" s="148"/>
      <c r="C23" s="250" t="s">
        <v>76</v>
      </c>
      <c r="D23" s="158" t="s">
        <v>127</v>
      </c>
      <c r="E23" s="158"/>
      <c r="F23" s="92"/>
      <c r="L23" s="92"/>
      <c r="M23" s="134"/>
      <c r="O23" s="159"/>
      <c r="P23" s="157"/>
    </row>
    <row r="24" customFormat="false" ht="15" hidden="false" customHeight="false" outlineLevel="0" collapsed="false">
      <c r="B24" s="148"/>
      <c r="C24" s="258"/>
      <c r="D24" s="259"/>
      <c r="E24" s="259"/>
      <c r="F24" s="92"/>
      <c r="L24" s="92"/>
      <c r="M24" s="134"/>
      <c r="O24" s="159"/>
      <c r="P24" s="157"/>
    </row>
    <row r="25" customFormat="false" ht="15" hidden="false" customHeight="false" outlineLevel="0" collapsed="false">
      <c r="B25" s="148"/>
      <c r="C25" s="258"/>
      <c r="D25" s="259"/>
      <c r="E25" s="259"/>
      <c r="F25" s="92"/>
      <c r="L25" s="92"/>
      <c r="M25" s="134"/>
      <c r="O25" s="159"/>
      <c r="P25" s="157"/>
    </row>
    <row r="26" customFormat="false" ht="15" hidden="false" customHeight="false" outlineLevel="0" collapsed="false">
      <c r="B26" s="148"/>
      <c r="C26" s="258"/>
      <c r="D26" s="259"/>
      <c r="E26" s="259"/>
      <c r="F26" s="92"/>
      <c r="L26" s="92"/>
      <c r="M26" s="134"/>
      <c r="O26" s="159"/>
      <c r="P26" s="157"/>
    </row>
    <row r="27" customFormat="false" ht="15" hidden="false" customHeight="false" outlineLevel="0" collapsed="false">
      <c r="B27" s="148"/>
      <c r="C27" s="258"/>
      <c r="D27" s="259"/>
      <c r="E27" s="259"/>
      <c r="F27" s="92"/>
      <c r="L27" s="92"/>
      <c r="M27" s="134"/>
      <c r="O27" s="159"/>
      <c r="P27" s="157"/>
    </row>
    <row r="28" customFormat="false" ht="15" hidden="false" customHeight="false" outlineLevel="0" collapsed="false">
      <c r="B28" s="148"/>
      <c r="C28" s="258"/>
      <c r="D28" s="259"/>
      <c r="E28" s="259"/>
      <c r="F28" s="92"/>
      <c r="L28" s="92"/>
      <c r="M28" s="134"/>
      <c r="O28" s="159"/>
      <c r="P28" s="157"/>
    </row>
    <row r="29" customFormat="false" ht="15.75" hidden="false" customHeight="false" outlineLevel="0" collapsed="false">
      <c r="B29" s="148"/>
      <c r="C29" s="258"/>
      <c r="D29" s="259"/>
      <c r="E29" s="259"/>
      <c r="F29" s="92"/>
      <c r="L29" s="92"/>
      <c r="M29" s="134"/>
      <c r="O29" s="159"/>
      <c r="P29" s="157"/>
    </row>
    <row r="30" customFormat="false" ht="15.75" hidden="false" customHeight="false" outlineLevel="0" collapsed="false">
      <c r="B30" s="164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</row>
    <row r="31" s="166" customFormat="true" ht="33" hidden="false" customHeight="true" outlineLevel="0" collapsed="false"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</row>
    <row r="34" customFormat="false" ht="15" hidden="false" customHeight="false" outlineLevel="0" collapsed="false">
      <c r="C34" s="0" t="s">
        <v>84</v>
      </c>
      <c r="I34" s="0" t="s">
        <v>85</v>
      </c>
    </row>
    <row r="35" customFormat="false" ht="15" hidden="false" customHeight="false" outlineLevel="0" collapsed="false">
      <c r="C35" s="0" t="s">
        <v>87</v>
      </c>
      <c r="I35" s="0" t="s">
        <v>88</v>
      </c>
      <c r="M35" s="168"/>
    </row>
  </sheetData>
  <mergeCells count="19">
    <mergeCell ref="B1:P1"/>
    <mergeCell ref="B2:P2"/>
    <mergeCell ref="B3:P3"/>
    <mergeCell ref="B5:P5"/>
    <mergeCell ref="B6:B7"/>
    <mergeCell ref="C6:C7"/>
    <mergeCell ref="D6:D7"/>
    <mergeCell ref="E6:E7"/>
    <mergeCell ref="F6:F7"/>
    <mergeCell ref="G6:G7"/>
    <mergeCell ref="H6:H7"/>
    <mergeCell ref="I6:I7"/>
    <mergeCell ref="K6:K7"/>
    <mergeCell ref="L6:L7"/>
    <mergeCell ref="M6:M7"/>
    <mergeCell ref="N6:N7"/>
    <mergeCell ref="O6:O7"/>
    <mergeCell ref="C30:P30"/>
    <mergeCell ref="C31:P3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9.29"/>
    <col collapsed="false" customWidth="true" hidden="true" outlineLevel="0" max="2" min="2" style="0" width="37.71"/>
    <col collapsed="false" customWidth="true" hidden="false" outlineLevel="0" max="3" min="3" style="78" width="40"/>
    <col collapsed="false" customWidth="true" hidden="true" outlineLevel="0" max="4" min="4" style="79" width="13.43"/>
    <col collapsed="false" customWidth="true" hidden="true" outlineLevel="0" max="5" min="5" style="0" width="10.71"/>
    <col collapsed="false" customWidth="true" hidden="false" outlineLevel="0" max="7" min="6" style="0" width="10.71"/>
    <col collapsed="false" customWidth="true" hidden="false" outlineLevel="0" max="8" min="8" style="0" width="12.71"/>
    <col collapsed="false" customWidth="true" hidden="false" outlineLevel="0" max="9" min="9" style="0" width="8.29"/>
    <col collapsed="false" customWidth="true" hidden="false" outlineLevel="0" max="10" min="10" style="0" width="16.71"/>
    <col collapsed="false" customWidth="true" hidden="false" outlineLevel="0" max="11" min="11" style="0" width="27.71"/>
  </cols>
  <sheetData>
    <row r="1" customFormat="false" ht="15" hidden="false" customHeight="false" outlineLevel="0" collapsed="false">
      <c r="C1" s="80" t="s">
        <v>33</v>
      </c>
      <c r="D1" s="80"/>
      <c r="E1" s="80"/>
      <c r="F1" s="80"/>
      <c r="G1" s="80"/>
      <c r="H1" s="80"/>
      <c r="I1" s="80"/>
      <c r="J1" s="80"/>
    </row>
    <row r="2" customFormat="false" ht="15" hidden="false" customHeight="false" outlineLevel="0" collapsed="false">
      <c r="C2" s="80" t="s">
        <v>132</v>
      </c>
      <c r="D2" s="80"/>
      <c r="E2" s="80"/>
      <c r="F2" s="80"/>
      <c r="G2" s="80"/>
      <c r="H2" s="80"/>
      <c r="I2" s="80"/>
      <c r="J2" s="80"/>
    </row>
    <row r="3" customFormat="false" ht="15.75" hidden="false" customHeight="false" outlineLevel="0" collapsed="false">
      <c r="C3" s="81"/>
      <c r="D3" s="82"/>
      <c r="E3" s="82"/>
      <c r="F3" s="82"/>
      <c r="G3" s="82"/>
      <c r="H3" s="82"/>
      <c r="I3" s="82"/>
    </row>
    <row r="4" s="92" customFormat="true" ht="30.75" hidden="false" customHeight="false" outlineLevel="0" collapsed="false">
      <c r="A4" s="83" t="s">
        <v>35</v>
      </c>
      <c r="B4" s="84"/>
      <c r="C4" s="85" t="s">
        <v>36</v>
      </c>
      <c r="D4" s="86" t="s">
        <v>37</v>
      </c>
      <c r="E4" s="87" t="s">
        <v>38</v>
      </c>
      <c r="F4" s="86" t="s">
        <v>39</v>
      </c>
      <c r="G4" s="88" t="s">
        <v>40</v>
      </c>
      <c r="H4" s="89" t="s">
        <v>41</v>
      </c>
      <c r="I4" s="90" t="s">
        <v>42</v>
      </c>
      <c r="J4" s="89" t="s">
        <v>43</v>
      </c>
      <c r="K4" s="91"/>
    </row>
    <row r="5" customFormat="false" ht="16.5" hidden="false" customHeight="false" outlineLevel="0" collapsed="false">
      <c r="A5" s="93" t="n">
        <v>1</v>
      </c>
      <c r="B5" s="93"/>
      <c r="C5" s="260" t="str">
        <f aca="false">' Planilla Ops  1  al 31 '!B9</f>
        <v>SILVIA ELIZABETH AVENDANO PINEDA</v>
      </c>
      <c r="D5" s="261"/>
      <c r="E5" s="96" t="e">
        <f aca="false">#REF!</f>
        <v>#REF!</v>
      </c>
      <c r="F5" s="96" t="n">
        <f aca="false">' Planilla Ops  1  al 31 '!G9</f>
        <v>375</v>
      </c>
      <c r="G5" s="262" t="n">
        <v>2</v>
      </c>
      <c r="H5" s="98" t="n">
        <f aca="false">F5/30*G5</f>
        <v>25</v>
      </c>
      <c r="I5" s="98"/>
      <c r="J5" s="100" t="n">
        <f aca="false">+H5</f>
        <v>25</v>
      </c>
      <c r="K5" s="110"/>
    </row>
    <row r="6" customFormat="false" ht="16.5" hidden="false" customHeight="false" outlineLevel="0" collapsed="false">
      <c r="A6" s="93" t="n">
        <v>1</v>
      </c>
      <c r="B6" s="99"/>
      <c r="C6" s="263" t="str">
        <f aca="false">' Planilla Ops  1  al 31 '!B10</f>
        <v>ANA MARISOL MENDOZA PINEDA     </v>
      </c>
      <c r="D6" s="95"/>
      <c r="E6" s="96" t="e">
        <f aca="false">#REF!</f>
        <v>#REF!</v>
      </c>
      <c r="F6" s="96" t="n">
        <f aca="false">' Planilla Ops  1  al 31 '!G10</f>
        <v>350.0013</v>
      </c>
      <c r="G6" s="262" t="n">
        <v>3</v>
      </c>
      <c r="H6" s="98" t="n">
        <f aca="false">F6/30*G6</f>
        <v>35.00013</v>
      </c>
      <c r="I6" s="99"/>
      <c r="J6" s="100" t="n">
        <f aca="false">+H6</f>
        <v>35.00013</v>
      </c>
      <c r="K6" s="110"/>
      <c r="L6" s="264"/>
    </row>
    <row r="7" customFormat="false" ht="16.5" hidden="false" customHeight="false" outlineLevel="0" collapsed="false">
      <c r="A7" s="93" t="n">
        <v>2</v>
      </c>
      <c r="B7" s="99"/>
      <c r="C7" s="94" t="str">
        <f aca="false">' Planilla Ops  1  al 31 '!B11</f>
        <v>SIRIA YANETH NAVARRO ALAS</v>
      </c>
      <c r="D7" s="95"/>
      <c r="E7" s="96" t="e">
        <f aca="false">#REF!</f>
        <v>#REF!</v>
      </c>
      <c r="F7" s="96" t="n">
        <f aca="false">' Planilla Ops  1  al 31 '!G11</f>
        <v>330</v>
      </c>
      <c r="G7" s="262" t="n">
        <v>3</v>
      </c>
      <c r="H7" s="98" t="n">
        <f aca="false">F7/30*G7</f>
        <v>33</v>
      </c>
      <c r="I7" s="99"/>
      <c r="J7" s="100" t="n">
        <f aca="false">+H7</f>
        <v>33</v>
      </c>
      <c r="K7" s="110"/>
    </row>
    <row r="8" customFormat="false" ht="16.5" hidden="false" customHeight="false" outlineLevel="0" collapsed="false">
      <c r="A8" s="93" t="n">
        <v>3</v>
      </c>
      <c r="B8" s="99"/>
      <c r="C8" s="263" t="str">
        <f aca="false">' Planilla Ops  1  al 31 '!B12</f>
        <v>AGUSTIN TELLES AYALA    </v>
      </c>
      <c r="D8" s="261"/>
      <c r="E8" s="96" t="e">
        <f aca="false">#REF!</f>
        <v>#REF!</v>
      </c>
      <c r="F8" s="96" t="n">
        <f aca="false">' Planilla Ops  1  al 31 '!G12</f>
        <v>350.0000001</v>
      </c>
      <c r="G8" s="262" t="n">
        <v>3</v>
      </c>
      <c r="H8" s="98" t="n">
        <f aca="false">F8/30*G8</f>
        <v>35.00000001</v>
      </c>
      <c r="I8" s="98"/>
      <c r="J8" s="100" t="n">
        <f aca="false">+H8</f>
        <v>35.00000001</v>
      </c>
      <c r="K8" s="110"/>
    </row>
    <row r="9" customFormat="false" ht="16.5" hidden="false" customHeight="false" outlineLevel="0" collapsed="false">
      <c r="A9" s="93" t="n">
        <v>4</v>
      </c>
      <c r="B9" s="99"/>
      <c r="C9" s="263" t="str">
        <f aca="false">' Planilla Ops  1  al 31 '!B13</f>
        <v>ARCIDES ROLANDO SOLIS QUIJADA</v>
      </c>
      <c r="D9" s="95"/>
      <c r="E9" s="96" t="e">
        <f aca="false">#REF!</f>
        <v>#REF!</v>
      </c>
      <c r="F9" s="96" t="n">
        <f aca="false">' Planilla Ops  1  al 31 '!G13</f>
        <v>350.0000001</v>
      </c>
      <c r="G9" s="262" t="n">
        <v>3</v>
      </c>
      <c r="H9" s="98" t="n">
        <f aca="false">F9/30*G9</f>
        <v>35.00000001</v>
      </c>
      <c r="I9" s="99"/>
      <c r="J9" s="100" t="n">
        <f aca="false">+H9</f>
        <v>35.00000001</v>
      </c>
    </row>
    <row r="10" customFormat="false" ht="16.5" hidden="false" customHeight="false" outlineLevel="0" collapsed="false">
      <c r="A10" s="93" t="n">
        <v>5</v>
      </c>
      <c r="B10" s="95" t="s">
        <v>32</v>
      </c>
      <c r="C10" s="263" t="str">
        <f aca="false">' Planilla Ops  1  al 31 '!B14</f>
        <v>LEONEL EDUARDO PONCE</v>
      </c>
      <c r="D10" s="99"/>
      <c r="E10" s="96" t="e">
        <f aca="false">#REF!</f>
        <v>#REF!</v>
      </c>
      <c r="F10" s="96" t="n">
        <f aca="false">' Planilla Ops  1  al 31 '!G14</f>
        <v>350.0000001</v>
      </c>
      <c r="G10" s="262" t="n">
        <v>2</v>
      </c>
      <c r="H10" s="98" t="n">
        <f aca="false">F10/30*G10</f>
        <v>23.33333334</v>
      </c>
      <c r="I10" s="99"/>
      <c r="J10" s="100" t="n">
        <f aca="false">+H10</f>
        <v>23.33333334</v>
      </c>
    </row>
    <row r="11" customFormat="false" ht="16.5" hidden="false" customHeight="false" outlineLevel="0" collapsed="false">
      <c r="A11" s="93" t="n">
        <v>6</v>
      </c>
      <c r="B11" s="95"/>
      <c r="C11" s="94" t="str">
        <f aca="false">' Planilla Ops  1  al 31 '!B15</f>
        <v>DAGOBERTO ANTONIO MADRID SOLIS</v>
      </c>
      <c r="D11" s="99"/>
      <c r="E11" s="96" t="e">
        <f aca="false">#REF!</f>
        <v>#REF!</v>
      </c>
      <c r="F11" s="96" t="n">
        <f aca="false">' Planilla Ops  1  al 31 '!G15</f>
        <v>258.3333325</v>
      </c>
      <c r="G11" s="262"/>
      <c r="H11" s="98" t="n">
        <f aca="false">F11/30*G11</f>
        <v>0</v>
      </c>
      <c r="I11" s="99"/>
      <c r="J11" s="100" t="n">
        <f aca="false">+H11</f>
        <v>0</v>
      </c>
    </row>
    <row r="12" customFormat="false" ht="16.5" hidden="false" customHeight="false" outlineLevel="0" collapsed="false">
      <c r="A12" s="93" t="n">
        <v>7</v>
      </c>
      <c r="C12" s="94" t="str">
        <f aca="false">' Planilla Ops  1  al 31 '!B18</f>
        <v>ALONSO ENRIQUE RIVAS MORA</v>
      </c>
      <c r="D12" s="95"/>
      <c r="E12" s="96" t="e">
        <f aca="false">#REF!</f>
        <v>#REF!</v>
      </c>
      <c r="F12" s="96" t="n">
        <f aca="false">' Planilla Ops  1  al 31 '!G18</f>
        <v>330</v>
      </c>
      <c r="G12" s="262" t="n">
        <v>2</v>
      </c>
      <c r="H12" s="98" t="n">
        <f aca="false">F12/30*G12</f>
        <v>22</v>
      </c>
      <c r="I12" s="99"/>
      <c r="J12" s="100" t="n">
        <f aca="false">+H12</f>
        <v>22</v>
      </c>
    </row>
    <row r="13" customFormat="false" ht="15.75" hidden="false" customHeight="false" outlineLevel="0" collapsed="false">
      <c r="A13" s="93" t="n">
        <v>8</v>
      </c>
      <c r="B13" s="96"/>
      <c r="C13" s="96" t="str">
        <f aca="false">' Planilla Ops  1  al 31 '!B19</f>
        <v>SILVIA MARCELA CANAS BADIOS</v>
      </c>
      <c r="D13" s="96"/>
      <c r="E13" s="96"/>
      <c r="F13" s="96" t="n">
        <f aca="false">' Planilla Ops  1  al 31 '!G19</f>
        <v>305</v>
      </c>
      <c r="G13" s="96" t="n">
        <v>3</v>
      </c>
      <c r="H13" s="98" t="n">
        <f aca="false">F13/30*G13</f>
        <v>30.5</v>
      </c>
      <c r="I13" s="96"/>
      <c r="J13" s="100" t="n">
        <f aca="false">+H13</f>
        <v>30.5</v>
      </c>
    </row>
    <row r="14" customFormat="false" ht="16.5" hidden="false" customHeight="false" outlineLevel="0" collapsed="false">
      <c r="A14" s="93" t="n">
        <v>9</v>
      </c>
      <c r="B14" s="265"/>
      <c r="C14" s="94" t="str">
        <f aca="false">' Planilla Ops  1  al 31 '!B20</f>
        <v>KATIA MARILU PENA ORELLANA</v>
      </c>
      <c r="D14" s="94"/>
      <c r="E14" s="94"/>
      <c r="F14" s="96" t="n">
        <f aca="false">' Planilla Ops  1  al 31 '!G20</f>
        <v>305</v>
      </c>
      <c r="G14" s="96" t="n">
        <v>3</v>
      </c>
      <c r="H14" s="98" t="n">
        <f aca="false">F14/30*G14</f>
        <v>30.5</v>
      </c>
      <c r="I14" s="94"/>
      <c r="J14" s="100" t="n">
        <f aca="false">+H14</f>
        <v>30.5</v>
      </c>
    </row>
    <row r="15" customFormat="false" ht="16.5" hidden="false" customHeight="false" outlineLevel="0" collapsed="false">
      <c r="A15" s="93" t="n">
        <v>10</v>
      </c>
      <c r="B15" s="265"/>
      <c r="C15" s="94"/>
      <c r="D15" s="94"/>
      <c r="E15" s="94"/>
      <c r="F15" s="96"/>
      <c r="G15" s="94"/>
      <c r="H15" s="98" t="n">
        <f aca="false">F15/30*G15</f>
        <v>0</v>
      </c>
      <c r="I15" s="94"/>
      <c r="J15" s="100" t="n">
        <f aca="false">+H15</f>
        <v>0</v>
      </c>
    </row>
    <row r="16" customFormat="false" ht="14.25" hidden="false" customHeight="true" outlineLevel="0" collapsed="false">
      <c r="C16" s="266"/>
    </row>
    <row r="17" customFormat="false" ht="15" hidden="false" customHeight="false" outlineLevel="0" collapsed="false">
      <c r="C17" s="267" t="s">
        <v>48</v>
      </c>
      <c r="D17" s="268"/>
      <c r="E17" s="269" t="e">
        <f aca="false">SUM(E5:E11)</f>
        <v>#REF!</v>
      </c>
      <c r="F17" s="269"/>
      <c r="G17" s="269"/>
      <c r="H17" s="270" t="n">
        <f aca="false">SUM(H6:H12)</f>
        <v>183.33346336</v>
      </c>
      <c r="I17" s="270"/>
      <c r="J17" s="271" t="n">
        <f aca="false">SUM(J6:J16)</f>
        <v>244.33346336</v>
      </c>
    </row>
    <row r="18" customFormat="false" ht="15.75" hidden="false" customHeight="false" outlineLevel="0" collapsed="false">
      <c r="C18" s="102" t="s">
        <v>48</v>
      </c>
      <c r="D18" s="103"/>
      <c r="E18" s="104"/>
      <c r="F18" s="104"/>
      <c r="G18" s="104"/>
      <c r="H18" s="105"/>
      <c r="I18" s="106"/>
      <c r="J18" s="107"/>
    </row>
    <row r="21" customFormat="false" ht="15" hidden="false" customHeight="false" outlineLevel="0" collapsed="false">
      <c r="D21" s="108"/>
      <c r="E21" s="109"/>
      <c r="F21" s="109"/>
      <c r="G21" s="109"/>
      <c r="H21" s="110"/>
      <c r="I21" s="110"/>
      <c r="J21" s="110"/>
    </row>
    <row r="23" customFormat="false" ht="15" hidden="false" customHeight="false" outlineLevel="0" collapsed="false">
      <c r="C23" s="78" t="s">
        <v>133</v>
      </c>
      <c r="E23" s="79" t="s">
        <v>0</v>
      </c>
      <c r="F23" s="79"/>
      <c r="G23" s="79"/>
      <c r="H23" s="0" t="s">
        <v>134</v>
      </c>
    </row>
  </sheetData>
  <mergeCells count="2">
    <mergeCell ref="C1:J1"/>
    <mergeCell ref="C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14.7"/>
    <col collapsed="false" customWidth="true" hidden="false" outlineLevel="0" max="5" min="5" style="0" width="20.29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272" t="s">
        <v>135</v>
      </c>
      <c r="C2" s="272"/>
      <c r="D2" s="272"/>
      <c r="E2" s="272"/>
      <c r="F2" s="272"/>
    </row>
    <row r="3" customFormat="false" ht="48" hidden="false" customHeight="true" outlineLevel="0" collapsed="false">
      <c r="B3" s="273" t="s">
        <v>136</v>
      </c>
      <c r="C3" s="274" t="s">
        <v>137</v>
      </c>
      <c r="D3" s="275" t="s">
        <v>138</v>
      </c>
      <c r="E3" s="274" t="s">
        <v>139</v>
      </c>
      <c r="F3" s="276" t="s">
        <v>140</v>
      </c>
    </row>
    <row r="4" customFormat="false" ht="15" hidden="false" customHeight="false" outlineLevel="0" collapsed="false">
      <c r="B4" s="277" t="s">
        <v>141</v>
      </c>
      <c r="C4" s="278" t="n">
        <v>85.49</v>
      </c>
      <c r="D4" s="127" t="n">
        <v>1</v>
      </c>
      <c r="E4" s="127" t="n">
        <v>9.5</v>
      </c>
      <c r="F4" s="279" t="s">
        <v>142</v>
      </c>
    </row>
    <row r="5" customFormat="false" ht="15" hidden="false" customHeight="false" outlineLevel="0" collapsed="false">
      <c r="B5" s="277" t="s">
        <v>141</v>
      </c>
      <c r="C5" s="127"/>
      <c r="D5" s="127" t="n">
        <v>2</v>
      </c>
      <c r="E5" s="127" t="n">
        <v>9.5</v>
      </c>
      <c r="F5" s="279" t="s">
        <v>143</v>
      </c>
    </row>
    <row r="6" customFormat="false" ht="15" hidden="false" customHeight="false" outlineLevel="0" collapsed="false">
      <c r="B6" s="277" t="s">
        <v>141</v>
      </c>
      <c r="C6" s="127"/>
      <c r="D6" s="127" t="n">
        <v>3</v>
      </c>
      <c r="E6" s="127" t="n">
        <v>9.5</v>
      </c>
      <c r="F6" s="279" t="s">
        <v>144</v>
      </c>
    </row>
    <row r="7" customFormat="false" ht="15" hidden="false" customHeight="false" outlineLevel="0" collapsed="false">
      <c r="B7" s="277" t="s">
        <v>141</v>
      </c>
      <c r="C7" s="127"/>
      <c r="D7" s="127" t="n">
        <v>4</v>
      </c>
      <c r="E7" s="127" t="n">
        <v>9.5</v>
      </c>
      <c r="F7" s="279" t="s">
        <v>145</v>
      </c>
    </row>
    <row r="8" customFormat="false" ht="15" hidden="false" customHeight="false" outlineLevel="0" collapsed="false">
      <c r="B8" s="277" t="s">
        <v>141</v>
      </c>
      <c r="C8" s="127"/>
      <c r="D8" s="127" t="n">
        <v>5</v>
      </c>
      <c r="E8" s="127" t="n">
        <v>9.5</v>
      </c>
      <c r="F8" s="279" t="s">
        <v>146</v>
      </c>
    </row>
    <row r="9" customFormat="false" ht="15" hidden="false" customHeight="false" outlineLevel="0" collapsed="false">
      <c r="B9" s="277" t="s">
        <v>141</v>
      </c>
      <c r="C9" s="127"/>
      <c r="D9" s="127" t="n">
        <v>6</v>
      </c>
      <c r="E9" s="127" t="n">
        <v>9.5</v>
      </c>
      <c r="F9" s="279" t="s">
        <v>147</v>
      </c>
    </row>
    <row r="10" customFormat="false" ht="15" hidden="false" customHeight="false" outlineLevel="0" collapsed="false">
      <c r="B10" s="277" t="s">
        <v>141</v>
      </c>
      <c r="C10" s="127"/>
      <c r="D10" s="127" t="n">
        <v>7</v>
      </c>
      <c r="E10" s="127" t="n">
        <v>9.5</v>
      </c>
      <c r="F10" s="279" t="s">
        <v>148</v>
      </c>
    </row>
    <row r="11" customFormat="false" ht="15" hidden="false" customHeight="false" outlineLevel="0" collapsed="false">
      <c r="B11" s="277" t="s">
        <v>141</v>
      </c>
      <c r="C11" s="127"/>
      <c r="D11" s="127" t="n">
        <v>8</v>
      </c>
      <c r="E11" s="127" t="n">
        <v>9.5</v>
      </c>
      <c r="F11" s="279" t="s">
        <v>149</v>
      </c>
    </row>
    <row r="12" customFormat="false" ht="15" hidden="false" customHeight="false" outlineLevel="0" collapsed="false">
      <c r="B12" s="277" t="s">
        <v>141</v>
      </c>
      <c r="C12" s="127"/>
      <c r="D12" s="127" t="n">
        <v>9</v>
      </c>
      <c r="E12" s="127" t="n">
        <v>9.49</v>
      </c>
      <c r="F12" s="279" t="s">
        <v>150</v>
      </c>
    </row>
    <row r="13" customFormat="false" ht="15.75" hidden="false" customHeight="false" outlineLevel="0" collapsed="false">
      <c r="B13" s="280"/>
      <c r="C13" s="281"/>
      <c r="D13" s="281"/>
      <c r="E13" s="281" t="n">
        <f aca="false">SUM(E4:E12)</f>
        <v>85.49</v>
      </c>
      <c r="F13" s="282"/>
    </row>
  </sheetData>
  <mergeCells count="1">
    <mergeCell ref="B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19"/>
  <sheetViews>
    <sheetView showFormulas="false" showGridLines="fals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B5" activeCellId="0" sqref="B5"/>
    </sheetView>
  </sheetViews>
  <sheetFormatPr defaultColWidth="11.43359375" defaultRowHeight="15" zeroHeight="false" outlineLevelRow="0" outlineLevelCol="0"/>
  <cols>
    <col collapsed="false" customWidth="true" hidden="false" outlineLevel="0" max="1" min="1" style="169" width="9.29"/>
    <col collapsed="false" customWidth="true" hidden="false" outlineLevel="0" max="2" min="2" style="169" width="37.99"/>
    <col collapsed="false" customWidth="true" hidden="false" outlineLevel="0" max="3" min="3" style="169" width="13.57"/>
    <col collapsed="false" customWidth="true" hidden="false" outlineLevel="0" max="4" min="4" style="169" width="10.71"/>
    <col collapsed="false" customWidth="false" hidden="false" outlineLevel="0" max="5" min="5" style="169" width="11.42"/>
    <col collapsed="false" customWidth="true" hidden="false" outlineLevel="0" max="6" min="6" style="169" width="13.43"/>
    <col collapsed="false" customWidth="false" hidden="false" outlineLevel="0" max="1024" min="7" style="169" width="11.42"/>
  </cols>
  <sheetData>
    <row r="3" customFormat="false" ht="15" hidden="false" customHeight="false" outlineLevel="0" collapsed="false">
      <c r="B3" s="169" t="s">
        <v>151</v>
      </c>
    </row>
    <row r="4" customFormat="false" ht="15.75" hidden="false" customHeight="false" outlineLevel="0" collapsed="false"/>
    <row r="5" customFormat="false" ht="23.25" hidden="false" customHeight="true" outlineLevel="0" collapsed="false">
      <c r="A5" s="172"/>
      <c r="B5" s="173" t="s">
        <v>7</v>
      </c>
      <c r="C5" s="174"/>
      <c r="D5" s="174"/>
      <c r="E5" s="174"/>
      <c r="F5" s="174"/>
    </row>
    <row r="6" customFormat="false" ht="30.75" hidden="false" customHeight="true" outlineLevel="0" collapsed="false">
      <c r="A6" s="172"/>
      <c r="B6" s="173"/>
      <c r="C6" s="175" t="s">
        <v>91</v>
      </c>
      <c r="D6" s="176" t="s">
        <v>20</v>
      </c>
      <c r="E6" s="176" t="s">
        <v>64</v>
      </c>
      <c r="F6" s="176" t="s">
        <v>92</v>
      </c>
    </row>
    <row r="7" s="181" customFormat="true" ht="25.15" hidden="true" customHeight="true" outlineLevel="0" collapsed="false">
      <c r="A7" s="177" t="n">
        <v>1</v>
      </c>
      <c r="B7" s="283" t="e">
        <f aca="false">#REF!</f>
        <v>#REF!</v>
      </c>
      <c r="C7" s="284" t="e">
        <f aca="false">#REF!</f>
        <v>#REF!</v>
      </c>
      <c r="D7" s="285" t="e">
        <f aca="false">#REF!</f>
        <v>#REF!</v>
      </c>
      <c r="E7" s="285" t="e">
        <f aca="false">#REF!</f>
        <v>#REF!</v>
      </c>
      <c r="F7" s="286" t="e">
        <f aca="false">C7-D7-E7</f>
        <v>#REF!</v>
      </c>
    </row>
    <row r="8" s="181" customFormat="true" ht="25.15" hidden="false" customHeight="true" outlineLevel="0" collapsed="false">
      <c r="A8" s="177" t="n">
        <v>1</v>
      </c>
      <c r="B8" s="283" t="str">
        <f aca="false">' Planilla Ops  1  al 31 '!B9</f>
        <v>SILVIA ELIZABETH AVENDANO PINEDA</v>
      </c>
      <c r="C8" s="284" t="n">
        <f aca="false">' Planilla Ops  1  al 31 '!L9</f>
        <v>486.08</v>
      </c>
      <c r="D8" s="285" t="n">
        <f aca="false">' Planilla Ops  1  al 31 '!M9</f>
        <v>14.5824</v>
      </c>
      <c r="E8" s="285" t="n">
        <f aca="false">' Planilla Ops  1  al 31 '!O9</f>
        <v>35.2408</v>
      </c>
      <c r="F8" s="286" t="n">
        <f aca="false">C8-D8-E8</f>
        <v>436.2568</v>
      </c>
    </row>
    <row r="9" s="181" customFormat="true" ht="25.15" hidden="false" customHeight="true" outlineLevel="0" collapsed="false">
      <c r="A9" s="177" t="n">
        <v>2</v>
      </c>
      <c r="B9" s="283" t="str">
        <f aca="false">' Planilla Ops  1  al 31 '!B10</f>
        <v>ANA MARISOL MENDOZA PINEDA     </v>
      </c>
      <c r="C9" s="284" t="n">
        <f aca="false">' Planilla Ops  1  al 31 '!L10</f>
        <v>453.88143</v>
      </c>
      <c r="D9" s="285" t="n">
        <f aca="false">' Planilla Ops  1  al 31 '!M10</f>
        <v>13.6164429</v>
      </c>
      <c r="E9" s="285" t="n">
        <f aca="false">' Planilla Ops  1  al 31 '!O10</f>
        <v>32.906403675</v>
      </c>
      <c r="F9" s="286" t="n">
        <f aca="false">C9-D9-E9</f>
        <v>407.358583425</v>
      </c>
    </row>
    <row r="10" s="181" customFormat="true" ht="25.15" hidden="false" customHeight="true" outlineLevel="0" collapsed="false">
      <c r="A10" s="177" t="n">
        <v>3</v>
      </c>
      <c r="B10" s="283" t="str">
        <f aca="false">' Planilla Ops  1  al 31 '!B11</f>
        <v>SIRIA YANETH NAVARRO ALAS</v>
      </c>
      <c r="C10" s="284" t="n">
        <f aca="false">' Planilla Ops  1  al 31 '!L11</f>
        <v>363</v>
      </c>
      <c r="D10" s="285" t="n">
        <f aca="false">' Planilla Ops  1  al 31 '!M11</f>
        <v>10.89</v>
      </c>
      <c r="E10" s="285" t="n">
        <f aca="false">' Planilla Ops  1  al 31 '!O11</f>
        <v>26.3175</v>
      </c>
      <c r="F10" s="286" t="n">
        <f aca="false">C10-D10-E10</f>
        <v>325.7925</v>
      </c>
    </row>
    <row r="11" s="181" customFormat="true" ht="25.15" hidden="false" customHeight="true" outlineLevel="0" collapsed="false">
      <c r="A11" s="177" t="n">
        <v>4</v>
      </c>
      <c r="B11" s="283" t="str">
        <f aca="false">' Planilla Ops  1  al 31 '!B12</f>
        <v>AGUSTIN TELLES AYALA    </v>
      </c>
      <c r="C11" s="284" t="n">
        <f aca="false">' Planilla Ops  1  al 31 '!L12</f>
        <v>385.00000011</v>
      </c>
      <c r="D11" s="285" t="n">
        <f aca="false">' Planilla Ops  1  al 31 '!M12</f>
        <v>11.5500000033</v>
      </c>
      <c r="E11" s="285" t="n">
        <f aca="false">' Planilla Ops  1  al 31 '!O12</f>
        <v>27.912500007975</v>
      </c>
      <c r="F11" s="286" t="n">
        <f aca="false">C11-D11-E11</f>
        <v>345.537500098725</v>
      </c>
    </row>
    <row r="12" s="181" customFormat="true" ht="25.15" hidden="false" customHeight="true" outlineLevel="0" collapsed="false">
      <c r="A12" s="177" t="n">
        <v>5</v>
      </c>
      <c r="B12" s="283" t="str">
        <f aca="false">' Planilla Ops  1  al 31 '!B13</f>
        <v>ARCIDES ROLANDO SOLIS QUIJADA</v>
      </c>
      <c r="C12" s="284" t="n">
        <f aca="false">' Planilla Ops  1  al 31 '!L13</f>
        <v>385.00000011</v>
      </c>
      <c r="D12" s="285" t="n">
        <f aca="false">' Planilla Ops  1  al 31 '!M13</f>
        <v>11.5500000033</v>
      </c>
      <c r="E12" s="285" t="n">
        <f aca="false">' Planilla Ops  1  al 31 '!O13</f>
        <v>27.912500007975</v>
      </c>
      <c r="F12" s="286" t="n">
        <f aca="false">C12-D12-E12</f>
        <v>345.537500098725</v>
      </c>
    </row>
    <row r="13" s="181" customFormat="true" ht="25.15" hidden="false" customHeight="true" outlineLevel="0" collapsed="false">
      <c r="A13" s="177" t="n">
        <v>6</v>
      </c>
      <c r="B13" s="283" t="str">
        <f aca="false">' Planilla Ops  1  al 31 '!B14</f>
        <v>LEONEL EDUARDO PONCE</v>
      </c>
      <c r="C13" s="284" t="n">
        <f aca="false">' Planilla Ops  1  al 31 '!L14</f>
        <v>373.33333344</v>
      </c>
      <c r="D13" s="285" t="n">
        <f aca="false">' Planilla Ops  1  al 31 '!M14</f>
        <v>11.2000000032</v>
      </c>
      <c r="E13" s="285" t="n">
        <f aca="false">' Planilla Ops  1  al 31 '!O14</f>
        <v>27.0666666744</v>
      </c>
      <c r="F13" s="286" t="n">
        <f aca="false">C13-D13-E13</f>
        <v>335.0666667624</v>
      </c>
    </row>
    <row r="14" s="181" customFormat="true" ht="25.15" hidden="false" customHeight="true" outlineLevel="0" collapsed="false">
      <c r="A14" s="177" t="n">
        <v>7</v>
      </c>
      <c r="B14" s="287" t="str">
        <f aca="false">' Planilla Ops  1  al 31 '!B15</f>
        <v>DAGOBERTO ANTONIO MADRID SOLIS</v>
      </c>
      <c r="C14" s="284" t="n">
        <f aca="false">' Planilla Ops  1  al 31 '!L15</f>
        <v>258.3333325</v>
      </c>
      <c r="D14" s="284" t="n">
        <f aca="false">' Planilla Ops  1  al 31 '!M15</f>
        <v>7.749999975</v>
      </c>
      <c r="E14" s="284" t="n">
        <f aca="false">' Planilla Ops  1  al 31 '!O15</f>
        <v>18.72916660625</v>
      </c>
      <c r="F14" s="185" t="n">
        <f aca="false">C14-D14-E14</f>
        <v>231.85416591875</v>
      </c>
    </row>
    <row r="15" s="181" customFormat="true" ht="25.15" hidden="false" customHeight="true" outlineLevel="0" collapsed="false">
      <c r="A15" s="177" t="n">
        <v>8</v>
      </c>
      <c r="B15" s="287" t="str">
        <f aca="false">' Planilla Ops  1  al 31 '!B18</f>
        <v>ALONSO ENRIQUE RIVAS MORA</v>
      </c>
      <c r="C15" s="284" t="n">
        <f aca="false">' Planilla Ops  1  al 31 '!L18</f>
        <v>352</v>
      </c>
      <c r="D15" s="284" t="n">
        <f aca="false">' Planilla Ops  1  al 31 '!M18</f>
        <v>10.56</v>
      </c>
      <c r="E15" s="284" t="n">
        <f aca="false">' Planilla Ops  1  al 31 '!O18</f>
        <v>25.52</v>
      </c>
      <c r="F15" s="185" t="n">
        <f aca="false">C15-D15-E15</f>
        <v>315.92</v>
      </c>
    </row>
    <row r="16" s="181" customFormat="true" ht="25.15" hidden="false" customHeight="true" outlineLevel="0" collapsed="false">
      <c r="A16" s="177" t="n">
        <v>9</v>
      </c>
      <c r="B16" s="287" t="str">
        <f aca="false">' Planilla Ops  1  al 31 '!B19</f>
        <v>SILVIA MARCELA CANAS BADIOS</v>
      </c>
      <c r="C16" s="284" t="n">
        <f aca="false">' Planilla Ops  1  al 31 '!L19</f>
        <v>335.5</v>
      </c>
      <c r="D16" s="284" t="n">
        <f aca="false">' Planilla Ops  1  al 31 '!M19</f>
        <v>10.065</v>
      </c>
      <c r="E16" s="284" t="n">
        <f aca="false">' Planilla Ops  1  al 31 '!O19</f>
        <v>24.32375</v>
      </c>
      <c r="F16" s="185" t="n">
        <f aca="false">C16-D16-E16</f>
        <v>301.11125</v>
      </c>
    </row>
    <row r="17" s="181" customFormat="true" ht="25.15" hidden="false" customHeight="true" outlineLevel="0" collapsed="false">
      <c r="A17" s="177" t="n">
        <v>10</v>
      </c>
      <c r="B17" s="287" t="str">
        <f aca="false">' Planilla Ops  1  al 31 '!B20</f>
        <v>KATIA MARILU PENA ORELLANA</v>
      </c>
      <c r="C17" s="284" t="n">
        <f aca="false">' Planilla Ops  1  al 31 '!L20</f>
        <v>335.5</v>
      </c>
      <c r="D17" s="284" t="n">
        <f aca="false">' Planilla Ops  1  al 31 '!M20</f>
        <v>10.065</v>
      </c>
      <c r="E17" s="284" t="n">
        <f aca="false">' Planilla Ops  1  al 31 '!O20</f>
        <v>24.32375</v>
      </c>
      <c r="F17" s="185" t="n">
        <f aca="false">C17-D17-E17</f>
        <v>301.11125</v>
      </c>
    </row>
    <row r="18" s="181" customFormat="true" ht="27.75" hidden="false" customHeight="true" outlineLevel="0" collapsed="false">
      <c r="C18" s="288" t="n">
        <f aca="false">SUM(C8:C17)</f>
        <v>3727.62809616</v>
      </c>
      <c r="D18" s="289" t="n">
        <f aca="false">SUM(D8:D17)</f>
        <v>111.8288428848</v>
      </c>
      <c r="E18" s="289" t="n">
        <f aca="false">SUM(E8:E17)</f>
        <v>270.2530369716</v>
      </c>
      <c r="F18" s="290" t="n">
        <f aca="false">SUM(F8:F17)</f>
        <v>3345.5462163036</v>
      </c>
    </row>
    <row r="19" s="181" customFormat="true" ht="13.5" hidden="false" customHeight="false" outlineLevel="0" collapsed="false">
      <c r="C19" s="186"/>
      <c r="D19" s="186"/>
      <c r="E19" s="186"/>
      <c r="F19" s="186"/>
    </row>
  </sheetData>
  <mergeCells count="3">
    <mergeCell ref="A5:A6"/>
    <mergeCell ref="B5:B6"/>
    <mergeCell ref="C5:F5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2015-07-15T00:09:58Z</dcterms:created>
  <dc:creator>User</dc:creator>
  <dc:description/>
  <dc:language>en-US</dc:language>
  <cp:lastModifiedBy/>
  <cp:lastPrinted>2021-04-30T17:29:14Z</cp:lastPrinted>
  <dcterms:modified xsi:type="dcterms:W3CDTF">2021-05-27T17:06:31Z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