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lanilla fija operaciones  " sheetId="1" state="visible" r:id="rId2"/>
    <sheet name="Planilla operaciones " sheetId="2" state="visible" r:id="rId3"/>
    <sheet name="Propina Bar y Cocina  " sheetId="3" state="visible" r:id="rId4"/>
    <sheet name="Resumen" sheetId="4" state="visible" r:id="rId5"/>
  </sheets>
  <externalReferences>
    <externalReference r:id="rId6"/>
  </externalReferences>
  <definedNames>
    <definedName function="false" hidden="false" localSheetId="0" name="_xlnm.Print_Area" vbProcedure="false">'Planilla fija operaciones  '!$B$1:$X$38</definedName>
    <definedName function="false" hidden="false" localSheetId="1" name="_xlnm.Print_Area" vbProcedure="false">'Planilla operaciones '!$B$1:$V$29</definedName>
    <definedName function="false" hidden="false" localSheetId="2" name="_xlnm.Print_Area" vbProcedure="false">'Propina Bar y Cocina  '!$B$1:$K$37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<sst xmlns="http://schemas.openxmlformats.org/spreadsheetml/2006/main" count="293" uniqueCount="132">
  <si>
    <t xml:space="preserve">GRUPO MZ Y ASOCIADOS, S.A. DE C.V.</t>
  </si>
  <si>
    <t xml:space="preserve">"Palo Verde Sustainable Hotel"</t>
  </si>
  <si>
    <t xml:space="preserve">Valores expresados en Dolares de los  Estados Unidos de America</t>
  </si>
  <si>
    <t xml:space="preserve">OPERACIONES</t>
  </si>
  <si>
    <t xml:space="preserve"> Playa El Zonte, Lote # 12, Chiltiupan, La Libertad</t>
  </si>
  <si>
    <t xml:space="preserve">PERIODO: 1 al  30 de abril    2021 </t>
  </si>
  <si>
    <t xml:space="preserve">NOMBRE</t>
  </si>
  <si>
    <t xml:space="preserve">OCUPACION</t>
  </si>
  <si>
    <t xml:space="preserve">SUELDO MENSUAL</t>
  </si>
  <si>
    <t xml:space="preserve">DIAS 
TRABAJADOS</t>
  </si>
  <si>
    <t xml:space="preserve">P/DIA</t>
  </si>
  <si>
    <t xml:space="preserve">T. DIA EXTRA</t>
  </si>
  <si>
    <t xml:space="preserve">T.DEVENG.</t>
  </si>
  <si>
    <t xml:space="preserve">Horas adicionales </t>
  </si>
  <si>
    <t xml:space="preserve">Costo por hora </t>
  </si>
  <si>
    <t xml:space="preserve">Bonos por ventas  </t>
  </si>
  <si>
    <t xml:space="preserve">Total horas apagar  </t>
  </si>
  <si>
    <t xml:space="preserve">TOTAL</t>
  </si>
  <si>
    <t xml:space="preserve">OTROS</t>
  </si>
  <si>
    <t xml:space="preserve">ISSS</t>
  </si>
  <si>
    <t xml:space="preserve">AFP</t>
  </si>
  <si>
    <t xml:space="preserve">RETENCION</t>
  </si>
  <si>
    <t xml:space="preserve">TOTAL DE</t>
  </si>
  <si>
    <t xml:space="preserve">ANTICPOS Y</t>
  </si>
  <si>
    <t xml:space="preserve">T.RETENCIONES Y DESCUENTOS</t>
  </si>
  <si>
    <t xml:space="preserve">RECIBE</t>
  </si>
  <si>
    <t xml:space="preserve">FIRMA</t>
  </si>
  <si>
    <t xml:space="preserve">FESTIVO</t>
  </si>
  <si>
    <t xml:space="preserve">RENTA</t>
  </si>
  <si>
    <t xml:space="preserve">RETENCIONES</t>
  </si>
  <si>
    <t xml:space="preserve">OTROS DESC.</t>
  </si>
  <si>
    <t xml:space="preserve">CENTRO DE COSTO HOTEL</t>
  </si>
  <si>
    <t xml:space="preserve">Recepcionista </t>
  </si>
  <si>
    <t xml:space="preserve">Sub total</t>
  </si>
  <si>
    <t xml:space="preserve">Recepción </t>
  </si>
  <si>
    <t xml:space="preserve">Coordinador de mantenimiento </t>
  </si>
  <si>
    <t xml:space="preserve">Siria Alas </t>
  </si>
  <si>
    <t xml:space="preserve">Asistente Administrativa </t>
  </si>
  <si>
    <t xml:space="preserve">Servicios generales </t>
  </si>
  <si>
    <t xml:space="preserve">Mantenimiento </t>
  </si>
  <si>
    <t xml:space="preserve">Margarita Pienda </t>
  </si>
  <si>
    <t xml:space="preserve">Limpieza</t>
  </si>
  <si>
    <t xml:space="preserve">Limpieza </t>
  </si>
  <si>
    <t xml:space="preserve">Iveth Ramirez </t>
  </si>
  <si>
    <t xml:space="preserve">Lavandería</t>
  </si>
  <si>
    <t xml:space="preserve">TOTAL CENTRO DE COSTO HOTEL</t>
  </si>
  <si>
    <t xml:space="preserve">CENTRO DE COSTO BAR Y RESTAURANTE</t>
  </si>
  <si>
    <t xml:space="preserve">Coordinador F/ B</t>
  </si>
  <si>
    <t xml:space="preserve">Bartender </t>
  </si>
  <si>
    <t xml:space="preserve">Mesero </t>
  </si>
  <si>
    <t xml:space="preserve">Asistente de cocina </t>
  </si>
  <si>
    <t xml:space="preserve">Bar </t>
  </si>
  <si>
    <t xml:space="preserve">TOTAL CENTRO DE COSTO BAR Y  RESTAURANTE</t>
  </si>
  <si>
    <t xml:space="preserve">TOTALES</t>
  </si>
  <si>
    <t xml:space="preserve">GRAN TOTAL </t>
  </si>
  <si>
    <t xml:space="preserve">N°</t>
  </si>
  <si>
    <t xml:space="preserve">Nombres </t>
  </si>
  <si>
    <t xml:space="preserve">Período laborado </t>
  </si>
  <si>
    <t xml:space="preserve">Fecha de corte</t>
  </si>
  <si>
    <t xml:space="preserve">Amanda Perez </t>
  </si>
  <si>
    <t xml:space="preserve">16 al 29 de febrero </t>
  </si>
  <si>
    <t xml:space="preserve">29 de febrero </t>
  </si>
  <si>
    <t xml:space="preserve">Amanda Pérez </t>
  </si>
  <si>
    <t xml:space="preserve">1 AL 30 DE ABRIL </t>
  </si>
  <si>
    <t xml:space="preserve">30 DE ABRIL</t>
  </si>
  <si>
    <t xml:space="preserve">Aldair Melgal </t>
  </si>
  <si>
    <t xml:space="preserve">Juan Hernández </t>
  </si>
  <si>
    <t xml:space="preserve">Ernesto Rodríguez </t>
  </si>
  <si>
    <t xml:space="preserve">Jorge Cienfuegos </t>
  </si>
  <si>
    <t xml:space="preserve">Doris García </t>
  </si>
  <si>
    <t xml:space="preserve">Hanyi  Orellana </t>
  </si>
  <si>
    <t xml:space="preserve">René Pineda </t>
  </si>
  <si>
    <t xml:space="preserve">Santos Molina </t>
  </si>
  <si>
    <t xml:space="preserve">Cecilia Gómez </t>
  </si>
  <si>
    <t xml:space="preserve">Irvin Melgar </t>
  </si>
  <si>
    <t xml:space="preserve">Kevin  Renderos </t>
  </si>
  <si>
    <t xml:space="preserve">Elaborado por :</t>
  </si>
  <si>
    <t xml:space="preserve">Autorizado por :</t>
  </si>
  <si>
    <t xml:space="preserve">Contabilidad:</t>
  </si>
  <si>
    <t xml:space="preserve">G. Administrativa</t>
  </si>
  <si>
    <t xml:space="preserve">Director Ejecutivo</t>
  </si>
  <si>
    <t xml:space="preserve">Verifico:</t>
  </si>
  <si>
    <t xml:space="preserve">PERIODO: 1 al 30 de abril </t>
  </si>
  <si>
    <t xml:space="preserve">No</t>
  </si>
  <si>
    <t xml:space="preserve">Total de horas adicionales </t>
  </si>
  <si>
    <t xml:space="preserve">Javier Fuentes </t>
  </si>
  <si>
    <t xml:space="preserve">Alexander Rivera </t>
  </si>
  <si>
    <t xml:space="preserve">Dania Ayala </t>
  </si>
  <si>
    <t xml:space="preserve">Wendy Guardado </t>
  </si>
  <si>
    <t xml:space="preserve">Mirian Durán </t>
  </si>
  <si>
    <t xml:space="preserve">Zayda Méndez </t>
  </si>
  <si>
    <t xml:space="preserve">Estefanny Rosales </t>
  </si>
  <si>
    <t xml:space="preserve">Maritza  Videz </t>
  </si>
  <si>
    <t xml:space="preserve">Limieza </t>
  </si>
  <si>
    <t xml:space="preserve">Asistente Administrativo </t>
  </si>
  <si>
    <t xml:space="preserve">Administración </t>
  </si>
  <si>
    <t xml:space="preserve">Total centro costo hotel</t>
  </si>
  <si>
    <t xml:space="preserve">Fernando Melgar </t>
  </si>
  <si>
    <t xml:space="preserve">Zuleyma Hernández </t>
  </si>
  <si>
    <t xml:space="preserve">Asiteste de bar y cocina </t>
  </si>
  <si>
    <t xml:space="preserve">GRAN TOTAL</t>
  </si>
  <si>
    <t xml:space="preserve">1 AL 30 DE ABRIL  </t>
  </si>
  <si>
    <t xml:space="preserve">24 AL 30 DE ABRIL  </t>
  </si>
  <si>
    <t xml:space="preserve">1 AL 21 DE ABRIL  </t>
  </si>
  <si>
    <t xml:space="preserve">21 DE ABRIL</t>
  </si>
  <si>
    <t xml:space="preserve">Esahu Melgar</t>
  </si>
  <si>
    <t xml:space="preserve">" PALO VERDE SUSTAINABLE HOTEL "</t>
  </si>
  <si>
    <t xml:space="preserve">PROPINA   BAR  PALO VERDE </t>
  </si>
  <si>
    <t xml:space="preserve">PERIODO: Del 29 de marzo al 27 de abril    </t>
  </si>
  <si>
    <t xml:space="preserve">No.</t>
  </si>
  <si>
    <t xml:space="preserve">Propina General </t>
  </si>
  <si>
    <t xml:space="preserve">Total</t>
  </si>
  <si>
    <t xml:space="preserve">Días</t>
  </si>
  <si>
    <t xml:space="preserve">Lauren Vanmullem </t>
  </si>
  <si>
    <t xml:space="preserve">nombre</t>
  </si>
  <si>
    <t xml:space="preserve">periodo de pago</t>
  </si>
  <si>
    <t xml:space="preserve">Fecha de corte </t>
  </si>
  <si>
    <t xml:space="preserve">René Avendaño </t>
  </si>
  <si>
    <t xml:space="preserve">29 de marzo al 27 de abril </t>
  </si>
  <si>
    <t xml:space="preserve">27 de abril </t>
  </si>
  <si>
    <t xml:space="preserve">Alonso Rivas </t>
  </si>
  <si>
    <t xml:space="preserve">Irvin Melgal </t>
  </si>
  <si>
    <t xml:space="preserve">Marilú Peña</t>
  </si>
  <si>
    <t xml:space="preserve">Marcela Cañas </t>
  </si>
  <si>
    <t xml:space="preserve">Kevin Rodriguez </t>
  </si>
  <si>
    <t xml:space="preserve">Ericka Hernández </t>
  </si>
  <si>
    <t xml:space="preserve">Devengado</t>
  </si>
  <si>
    <t xml:space="preserve">a Pagar</t>
  </si>
  <si>
    <t xml:space="preserve">ISR</t>
  </si>
  <si>
    <t xml:space="preserve">Planilla Fijos</t>
  </si>
  <si>
    <t xml:space="preserve">Planilla eventuales</t>
  </si>
  <si>
    <t xml:space="preserve">Propina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</si>
</sst>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_(* #,##0.00_);_(* \(#,##0.00\);_(* \-??_);_(@_)"/>
    <numFmt numFmtId="166" formatCode="_-\$* #,##0.00_-;&quot;-$&quot;* #,##0.00_-;_-\$* \-??_-;_-@_-"/>
    <numFmt numFmtId="167" formatCode="_(\$* #,##0.00_);_(\$* \(#,##0.00\);_(\$* \-??_);_(@_)"/>
    <numFmt numFmtId="168" formatCode="General"/>
    <numFmt numFmtId="169" formatCode="0.00"/>
    <numFmt numFmtId="170" formatCode="\$#,##0.00_);[RED]&quot;($&quot;#,##0.00\)"/>
    <numFmt numFmtId="171" formatCode="_-* #,##0.00_-;\-* #,##0.00_-;_-* \-??_-;_-@_-"/>
    <numFmt numFmtId="172" formatCode="\$#,##0_);[RED]&quot;($&quot;#,##0\)"/>
    <numFmt numFmtId="173" formatCode="_(\$* #,##0.0_);_(\$* \(#,##0.0\);_(\$* \-??_);_(@_)"/>
    <numFmt numFmtId="174" formatCode="\$#,##0.0"/>
    <numFmt numFmtId="175" formatCode="\$#,##0.00"/>
    <numFmt numFmtId="176" formatCode="m/d/yyyy"/>
    <numFmt numFmtId="177" formatCode="0.000"/>
  </numFmts>
  <fonts count="3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Courier New"/>
      <family val="3"/>
      <charset val="1"/>
    </font>
    <font>
      <sz val="11"/>
      <color rgb="FF000000"/>
      <name val="Calibri Light"/>
      <family val="2"/>
      <charset val="1"/>
    </font>
    <font>
      <b val="true"/>
      <sz val="16"/>
      <color rgb="FFFFFFFF"/>
      <name val="Calibri Light"/>
      <family val="2"/>
      <charset val="1"/>
    </font>
    <font>
      <sz val="10"/>
      <name val="Calibri Light"/>
      <family val="2"/>
      <charset val="1"/>
    </font>
    <font>
      <b val="true"/>
      <sz val="14"/>
      <name val="Calibri Light"/>
      <family val="2"/>
      <charset val="1"/>
    </font>
    <font>
      <b val="true"/>
      <sz val="10"/>
      <name val="Calibri Light"/>
      <family val="2"/>
      <charset val="1"/>
    </font>
    <font>
      <sz val="8"/>
      <color rgb="FF000000"/>
      <name val="Calibri Light"/>
      <family val="2"/>
      <charset val="1"/>
    </font>
    <font>
      <b val="true"/>
      <sz val="10"/>
      <color rgb="FF000000"/>
      <name val="Calibri Light"/>
      <family val="2"/>
      <charset val="1"/>
    </font>
    <font>
      <sz val="10"/>
      <color rgb="FF000000"/>
      <name val="Calibri Light"/>
      <family val="2"/>
      <charset val="1"/>
    </font>
    <font>
      <b val="true"/>
      <sz val="11"/>
      <color rgb="FF000000"/>
      <name val="Calibri Light"/>
      <family val="2"/>
      <charset val="1"/>
    </font>
    <font>
      <b val="true"/>
      <sz val="9"/>
      <color rgb="FF000000"/>
      <name val="Calibri Light"/>
      <family val="2"/>
      <charset val="1"/>
    </font>
    <font>
      <b val="true"/>
      <sz val="16"/>
      <color rgb="FF000000"/>
      <name val="Calibri Light"/>
      <family val="2"/>
      <charset val="1"/>
    </font>
    <font>
      <sz val="9"/>
      <color rgb="FF000000"/>
      <name val="Calibri Light"/>
      <family val="2"/>
      <charset val="1"/>
    </font>
    <font>
      <sz val="16"/>
      <color rgb="FF000000"/>
      <name val="Calibri Light"/>
      <family val="2"/>
      <charset val="1"/>
    </font>
    <font>
      <sz val="14"/>
      <color rgb="FF000000"/>
      <name val="Calibri Light"/>
      <family val="2"/>
      <charset val="1"/>
    </font>
    <font>
      <sz val="12"/>
      <color rgb="FF000000"/>
      <name val="Calibri Light"/>
      <family val="2"/>
      <charset val="1"/>
    </font>
    <font>
      <b val="true"/>
      <sz val="8"/>
      <color rgb="FF000000"/>
      <name val="Calibri Light"/>
      <family val="2"/>
      <charset val="1"/>
    </font>
    <font>
      <b val="true"/>
      <sz val="14"/>
      <color rgb="FF000000"/>
      <name val="Calibri Light"/>
      <family val="2"/>
      <charset val="1"/>
    </font>
    <font>
      <b val="true"/>
      <sz val="12"/>
      <color rgb="FF000000"/>
      <name val="Calibri Light"/>
      <family val="2"/>
      <charset val="1"/>
    </font>
    <font>
      <b val="true"/>
      <sz val="16"/>
      <name val="Arial Narrow"/>
      <family val="2"/>
      <charset val="1"/>
    </font>
    <font>
      <b val="true"/>
      <sz val="10"/>
      <name val="Arial Narrow"/>
      <family val="2"/>
      <charset val="1"/>
    </font>
    <font>
      <b val="true"/>
      <sz val="14"/>
      <name val="Arial Narrow"/>
      <family val="2"/>
      <charset val="1"/>
    </font>
    <font>
      <sz val="10"/>
      <name val="Arial Narrow"/>
      <family val="2"/>
      <charset val="1"/>
    </font>
    <font>
      <sz val="8"/>
      <color rgb="FF000000"/>
      <name val="Calibri"/>
      <family val="2"/>
      <charset val="1"/>
    </font>
    <font>
      <b val="true"/>
      <sz val="8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b val="true"/>
      <sz val="10"/>
      <color rgb="FF000000"/>
      <name val="Arial Narrow"/>
      <family val="2"/>
      <charset val="1"/>
    </font>
    <font>
      <b val="true"/>
      <sz val="11"/>
      <color rgb="FF000000"/>
      <name val="Arial Narrow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8FAADC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4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3" borderId="1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3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13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3" fillId="3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3" fillId="0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3" fillId="3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13" fillId="0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2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3" fillId="3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12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12" fillId="0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6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3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12" fillId="3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13" fillId="3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2" fillId="3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12" fillId="0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2" fillId="0" borderId="0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12" fillId="0" borderId="0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12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2" fillId="3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2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3" fillId="0" borderId="0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3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2" fillId="3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6" fontId="1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6" fontId="1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3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6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6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1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8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3" fillId="0" borderId="8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13" fillId="0" borderId="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9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2" fillId="3" borderId="5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3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0" borderId="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3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0" fillId="3" borderId="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3" fillId="0" borderId="3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0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0" fillId="3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2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5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2" fillId="3" borderId="5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3" borderId="5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12" fillId="3" borderId="5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3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3" fillId="3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8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2" fillId="0" borderId="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0" borderId="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3" fillId="3" borderId="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1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2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1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2" fillId="0" borderId="1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2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0" borderId="1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3" fillId="3" borderId="1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3" fillId="0" borderId="1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3" fillId="0" borderId="10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2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23" fillId="3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3" fillId="7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23" fillId="7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22" fillId="7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6" fontId="1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4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5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0" fillId="0" borderId="16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3" borderId="15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0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0" fillId="3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30" fillId="0" borderId="17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3" borderId="19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9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18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30" fillId="0" borderId="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1" fillId="3" borderId="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1" fillId="0" borderId="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2" fillId="3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31" fillId="0" borderId="16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20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1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1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1" fillId="0" borderId="0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31" fillId="0" borderId="2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32" fillId="7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0" borderId="2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32" fillId="3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30" fillId="0" borderId="2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15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2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31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30" fillId="3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15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21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ares 2 2" xfId="20"/>
    <cellStyle name="Moneda 2" xfId="21"/>
    <cellStyle name="Moneda 2 2" xfId="22"/>
    <cellStyle name="Normal 2" xfId="23"/>
    <cellStyle name="Normal_PLANILLA ALVAREZ 2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chito/github/grupoMZ/planilla-BAC/empleados_bac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</sheetNames>
    <sheetDataSet>
      <sheetData sheetId="0">
        <row r="9">
          <cell r="A9" t="str">
            <v>ALONSO ENRIQUE RIVAS MORA</v>
          </cell>
        </row>
        <row r="10">
          <cell r="A10" t="str">
            <v>SILVIA MARCELA CANAS BADIOS</v>
          </cell>
        </row>
        <row r="11">
          <cell r="A11" t="str">
            <v>KATIA MARILU PENA ORELLANA</v>
          </cell>
        </row>
        <row r="13">
          <cell r="A13" t="str">
            <v>ERICKA DEL CARMEN HERNANDEZ PINEDA</v>
          </cell>
        </row>
        <row r="16">
          <cell r="A16" t="str">
            <v>AMANDA GRACIELA PEREZ</v>
          </cell>
        </row>
        <row r="17">
          <cell r="A17" t="str">
            <v>LUIS ALDAIR MELGAR ALAS</v>
          </cell>
        </row>
        <row r="18">
          <cell r="A18" t="str">
            <v>JUAN JOSE GALDAMEZ</v>
          </cell>
        </row>
        <row r="19">
          <cell r="A19" t="str">
            <v>OSMIN ERNESTO RODRIGUEZ</v>
          </cell>
        </row>
        <row r="20">
          <cell r="A20" t="str">
            <v>DORELI ROSIBEL GARCIA RAMOS</v>
          </cell>
        </row>
        <row r="21">
          <cell r="A21" t="str">
            <v>HANYI GRACIELA PENA ORELLANA</v>
          </cell>
        </row>
        <row r="23">
          <cell r="A23" t="str">
            <v>RENE ARMANDO AVENDANO PINEDA</v>
          </cell>
        </row>
        <row r="24">
          <cell r="A24" t="str">
            <v>JOSE SANTOS MOLINA</v>
          </cell>
        </row>
        <row r="25">
          <cell r="A25" t="str">
            <v>CECILIA MARICELA GOMEZ</v>
          </cell>
        </row>
        <row r="26">
          <cell r="A26" t="str">
            <v>IRVIN ADILSON ALVAREZ MELGAR</v>
          </cell>
        </row>
        <row r="27">
          <cell r="A27" t="str">
            <v>KEVIN SAUL RODRIGUEZ RENDERO</v>
          </cell>
        </row>
        <row r="28">
          <cell r="A28" t="str">
            <v>JORGE ERNESTO CIENFUEGOS</v>
          </cell>
        </row>
        <row r="29">
          <cell r="A29" t="str">
            <v>CARLOS ESAHU MELGAR ALAS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B66"/>
  <sheetViews>
    <sheetView showFormulas="false" showGridLines="true" showRowColHeaders="true" showZeros="true" rightToLeft="false" tabSelected="false" showOutlineSymbols="true" defaultGridColor="true" view="normal" topLeftCell="B2" colorId="64" zoomScale="90" zoomScaleNormal="90" zoomScalePageLayoutView="100" workbookViewId="0">
      <selection pane="topLeft" activeCell="C25" activeCellId="0" sqref="C25"/>
    </sheetView>
  </sheetViews>
  <sheetFormatPr defaultColWidth="6.578125" defaultRowHeight="15" zeroHeight="false" outlineLevelRow="0" outlineLevelCol="0"/>
  <cols>
    <col collapsed="false" customWidth="true" hidden="true" outlineLevel="0" max="1" min="1" style="1" width="2.57"/>
    <col collapsed="false" customWidth="true" hidden="false" outlineLevel="0" max="2" min="2" style="1" width="5.57"/>
    <col collapsed="false" customWidth="true" hidden="false" outlineLevel="0" max="3" min="3" style="1" width="14.43"/>
    <col collapsed="false" customWidth="true" hidden="false" outlineLevel="0" max="4" min="4" style="2" width="15.57"/>
    <col collapsed="false" customWidth="true" hidden="false" outlineLevel="0" max="5" min="5" style="1" width="11.71"/>
    <col collapsed="false" customWidth="true" hidden="false" outlineLevel="0" max="6" min="6" style="1" width="8.14"/>
    <col collapsed="false" customWidth="true" hidden="false" outlineLevel="0" max="7" min="7" style="1" width="9.14"/>
    <col collapsed="false" customWidth="true" hidden="true" outlineLevel="0" max="8" min="8" style="1" width="5.86"/>
    <col collapsed="false" customWidth="true" hidden="true" outlineLevel="0" max="9" min="9" style="1" width="6.86"/>
    <col collapsed="false" customWidth="true" hidden="false" outlineLevel="0" max="10" min="10" style="1" width="12.14"/>
    <col collapsed="false" customWidth="true" hidden="false" outlineLevel="0" max="11" min="11" style="1" width="6.71"/>
    <col collapsed="false" customWidth="true" hidden="false" outlineLevel="0" max="13" min="12" style="1" width="7.71"/>
    <col collapsed="false" customWidth="true" hidden="false" outlineLevel="0" max="14" min="14" style="1" width="9.71"/>
    <col collapsed="false" customWidth="true" hidden="false" outlineLevel="0" max="15" min="15" style="1" width="11.57"/>
    <col collapsed="false" customWidth="true" hidden="true" outlineLevel="0" max="16" min="16" style="1" width="4.86"/>
    <col collapsed="false" customWidth="true" hidden="true" outlineLevel="0" max="17" min="17" style="1" width="4.57"/>
    <col collapsed="false" customWidth="true" hidden="true" outlineLevel="0" max="18" min="18" style="1" width="1.29"/>
    <col collapsed="false" customWidth="true" hidden="false" outlineLevel="0" max="19" min="19" style="1" width="11.29"/>
    <col collapsed="false" customWidth="true" hidden="false" outlineLevel="0" max="20" min="20" style="1" width="14.15"/>
    <col collapsed="false" customWidth="true" hidden="true" outlineLevel="0" max="21" min="21" style="1" width="8.71"/>
    <col collapsed="false" customWidth="true" hidden="false" outlineLevel="0" max="22" min="22" style="1" width="11.71"/>
    <col collapsed="false" customWidth="true" hidden="false" outlineLevel="0" max="23" min="23" style="1" width="12.29"/>
    <col collapsed="false" customWidth="true" hidden="false" outlineLevel="0" max="24" min="24" style="1" width="15.57"/>
    <col collapsed="false" customWidth="true" hidden="false" outlineLevel="0" max="25" min="25" style="1" width="8.71"/>
    <col collapsed="false" customWidth="true" hidden="false" outlineLevel="0" max="26" min="26" style="1" width="11.29"/>
    <col collapsed="false" customWidth="false" hidden="false" outlineLevel="0" max="27" min="27" style="1" width="6.57"/>
    <col collapsed="false" customWidth="true" hidden="false" outlineLevel="0" max="28" min="28" style="1" width="10.58"/>
    <col collapsed="false" customWidth="false" hidden="false" outlineLevel="0" max="1024" min="29" style="1" width="6.57"/>
  </cols>
  <sheetData>
    <row r="1" customFormat="false" ht="27.6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customFormat="false" ht="19.9" hidden="false" customHeight="true" outlineLevel="0" collapsed="false">
      <c r="B2" s="4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customFormat="false" ht="16.9" hidden="false" customHeight="true" outlineLevel="0" collapsed="false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customFormat="false" ht="18.75" hidden="false" customHeight="false" outlineLevel="0" collapsed="false">
      <c r="B4" s="6" t="s">
        <v>3</v>
      </c>
      <c r="C4" s="7"/>
      <c r="D4" s="8"/>
      <c r="E4" s="7"/>
      <c r="F4" s="9"/>
      <c r="G4" s="7"/>
      <c r="H4" s="7"/>
      <c r="I4" s="10" t="s">
        <v>4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customFormat="false" ht="15" hidden="false" customHeight="false" outlineLevel="0" collapsed="false">
      <c r="B5" s="11" t="s">
        <v>5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="12" customFormat="true" ht="12.75" hidden="false" customHeight="true" outlineLevel="0" collapsed="false">
      <c r="B6" s="13"/>
      <c r="C6" s="13" t="s">
        <v>6</v>
      </c>
      <c r="D6" s="13" t="s">
        <v>7</v>
      </c>
      <c r="E6" s="14" t="s">
        <v>8</v>
      </c>
      <c r="F6" s="14" t="s">
        <v>9</v>
      </c>
      <c r="G6" s="13" t="s">
        <v>10</v>
      </c>
      <c r="H6" s="13" t="s">
        <v>10</v>
      </c>
      <c r="I6" s="14" t="s">
        <v>11</v>
      </c>
      <c r="J6" s="13" t="s">
        <v>12</v>
      </c>
      <c r="K6" s="14" t="s">
        <v>13</v>
      </c>
      <c r="L6" s="14" t="s">
        <v>14</v>
      </c>
      <c r="M6" s="14" t="s">
        <v>15</v>
      </c>
      <c r="N6" s="14" t="s">
        <v>16</v>
      </c>
      <c r="O6" s="14" t="s">
        <v>17</v>
      </c>
      <c r="P6" s="14" t="s">
        <v>18</v>
      </c>
      <c r="Q6" s="13" t="s">
        <v>19</v>
      </c>
      <c r="R6" s="13" t="s">
        <v>20</v>
      </c>
      <c r="S6" s="13" t="s">
        <v>21</v>
      </c>
      <c r="T6" s="13" t="s">
        <v>22</v>
      </c>
      <c r="U6" s="14" t="s">
        <v>23</v>
      </c>
      <c r="V6" s="15" t="s">
        <v>24</v>
      </c>
      <c r="W6" s="13" t="s">
        <v>25</v>
      </c>
      <c r="X6" s="13" t="s">
        <v>26</v>
      </c>
    </row>
    <row r="7" s="12" customFormat="true" ht="27.75" hidden="false" customHeight="true" outlineLevel="0" collapsed="false">
      <c r="B7" s="13"/>
      <c r="C7" s="13"/>
      <c r="D7" s="13"/>
      <c r="E7" s="14"/>
      <c r="F7" s="14"/>
      <c r="G7" s="13"/>
      <c r="H7" s="13" t="s">
        <v>27</v>
      </c>
      <c r="I7" s="14"/>
      <c r="J7" s="13"/>
      <c r="K7" s="14"/>
      <c r="L7" s="14"/>
      <c r="M7" s="14"/>
      <c r="N7" s="14"/>
      <c r="O7" s="14"/>
      <c r="P7" s="14"/>
      <c r="Q7" s="13"/>
      <c r="R7" s="13"/>
      <c r="S7" s="13" t="s">
        <v>28</v>
      </c>
      <c r="T7" s="13" t="s">
        <v>29</v>
      </c>
      <c r="U7" s="14" t="s">
        <v>30</v>
      </c>
      <c r="V7" s="15"/>
      <c r="W7" s="13"/>
      <c r="X7" s="13"/>
    </row>
    <row r="8" s="12" customFormat="true" ht="12.75" hidden="false" customHeight="false" outlineLevel="0" collapsed="false">
      <c r="B8" s="16" t="s">
        <v>31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customFormat="false" ht="20.45" hidden="false" customHeight="true" outlineLevel="0" collapsed="false">
      <c r="B9" s="17" t="n">
        <v>1</v>
      </c>
      <c r="C9" s="18" t="str">
        <f aca="false">[1]data!A16</f>
        <v>AMANDA GRACIELA PEREZ</v>
      </c>
      <c r="D9" s="19" t="s">
        <v>32</v>
      </c>
      <c r="E9" s="20" t="n">
        <v>315</v>
      </c>
      <c r="F9" s="21" t="n">
        <v>30</v>
      </c>
      <c r="G9" s="22" t="n">
        <v>10.5</v>
      </c>
      <c r="H9" s="23"/>
      <c r="I9" s="23"/>
      <c r="J9" s="22" t="n">
        <f aca="false">+F9*G9+I9+H9</f>
        <v>315</v>
      </c>
      <c r="K9" s="24"/>
      <c r="L9" s="22" t="n">
        <v>1.3125</v>
      </c>
      <c r="M9" s="22" t="n">
        <v>46.48</v>
      </c>
      <c r="N9" s="25" t="n">
        <f aca="false">L9*K9</f>
        <v>0</v>
      </c>
      <c r="O9" s="22" t="n">
        <f aca="false">+N9+J9+M9</f>
        <v>361.48</v>
      </c>
      <c r="P9" s="22"/>
      <c r="Q9" s="22"/>
      <c r="R9" s="22"/>
      <c r="S9" s="22" t="n">
        <f aca="false">+O9*10%</f>
        <v>36.148</v>
      </c>
      <c r="T9" s="22" t="n">
        <f aca="false">+Q9+R9+S9</f>
        <v>36.148</v>
      </c>
      <c r="U9" s="23"/>
      <c r="V9" s="22" t="n">
        <f aca="false">+U9+T9</f>
        <v>36.148</v>
      </c>
      <c r="W9" s="22" t="n">
        <f aca="false">O9-V9</f>
        <v>325.332</v>
      </c>
      <c r="X9" s="26"/>
      <c r="Y9" s="27"/>
      <c r="Z9" s="27"/>
      <c r="AB9" s="28"/>
    </row>
    <row r="10" customFormat="false" ht="15" hidden="false" customHeight="false" outlineLevel="0" collapsed="false">
      <c r="B10" s="29"/>
      <c r="C10" s="30" t="s">
        <v>33</v>
      </c>
      <c r="D10" s="31" t="s">
        <v>34</v>
      </c>
      <c r="E10" s="32" t="n">
        <f aca="false">SUM(E9:E9)</f>
        <v>315</v>
      </c>
      <c r="F10" s="17" t="n">
        <f aca="false">SUM(F9:F9)</f>
        <v>30</v>
      </c>
      <c r="G10" s="32" t="n">
        <f aca="false">SUM(G9:G9)</f>
        <v>10.5</v>
      </c>
      <c r="H10" s="32" t="n">
        <f aca="false">SUM(H9:H9)</f>
        <v>0</v>
      </c>
      <c r="I10" s="32" t="n">
        <f aca="false">SUM(I9:I9)</f>
        <v>0</v>
      </c>
      <c r="J10" s="32" t="n">
        <f aca="false">SUM(J9:J9)</f>
        <v>315</v>
      </c>
      <c r="K10" s="32"/>
      <c r="L10" s="32"/>
      <c r="M10" s="32"/>
      <c r="N10" s="32" t="n">
        <f aca="false">SUM(N9:N9)</f>
        <v>0</v>
      </c>
      <c r="O10" s="32" t="n">
        <f aca="false">SUM(O9:O9)</f>
        <v>361.48</v>
      </c>
      <c r="P10" s="32" t="n">
        <f aca="false">SUM(P9:P9)</f>
        <v>0</v>
      </c>
      <c r="Q10" s="32" t="n">
        <f aca="false">SUM(Q9:Q9)</f>
        <v>0</v>
      </c>
      <c r="R10" s="32" t="n">
        <f aca="false">SUM(R9:R9)</f>
        <v>0</v>
      </c>
      <c r="S10" s="32" t="n">
        <f aca="false">SUM(S9:S9)</f>
        <v>36.148</v>
      </c>
      <c r="T10" s="32" t="n">
        <f aca="false">SUM(T9:T9)</f>
        <v>36.148</v>
      </c>
      <c r="U10" s="32" t="n">
        <f aca="false">SUM(U9:U9)</f>
        <v>0</v>
      </c>
      <c r="V10" s="32" t="n">
        <f aca="false">SUM(V9:V9)</f>
        <v>36.148</v>
      </c>
      <c r="W10" s="32" t="n">
        <f aca="false">SUM(W9:W9)</f>
        <v>325.332</v>
      </c>
      <c r="X10" s="26"/>
      <c r="Y10" s="27"/>
      <c r="Z10" s="27"/>
      <c r="AB10" s="28"/>
    </row>
    <row r="11" customFormat="false" ht="29.25" hidden="false" customHeight="true" outlineLevel="0" collapsed="false">
      <c r="B11" s="17" t="n">
        <v>2</v>
      </c>
      <c r="C11" s="18" t="str">
        <f aca="false">[1]data!A17</f>
        <v>LUIS ALDAIR MELGAR ALAS</v>
      </c>
      <c r="D11" s="19" t="s">
        <v>35</v>
      </c>
      <c r="E11" s="20" t="n">
        <v>330</v>
      </c>
      <c r="F11" s="21" t="n">
        <v>30</v>
      </c>
      <c r="G11" s="22" t="n">
        <f aca="false">E11/F11</f>
        <v>11</v>
      </c>
      <c r="H11" s="23"/>
      <c r="I11" s="23"/>
      <c r="J11" s="22" t="n">
        <f aca="false">+F11*G11+I11+H11</f>
        <v>330</v>
      </c>
      <c r="K11" s="24" t="n">
        <v>5</v>
      </c>
      <c r="L11" s="22" t="n">
        <v>1.375</v>
      </c>
      <c r="M11" s="22"/>
      <c r="N11" s="25" t="n">
        <f aca="false">K11*L11</f>
        <v>6.875</v>
      </c>
      <c r="O11" s="22" t="n">
        <f aca="false">+N11+J11</f>
        <v>336.875</v>
      </c>
      <c r="P11" s="22"/>
      <c r="Q11" s="22"/>
      <c r="R11" s="22"/>
      <c r="S11" s="22" t="n">
        <f aca="false">+O11*10%</f>
        <v>33.6875</v>
      </c>
      <c r="T11" s="22" t="n">
        <f aca="false">+Q11+R11+S11</f>
        <v>33.6875</v>
      </c>
      <c r="U11" s="23"/>
      <c r="V11" s="22" t="n">
        <f aca="false">+U11+T11</f>
        <v>33.6875</v>
      </c>
      <c r="W11" s="22" t="n">
        <f aca="false">O11-V11</f>
        <v>303.1875</v>
      </c>
      <c r="X11" s="26"/>
      <c r="Y11" s="27"/>
      <c r="Z11" s="27"/>
      <c r="AB11" s="28"/>
    </row>
    <row r="12" customFormat="false" ht="44.25" hidden="true" customHeight="true" outlineLevel="0" collapsed="false">
      <c r="B12" s="17" t="n">
        <v>12</v>
      </c>
      <c r="C12" s="18" t="s">
        <v>36</v>
      </c>
      <c r="D12" s="19" t="s">
        <v>37</v>
      </c>
      <c r="E12" s="20" t="n">
        <v>333.33</v>
      </c>
      <c r="F12" s="21"/>
      <c r="G12" s="22" t="n">
        <f aca="false">10*1.111111</f>
        <v>11.11111</v>
      </c>
      <c r="H12" s="23"/>
      <c r="I12" s="23"/>
      <c r="J12" s="22" t="e">
        <f aca="false">+F12*G12+I12+H12+#REF!+#REF!+#REF!</f>
        <v>#REF!</v>
      </c>
      <c r="K12" s="22"/>
      <c r="L12" s="22"/>
      <c r="M12" s="22"/>
      <c r="N12" s="33"/>
      <c r="O12" s="22" t="e">
        <f aca="false">+N12+J12</f>
        <v>#REF!</v>
      </c>
      <c r="P12" s="22"/>
      <c r="Q12" s="22"/>
      <c r="R12" s="22"/>
      <c r="S12" s="22" t="e">
        <f aca="false">+O12*10%</f>
        <v>#REF!</v>
      </c>
      <c r="T12" s="22" t="e">
        <f aca="false">+S12+R12</f>
        <v>#REF!</v>
      </c>
      <c r="U12" s="23"/>
      <c r="V12" s="22" t="e">
        <f aca="false">+U12+T12</f>
        <v>#REF!</v>
      </c>
      <c r="W12" s="22" t="e">
        <f aca="false">+J12-V12</f>
        <v>#REF!</v>
      </c>
      <c r="X12" s="26"/>
      <c r="Y12" s="27"/>
      <c r="Z12" s="27"/>
      <c r="AB12" s="28"/>
    </row>
    <row r="13" customFormat="false" ht="44.25" hidden="true" customHeight="true" outlineLevel="0" collapsed="false">
      <c r="B13" s="29"/>
      <c r="C13" s="18" t="s">
        <v>33</v>
      </c>
      <c r="D13" s="19"/>
      <c r="E13" s="32"/>
      <c r="F13" s="21"/>
      <c r="G13" s="22"/>
      <c r="H13" s="23"/>
      <c r="I13" s="23"/>
      <c r="J13" s="22" t="e">
        <f aca="false">+J12</f>
        <v>#REF!</v>
      </c>
      <c r="K13" s="22"/>
      <c r="L13" s="22"/>
      <c r="M13" s="22"/>
      <c r="N13" s="33"/>
      <c r="O13" s="22" t="e">
        <f aca="false">+O12</f>
        <v>#REF!</v>
      </c>
      <c r="P13" s="22" t="n">
        <f aca="false">+P12</f>
        <v>0</v>
      </c>
      <c r="Q13" s="22" t="n">
        <f aca="false">+Q12</f>
        <v>0</v>
      </c>
      <c r="R13" s="22" t="n">
        <f aca="false">+R12</f>
        <v>0</v>
      </c>
      <c r="S13" s="22" t="e">
        <f aca="false">+S12</f>
        <v>#REF!</v>
      </c>
      <c r="T13" s="22" t="e">
        <f aca="false">+T12</f>
        <v>#REF!</v>
      </c>
      <c r="U13" s="22" t="n">
        <f aca="false">+U12</f>
        <v>0</v>
      </c>
      <c r="V13" s="22" t="e">
        <f aca="false">+V12</f>
        <v>#REF!</v>
      </c>
      <c r="W13" s="22" t="e">
        <f aca="false">+W12</f>
        <v>#REF!</v>
      </c>
      <c r="X13" s="26"/>
      <c r="Y13" s="27"/>
      <c r="Z13" s="27"/>
      <c r="AB13" s="28"/>
    </row>
    <row r="14" customFormat="false" ht="21" hidden="false" customHeight="true" outlineLevel="0" collapsed="false">
      <c r="B14" s="17" t="n">
        <v>3</v>
      </c>
      <c r="C14" s="18" t="str">
        <f aca="false">[1]data!A18</f>
        <v>JUAN JOSE GALDAMEZ</v>
      </c>
      <c r="D14" s="19" t="s">
        <v>38</v>
      </c>
      <c r="E14" s="20" t="n">
        <v>315</v>
      </c>
      <c r="F14" s="21" t="n">
        <v>30</v>
      </c>
      <c r="G14" s="22" t="n">
        <v>10.5</v>
      </c>
      <c r="H14" s="23"/>
      <c r="I14" s="23"/>
      <c r="J14" s="22" t="n">
        <f aca="false">+F14*G14+I14+H14</f>
        <v>315</v>
      </c>
      <c r="K14" s="24" t="n">
        <v>13</v>
      </c>
      <c r="L14" s="22" t="n">
        <v>1.3125</v>
      </c>
      <c r="M14" s="22"/>
      <c r="N14" s="25" t="n">
        <f aca="false">K14*L14</f>
        <v>17.0625</v>
      </c>
      <c r="O14" s="22" t="n">
        <f aca="false">+N14+J14</f>
        <v>332.0625</v>
      </c>
      <c r="P14" s="22"/>
      <c r="Q14" s="22"/>
      <c r="R14" s="22"/>
      <c r="S14" s="22" t="n">
        <f aca="false">+O14*10%</f>
        <v>33.20625</v>
      </c>
      <c r="T14" s="22" t="n">
        <f aca="false">+S14+R14</f>
        <v>33.20625</v>
      </c>
      <c r="U14" s="23"/>
      <c r="V14" s="22" t="n">
        <f aca="false">+U14+T14</f>
        <v>33.20625</v>
      </c>
      <c r="W14" s="22" t="n">
        <f aca="false">O14-V14</f>
        <v>298.85625</v>
      </c>
      <c r="X14" s="26"/>
      <c r="Y14" s="27"/>
      <c r="Z14" s="27"/>
      <c r="AB14" s="28"/>
    </row>
    <row r="15" customFormat="false" ht="25.9" hidden="false" customHeight="true" outlineLevel="0" collapsed="false">
      <c r="B15" s="17" t="n">
        <v>4</v>
      </c>
      <c r="C15" s="18" t="str">
        <f aca="false">[1]data!A19</f>
        <v>OSMIN ERNESTO RODRIGUEZ</v>
      </c>
      <c r="D15" s="19" t="s">
        <v>38</v>
      </c>
      <c r="E15" s="20" t="n">
        <v>315</v>
      </c>
      <c r="F15" s="21" t="n">
        <v>30</v>
      </c>
      <c r="G15" s="22" t="n">
        <f aca="false">E15/F15</f>
        <v>10.5</v>
      </c>
      <c r="H15" s="23"/>
      <c r="I15" s="23"/>
      <c r="J15" s="22" t="n">
        <f aca="false">+F15*G15+I15+H15</f>
        <v>315</v>
      </c>
      <c r="K15" s="24"/>
      <c r="L15" s="22" t="n">
        <v>1.3125</v>
      </c>
      <c r="M15" s="22"/>
      <c r="N15" s="25" t="n">
        <f aca="false">K15*L15</f>
        <v>0</v>
      </c>
      <c r="O15" s="22" t="n">
        <f aca="false">+N15+J15</f>
        <v>315</v>
      </c>
      <c r="P15" s="22"/>
      <c r="Q15" s="22"/>
      <c r="R15" s="22"/>
      <c r="S15" s="22" t="n">
        <f aca="false">+O15*10%</f>
        <v>31.5</v>
      </c>
      <c r="T15" s="22" t="n">
        <f aca="false">+S15+R15</f>
        <v>31.5</v>
      </c>
      <c r="U15" s="23"/>
      <c r="V15" s="22" t="n">
        <f aca="false">+U15+T15</f>
        <v>31.5</v>
      </c>
      <c r="W15" s="22" t="n">
        <f aca="false">+O15-V15</f>
        <v>283.5</v>
      </c>
      <c r="X15" s="26"/>
      <c r="Y15" s="27"/>
      <c r="Z15" s="27"/>
      <c r="AB15" s="28"/>
    </row>
    <row r="16" customFormat="false" ht="16.15" hidden="false" customHeight="true" outlineLevel="0" collapsed="false">
      <c r="B16" s="29"/>
      <c r="C16" s="30" t="s">
        <v>33</v>
      </c>
      <c r="D16" s="34" t="s">
        <v>39</v>
      </c>
      <c r="E16" s="32" t="n">
        <f aca="false">SUM(E11:E15)</f>
        <v>1293.33</v>
      </c>
      <c r="F16" s="17" t="n">
        <f aca="false">SUM(F11:F15)</f>
        <v>90</v>
      </c>
      <c r="G16" s="32" t="n">
        <f aca="false">SUM(G11:G15)</f>
        <v>43.11111</v>
      </c>
      <c r="H16" s="32" t="n">
        <f aca="false">SUM(H11:H15)</f>
        <v>0</v>
      </c>
      <c r="I16" s="32" t="n">
        <f aca="false">SUM(I11:I15)</f>
        <v>0</v>
      </c>
      <c r="J16" s="32" t="n">
        <f aca="false">J11+J14+J15</f>
        <v>960</v>
      </c>
      <c r="K16" s="35" t="n">
        <f aca="false">K11+K14+K15</f>
        <v>18</v>
      </c>
      <c r="L16" s="32"/>
      <c r="M16" s="32"/>
      <c r="N16" s="32" t="n">
        <f aca="false">N11+N14+N15</f>
        <v>23.9375</v>
      </c>
      <c r="O16" s="32" t="n">
        <f aca="false">O11+O14+O15</f>
        <v>983.9375</v>
      </c>
      <c r="P16" s="32" t="e">
        <f aca="false">P11+P14+P15+#REF!</f>
        <v>#REF!</v>
      </c>
      <c r="Q16" s="32" t="e">
        <f aca="false">Q11+Q14+Q15+#REF!</f>
        <v>#REF!</v>
      </c>
      <c r="R16" s="32" t="e">
        <f aca="false">R11+R14+R15+#REF!</f>
        <v>#REF!</v>
      </c>
      <c r="S16" s="32" t="n">
        <f aca="false">S11+S14+S15</f>
        <v>98.39375</v>
      </c>
      <c r="T16" s="32" t="n">
        <f aca="false">T11+T14+T15</f>
        <v>98.39375</v>
      </c>
      <c r="U16" s="32" t="e">
        <f aca="false">U11+U14+U15+#REF!</f>
        <v>#REF!</v>
      </c>
      <c r="V16" s="32" t="n">
        <f aca="false">V11+V14+V15</f>
        <v>98.39375</v>
      </c>
      <c r="W16" s="32" t="n">
        <f aca="false">W11+W14+W15</f>
        <v>885.54375</v>
      </c>
      <c r="X16" s="26"/>
      <c r="Y16" s="27"/>
      <c r="Z16" s="27"/>
      <c r="AB16" s="28"/>
    </row>
    <row r="17" customFormat="false" ht="24.6" hidden="false" customHeight="true" outlineLevel="0" collapsed="false">
      <c r="B17" s="17" t="n">
        <v>5</v>
      </c>
      <c r="C17" s="18" t="s">
        <v>40</v>
      </c>
      <c r="D17" s="36" t="s">
        <v>41</v>
      </c>
      <c r="E17" s="20" t="n">
        <v>315</v>
      </c>
      <c r="F17" s="21" t="n">
        <v>30</v>
      </c>
      <c r="G17" s="22" t="n">
        <v>10.5</v>
      </c>
      <c r="H17" s="23"/>
      <c r="I17" s="23"/>
      <c r="J17" s="22" t="n">
        <f aca="false">+F17*G17+I17+H17</f>
        <v>315</v>
      </c>
      <c r="K17" s="24" t="n">
        <v>8</v>
      </c>
      <c r="L17" s="22" t="n">
        <v>1.3125</v>
      </c>
      <c r="M17" s="22"/>
      <c r="N17" s="25" t="n">
        <f aca="false">K17*L17</f>
        <v>10.5</v>
      </c>
      <c r="O17" s="22" t="n">
        <f aca="false">+N17+J17+M17</f>
        <v>325.5</v>
      </c>
      <c r="P17" s="22"/>
      <c r="Q17" s="22"/>
      <c r="R17" s="22"/>
      <c r="S17" s="22" t="n">
        <f aca="false">+O17*10%</f>
        <v>32.55</v>
      </c>
      <c r="T17" s="22" t="n">
        <f aca="false">+S17+R17</f>
        <v>32.55</v>
      </c>
      <c r="U17" s="23"/>
      <c r="V17" s="22" t="n">
        <f aca="false">+U17+T17</f>
        <v>32.55</v>
      </c>
      <c r="W17" s="22" t="n">
        <f aca="false">O17-V17</f>
        <v>292.95</v>
      </c>
      <c r="X17" s="26"/>
      <c r="Y17" s="27"/>
      <c r="Z17" s="27"/>
      <c r="AB17" s="28"/>
    </row>
    <row r="18" customFormat="false" ht="18.6" hidden="false" customHeight="true" outlineLevel="0" collapsed="false">
      <c r="B18" s="17" t="n">
        <v>6</v>
      </c>
      <c r="C18" s="18" t="str">
        <f aca="false">[1]data!A20</f>
        <v>DORELI ROSIBEL GARCIA RAMOS</v>
      </c>
      <c r="D18" s="36" t="s">
        <v>42</v>
      </c>
      <c r="E18" s="20" t="n">
        <v>315</v>
      </c>
      <c r="F18" s="21" t="n">
        <v>30</v>
      </c>
      <c r="G18" s="22" t="n">
        <v>10.5</v>
      </c>
      <c r="H18" s="23"/>
      <c r="I18" s="23"/>
      <c r="J18" s="22" t="n">
        <f aca="false">+F18*G18+I18+H18</f>
        <v>315</v>
      </c>
      <c r="K18" s="22"/>
      <c r="L18" s="22"/>
      <c r="M18" s="22" t="n">
        <v>2.83</v>
      </c>
      <c r="N18" s="25" t="n">
        <f aca="false">K18*L18</f>
        <v>0</v>
      </c>
      <c r="O18" s="22" t="n">
        <f aca="false">+N18+J18+M18</f>
        <v>317.83</v>
      </c>
      <c r="P18" s="22"/>
      <c r="Q18" s="22"/>
      <c r="R18" s="22"/>
      <c r="S18" s="22" t="n">
        <f aca="false">+O18*10%</f>
        <v>31.783</v>
      </c>
      <c r="T18" s="22" t="n">
        <f aca="false">+S18+R18</f>
        <v>31.783</v>
      </c>
      <c r="U18" s="23"/>
      <c r="V18" s="22" t="n">
        <f aca="false">+U18+T18</f>
        <v>31.783</v>
      </c>
      <c r="W18" s="22" t="n">
        <f aca="false">O18-V18</f>
        <v>286.047</v>
      </c>
      <c r="X18" s="26"/>
      <c r="Y18" s="27"/>
      <c r="Z18" s="27"/>
      <c r="AB18" s="28"/>
    </row>
    <row r="19" customFormat="false" ht="23.45" hidden="false" customHeight="true" outlineLevel="0" collapsed="false">
      <c r="B19" s="17" t="n">
        <v>7</v>
      </c>
      <c r="C19" s="18" t="str">
        <f aca="false">[1]data!A21</f>
        <v>HANYI GRACIELA PENA ORELLANA</v>
      </c>
      <c r="D19" s="36" t="s">
        <v>42</v>
      </c>
      <c r="E19" s="20" t="n">
        <v>315</v>
      </c>
      <c r="F19" s="21" t="n">
        <v>30</v>
      </c>
      <c r="G19" s="22" t="n">
        <v>10.5</v>
      </c>
      <c r="H19" s="23"/>
      <c r="I19" s="23"/>
      <c r="J19" s="22" t="n">
        <f aca="false">+F19*G19+I19+H19</f>
        <v>315</v>
      </c>
      <c r="K19" s="22"/>
      <c r="L19" s="22"/>
      <c r="M19" s="22"/>
      <c r="N19" s="25" t="n">
        <f aca="false">K19*L19</f>
        <v>0</v>
      </c>
      <c r="O19" s="22" t="n">
        <f aca="false">+N19+J19+M19</f>
        <v>315</v>
      </c>
      <c r="P19" s="22"/>
      <c r="Q19" s="22"/>
      <c r="R19" s="22"/>
      <c r="S19" s="22" t="n">
        <f aca="false">+O19*10%</f>
        <v>31.5</v>
      </c>
      <c r="T19" s="22" t="n">
        <f aca="false">+S19+R19</f>
        <v>31.5</v>
      </c>
      <c r="U19" s="23"/>
      <c r="V19" s="22" t="n">
        <f aca="false">+U19+T19</f>
        <v>31.5</v>
      </c>
      <c r="W19" s="22" t="n">
        <f aca="false">O19-V19</f>
        <v>283.5</v>
      </c>
      <c r="X19" s="26"/>
      <c r="Y19" s="27"/>
      <c r="Z19" s="27"/>
      <c r="AB19" s="28"/>
    </row>
    <row r="20" customFormat="false" ht="29.45" hidden="false" customHeight="true" outlineLevel="0" collapsed="false">
      <c r="B20" s="17" t="n">
        <v>8</v>
      </c>
      <c r="C20" s="18" t="s">
        <v>43</v>
      </c>
      <c r="D20" s="36" t="s">
        <v>44</v>
      </c>
      <c r="E20" s="20" t="n">
        <v>315</v>
      </c>
      <c r="F20" s="21" t="n">
        <v>30</v>
      </c>
      <c r="G20" s="22" t="n">
        <v>10.5</v>
      </c>
      <c r="H20" s="23"/>
      <c r="I20" s="23"/>
      <c r="J20" s="22" t="n">
        <f aca="false">+F20*G20+I20+H20</f>
        <v>315</v>
      </c>
      <c r="K20" s="22"/>
      <c r="L20" s="22"/>
      <c r="M20" s="22"/>
      <c r="N20" s="25" t="n">
        <f aca="false">K20*L20</f>
        <v>0</v>
      </c>
      <c r="O20" s="22" t="n">
        <f aca="false">+N20+J20+M20</f>
        <v>315</v>
      </c>
      <c r="P20" s="22"/>
      <c r="Q20" s="22"/>
      <c r="R20" s="22"/>
      <c r="S20" s="22" t="n">
        <f aca="false">+O20*10%</f>
        <v>31.5</v>
      </c>
      <c r="T20" s="22" t="n">
        <f aca="false">+S20+R20</f>
        <v>31.5</v>
      </c>
      <c r="U20" s="23"/>
      <c r="V20" s="22" t="n">
        <f aca="false">+U20+T20</f>
        <v>31.5</v>
      </c>
      <c r="W20" s="22" t="n">
        <f aca="false">O20-V20</f>
        <v>283.5</v>
      </c>
      <c r="X20" s="26"/>
      <c r="Y20" s="27"/>
      <c r="Z20" s="27"/>
      <c r="AB20" s="28"/>
    </row>
    <row r="21" customFormat="false" ht="15" hidden="false" customHeight="false" outlineLevel="0" collapsed="false">
      <c r="B21" s="29"/>
      <c r="C21" s="30" t="s">
        <v>33</v>
      </c>
      <c r="D21" s="36" t="s">
        <v>42</v>
      </c>
      <c r="E21" s="32" t="n">
        <f aca="false">SUM(E17:E20)</f>
        <v>1260</v>
      </c>
      <c r="F21" s="17"/>
      <c r="G21" s="37" t="n">
        <f aca="false">SUM(G17:I20)</f>
        <v>42</v>
      </c>
      <c r="H21" s="37"/>
      <c r="I21" s="37"/>
      <c r="J21" s="37" t="n">
        <f aca="false">SUM(J17:J20)</f>
        <v>1260</v>
      </c>
      <c r="K21" s="37"/>
      <c r="L21" s="37"/>
      <c r="M21" s="37"/>
      <c r="N21" s="37" t="n">
        <f aca="false">SUM(N17:N19)</f>
        <v>10.5</v>
      </c>
      <c r="O21" s="37" t="n">
        <f aca="false">+N21+J21</f>
        <v>1270.5</v>
      </c>
      <c r="P21" s="37"/>
      <c r="Q21" s="37"/>
      <c r="R21" s="37"/>
      <c r="S21" s="37" t="n">
        <f aca="false">+O21*10%</f>
        <v>127.05</v>
      </c>
      <c r="T21" s="37" t="n">
        <f aca="false">+S21+R21</f>
        <v>127.05</v>
      </c>
      <c r="U21" s="37"/>
      <c r="V21" s="37" t="n">
        <f aca="false">SUM(V17:V20)</f>
        <v>127.333</v>
      </c>
      <c r="W21" s="37" t="n">
        <f aca="false">SUM(W17:W20)</f>
        <v>1145.997</v>
      </c>
      <c r="X21" s="26"/>
      <c r="Y21" s="27"/>
      <c r="Z21" s="27"/>
      <c r="AB21" s="28"/>
    </row>
    <row r="22" customFormat="false" ht="15" hidden="false" customHeight="false" outlineLevel="0" collapsed="false">
      <c r="B22" s="29"/>
      <c r="C22" s="30" t="s">
        <v>45</v>
      </c>
      <c r="D22" s="36"/>
      <c r="E22" s="32"/>
      <c r="F22" s="17"/>
      <c r="G22" s="37"/>
      <c r="H22" s="37"/>
      <c r="I22" s="37"/>
      <c r="J22" s="37" t="n">
        <f aca="false">J21+J16+J10</f>
        <v>2535</v>
      </c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 t="n">
        <f aca="false">W21+W16+W10</f>
        <v>2356.87275</v>
      </c>
      <c r="X22" s="26"/>
      <c r="Y22" s="27"/>
      <c r="Z22" s="27"/>
      <c r="AB22" s="28"/>
    </row>
    <row r="23" customFormat="false" ht="15" hidden="false" customHeight="false" outlineLevel="0" collapsed="false">
      <c r="B23" s="38" t="s">
        <v>46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27"/>
      <c r="Z23" s="27"/>
      <c r="AB23" s="28"/>
    </row>
    <row r="24" customFormat="false" ht="30.6" hidden="false" customHeight="true" outlineLevel="0" collapsed="false">
      <c r="B24" s="17" t="n">
        <v>9</v>
      </c>
      <c r="C24" s="18" t="str">
        <f aca="false">[1]data!A23</f>
        <v>RENE ARMANDO AVENDANO PINEDA</v>
      </c>
      <c r="D24" s="36" t="s">
        <v>47</v>
      </c>
      <c r="E24" s="20" t="n">
        <v>330</v>
      </c>
      <c r="F24" s="21" t="n">
        <v>30</v>
      </c>
      <c r="G24" s="22" t="n">
        <v>11</v>
      </c>
      <c r="H24" s="23"/>
      <c r="I24" s="23"/>
      <c r="J24" s="22" t="n">
        <f aca="false">+F24*G24+I24+H24</f>
        <v>330</v>
      </c>
      <c r="K24" s="24" t="n">
        <v>11</v>
      </c>
      <c r="L24" s="22" t="n">
        <v>1.38</v>
      </c>
      <c r="M24" s="22"/>
      <c r="N24" s="25" t="n">
        <f aca="false">K24*L24</f>
        <v>15.18</v>
      </c>
      <c r="O24" s="22" t="n">
        <f aca="false">+N24+J24+M24</f>
        <v>345.18</v>
      </c>
      <c r="P24" s="22"/>
      <c r="Q24" s="22"/>
      <c r="R24" s="22"/>
      <c r="S24" s="22" t="n">
        <f aca="false">+O24*10%</f>
        <v>34.518</v>
      </c>
      <c r="T24" s="22" t="n">
        <f aca="false">+S24+R24</f>
        <v>34.518</v>
      </c>
      <c r="U24" s="23"/>
      <c r="V24" s="22" t="n">
        <f aca="false">+U24+T24</f>
        <v>34.518</v>
      </c>
      <c r="W24" s="22" t="n">
        <f aca="false">O24-V24</f>
        <v>310.662</v>
      </c>
      <c r="X24" s="26"/>
      <c r="Y24" s="27"/>
      <c r="Z24" s="27"/>
      <c r="AB24" s="28"/>
    </row>
    <row r="25" customFormat="false" ht="22.5" hidden="false" customHeight="true" outlineLevel="0" collapsed="false">
      <c r="B25" s="17" t="n">
        <v>10</v>
      </c>
      <c r="C25" s="18" t="str">
        <f aca="false">[1]data!A24</f>
        <v>JOSE SANTOS MOLINA</v>
      </c>
      <c r="D25" s="36" t="s">
        <v>48</v>
      </c>
      <c r="E25" s="20" t="n">
        <v>305</v>
      </c>
      <c r="F25" s="21" t="n">
        <v>30</v>
      </c>
      <c r="G25" s="22" t="n">
        <v>10.17</v>
      </c>
      <c r="H25" s="23"/>
      <c r="I25" s="23"/>
      <c r="J25" s="22" t="n">
        <f aca="false">+F25*G25+I25+H25</f>
        <v>305.1</v>
      </c>
      <c r="K25" s="24" t="n">
        <v>25</v>
      </c>
      <c r="L25" s="22" t="n">
        <v>1.27</v>
      </c>
      <c r="M25" s="22"/>
      <c r="N25" s="25" t="n">
        <f aca="false">K25*L25</f>
        <v>31.75</v>
      </c>
      <c r="O25" s="22" t="n">
        <f aca="false">+N25+J25+M25</f>
        <v>336.85</v>
      </c>
      <c r="P25" s="22"/>
      <c r="Q25" s="22"/>
      <c r="R25" s="22"/>
      <c r="S25" s="22" t="n">
        <f aca="false">+O25*10%</f>
        <v>33.685</v>
      </c>
      <c r="T25" s="22" t="n">
        <f aca="false">+S25+R25</f>
        <v>33.685</v>
      </c>
      <c r="U25" s="23"/>
      <c r="V25" s="22" t="n">
        <f aca="false">+U25+T25</f>
        <v>33.685</v>
      </c>
      <c r="W25" s="22" t="n">
        <f aca="false">O25-V25</f>
        <v>303.165</v>
      </c>
      <c r="X25" s="26"/>
      <c r="Y25" s="27"/>
      <c r="Z25" s="27"/>
      <c r="AB25" s="28"/>
    </row>
    <row r="26" customFormat="false" ht="22.5" hidden="false" customHeight="true" outlineLevel="0" collapsed="false">
      <c r="B26" s="17" t="n">
        <v>11</v>
      </c>
      <c r="C26" s="18" t="str">
        <f aca="false">[1]data!A25</f>
        <v>CECILIA MARICELA GOMEZ</v>
      </c>
      <c r="D26" s="36" t="s">
        <v>48</v>
      </c>
      <c r="E26" s="20" t="n">
        <v>305</v>
      </c>
      <c r="F26" s="21" t="n">
        <v>30</v>
      </c>
      <c r="G26" s="22" t="n">
        <v>10.17</v>
      </c>
      <c r="H26" s="23"/>
      <c r="I26" s="23"/>
      <c r="J26" s="22" t="n">
        <f aca="false">+F26*G26+I26+H26</f>
        <v>305.1</v>
      </c>
      <c r="K26" s="24" t="n">
        <v>19</v>
      </c>
      <c r="L26" s="22" t="n">
        <v>1.27</v>
      </c>
      <c r="M26" s="22"/>
      <c r="N26" s="25" t="n">
        <f aca="false">K26*L26</f>
        <v>24.13</v>
      </c>
      <c r="O26" s="22" t="n">
        <f aca="false">+N26+J26+M26</f>
        <v>329.23</v>
      </c>
      <c r="P26" s="22"/>
      <c r="Q26" s="22"/>
      <c r="R26" s="22"/>
      <c r="S26" s="22" t="n">
        <f aca="false">+O26*10%</f>
        <v>32.923</v>
      </c>
      <c r="T26" s="22" t="n">
        <f aca="false">+S26+R26</f>
        <v>32.923</v>
      </c>
      <c r="U26" s="23"/>
      <c r="V26" s="22" t="n">
        <f aca="false">+U26+T26</f>
        <v>32.923</v>
      </c>
      <c r="W26" s="22" t="n">
        <f aca="false">O26-V26</f>
        <v>296.307</v>
      </c>
      <c r="X26" s="26"/>
      <c r="Y26" s="27"/>
      <c r="Z26" s="27"/>
      <c r="AB26" s="28"/>
    </row>
    <row r="27" customFormat="false" ht="22.5" hidden="false" customHeight="true" outlineLevel="0" collapsed="false">
      <c r="B27" s="17" t="n">
        <v>12</v>
      </c>
      <c r="C27" s="18" t="str">
        <f aca="false">[1]data!A26</f>
        <v>IRVIN ADILSON ALVAREZ MELGAR</v>
      </c>
      <c r="D27" s="36" t="s">
        <v>49</v>
      </c>
      <c r="E27" s="20" t="n">
        <v>305</v>
      </c>
      <c r="F27" s="21" t="n">
        <v>30</v>
      </c>
      <c r="G27" s="22" t="n">
        <v>10.17</v>
      </c>
      <c r="H27" s="23"/>
      <c r="I27" s="23"/>
      <c r="J27" s="22" t="n">
        <f aca="false">+F27*G27+I27+H27</f>
        <v>305.1</v>
      </c>
      <c r="K27" s="24"/>
      <c r="L27" s="22" t="n">
        <v>1.27</v>
      </c>
      <c r="M27" s="22"/>
      <c r="N27" s="25" t="n">
        <f aca="false">K27*L27</f>
        <v>0</v>
      </c>
      <c r="O27" s="22" t="n">
        <f aca="false">+N27+J27+M27</f>
        <v>305.1</v>
      </c>
      <c r="P27" s="22"/>
      <c r="Q27" s="22"/>
      <c r="R27" s="22"/>
      <c r="S27" s="22" t="n">
        <f aca="false">+O27*10%</f>
        <v>30.51</v>
      </c>
      <c r="T27" s="22" t="n">
        <f aca="false">+S27+R27</f>
        <v>30.51</v>
      </c>
      <c r="U27" s="23"/>
      <c r="V27" s="22" t="n">
        <f aca="false">+U27+T27</f>
        <v>30.51</v>
      </c>
      <c r="W27" s="22" t="n">
        <f aca="false">O27-V27</f>
        <v>274.59</v>
      </c>
      <c r="X27" s="26"/>
      <c r="Y27" s="27"/>
      <c r="Z27" s="27"/>
      <c r="AB27" s="28"/>
    </row>
    <row r="28" customFormat="false" ht="22.5" hidden="false" customHeight="true" outlineLevel="0" collapsed="false">
      <c r="B28" s="17" t="n">
        <v>13</v>
      </c>
      <c r="C28" s="18" t="str">
        <f aca="false">[1]data!A27</f>
        <v>KEVIN SAUL RODRIGUEZ RENDERO</v>
      </c>
      <c r="D28" s="36" t="s">
        <v>50</v>
      </c>
      <c r="E28" s="20" t="n">
        <v>305</v>
      </c>
      <c r="F28" s="21" t="n">
        <v>30</v>
      </c>
      <c r="G28" s="22" t="n">
        <v>10.17</v>
      </c>
      <c r="H28" s="23"/>
      <c r="I28" s="23"/>
      <c r="J28" s="22" t="n">
        <f aca="false">+F28*G28+I28+H28</f>
        <v>305.1</v>
      </c>
      <c r="K28" s="24" t="n">
        <v>11.5</v>
      </c>
      <c r="L28" s="22" t="n">
        <v>1.27</v>
      </c>
      <c r="M28" s="22"/>
      <c r="N28" s="25" t="n">
        <f aca="false">K28*L28</f>
        <v>14.605</v>
      </c>
      <c r="O28" s="22" t="n">
        <f aca="false">+N28+J28+M28</f>
        <v>319.705</v>
      </c>
      <c r="P28" s="22"/>
      <c r="Q28" s="22"/>
      <c r="R28" s="22"/>
      <c r="S28" s="22" t="n">
        <f aca="false">+O28*10%</f>
        <v>31.9705</v>
      </c>
      <c r="T28" s="22" t="n">
        <f aca="false">+S28+R28</f>
        <v>31.9705</v>
      </c>
      <c r="U28" s="23"/>
      <c r="V28" s="22" t="n">
        <f aca="false">+U28+T28</f>
        <v>31.9705</v>
      </c>
      <c r="W28" s="22" t="n">
        <f aca="false">O28-V28</f>
        <v>287.7345</v>
      </c>
      <c r="X28" s="26"/>
      <c r="Y28" s="27"/>
      <c r="Z28" s="27"/>
      <c r="AB28" s="28"/>
    </row>
    <row r="29" customFormat="false" ht="27.6" hidden="false" customHeight="true" outlineLevel="0" collapsed="false">
      <c r="B29" s="17" t="n">
        <v>14</v>
      </c>
      <c r="C29" s="18" t="str">
        <f aca="false">[1]data!A28</f>
        <v>JORGE ERNESTO CIENFUEGOS</v>
      </c>
      <c r="D29" s="36" t="s">
        <v>50</v>
      </c>
      <c r="E29" s="20" t="n">
        <v>315</v>
      </c>
      <c r="F29" s="21" t="n">
        <v>30</v>
      </c>
      <c r="G29" s="22" t="n">
        <v>10.5</v>
      </c>
      <c r="H29" s="23"/>
      <c r="I29" s="23"/>
      <c r="J29" s="22" t="n">
        <f aca="false">+F29*G29+I29+H29</f>
        <v>315</v>
      </c>
      <c r="K29" s="24" t="n">
        <v>22.5</v>
      </c>
      <c r="L29" s="22" t="n">
        <v>1.31</v>
      </c>
      <c r="M29" s="22"/>
      <c r="N29" s="25" t="n">
        <f aca="false">K29*L29</f>
        <v>29.475</v>
      </c>
      <c r="O29" s="22" t="n">
        <f aca="false">+N29+J29+M29</f>
        <v>344.475</v>
      </c>
      <c r="P29" s="22"/>
      <c r="Q29" s="22"/>
      <c r="R29" s="22"/>
      <c r="S29" s="22" t="n">
        <f aca="false">+O29*10%</f>
        <v>34.4475</v>
      </c>
      <c r="T29" s="22" t="n">
        <f aca="false">+S29+R29</f>
        <v>34.4475</v>
      </c>
      <c r="U29" s="23"/>
      <c r="V29" s="22" t="n">
        <f aca="false">+U29+T29</f>
        <v>34.4475</v>
      </c>
      <c r="W29" s="22" t="n">
        <f aca="false">O29-V29</f>
        <v>310.0275</v>
      </c>
      <c r="X29" s="26"/>
      <c r="Y29" s="27"/>
      <c r="Z29" s="27"/>
      <c r="AB29" s="28"/>
    </row>
    <row r="30" customFormat="false" ht="22.5" hidden="false" customHeight="true" outlineLevel="0" collapsed="false">
      <c r="B30" s="29"/>
      <c r="C30" s="30" t="s">
        <v>33</v>
      </c>
      <c r="D30" s="36" t="s">
        <v>51</v>
      </c>
      <c r="E30" s="37" t="n">
        <f aca="false">SUM(E24:E28)</f>
        <v>1550</v>
      </c>
      <c r="F30" s="37"/>
      <c r="G30" s="37" t="n">
        <f aca="false">SUM(G24:G29)</f>
        <v>62.18</v>
      </c>
      <c r="H30" s="37"/>
      <c r="I30" s="37"/>
      <c r="J30" s="37" t="n">
        <f aca="false">SUM(J24:J29)</f>
        <v>1865.4</v>
      </c>
      <c r="K30" s="37"/>
      <c r="L30" s="37"/>
      <c r="M30" s="37"/>
      <c r="N30" s="37" t="n">
        <f aca="false">SUM(N24:N28)</f>
        <v>85.665</v>
      </c>
      <c r="O30" s="37" t="n">
        <f aca="false">SUM(O24:O29)</f>
        <v>1980.54</v>
      </c>
      <c r="P30" s="37"/>
      <c r="Q30" s="37"/>
      <c r="R30" s="37"/>
      <c r="S30" s="37" t="n">
        <f aca="false">SUM(S24:S29)</f>
        <v>198.054</v>
      </c>
      <c r="T30" s="37" t="n">
        <f aca="false">SUM(T24:T29)</f>
        <v>198.054</v>
      </c>
      <c r="U30" s="37"/>
      <c r="V30" s="37" t="n">
        <f aca="false">SUM(V24:V29)</f>
        <v>198.054</v>
      </c>
      <c r="W30" s="37" t="n">
        <f aca="false">SUM(W24:W29)</f>
        <v>1782.486</v>
      </c>
      <c r="X30" s="26"/>
      <c r="Y30" s="27"/>
      <c r="Z30" s="27"/>
      <c r="AB30" s="28"/>
    </row>
    <row r="31" customFormat="false" ht="13.5" hidden="false" customHeight="true" outlineLevel="0" collapsed="false">
      <c r="B31" s="17"/>
      <c r="C31" s="30" t="s">
        <v>52</v>
      </c>
      <c r="D31" s="39"/>
      <c r="E31" s="40"/>
      <c r="F31" s="40"/>
      <c r="G31" s="40"/>
      <c r="H31" s="40"/>
      <c r="I31" s="40"/>
      <c r="J31" s="40" t="n">
        <f aca="false">J30</f>
        <v>1865.4</v>
      </c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 t="n">
        <f aca="false">W30</f>
        <v>1782.486</v>
      </c>
      <c r="X31" s="41"/>
      <c r="Y31" s="27"/>
      <c r="Z31" s="27"/>
      <c r="AB31" s="28"/>
    </row>
    <row r="32" s="42" customFormat="true" ht="23.25" hidden="false" customHeight="true" outlineLevel="0" collapsed="false">
      <c r="B32" s="43"/>
      <c r="C32" s="44" t="s">
        <v>53</v>
      </c>
      <c r="D32" s="31"/>
      <c r="E32" s="45"/>
      <c r="F32" s="46"/>
      <c r="G32" s="46" t="n">
        <f aca="false">G10+G16+G21+G30</f>
        <v>157.79111</v>
      </c>
      <c r="H32" s="46" t="e">
        <f aca="false">SUM(#REF!)</f>
        <v>#REF!</v>
      </c>
      <c r="I32" s="46" t="e">
        <f aca="false">SUM(#REF!)</f>
        <v>#REF!</v>
      </c>
      <c r="J32" s="46" t="n">
        <f aca="false">J10+J16+J21+J30</f>
        <v>4400.4</v>
      </c>
      <c r="K32" s="46"/>
      <c r="L32" s="46"/>
      <c r="M32" s="46"/>
      <c r="N32" s="46"/>
      <c r="O32" s="46" t="n">
        <f aca="false">O10+O16+O21+O30</f>
        <v>4596.4575</v>
      </c>
      <c r="P32" s="46" t="e">
        <f aca="false">#REF!+#REF!+#REF!+#REF!+#REF!</f>
        <v>#REF!</v>
      </c>
      <c r="Q32" s="46" t="e">
        <f aca="false">#REF!+#REF!+#REF!+#REF!+#REF!</f>
        <v>#REF!</v>
      </c>
      <c r="R32" s="46" t="e">
        <f aca="false">#REF!+#REF!+#REF!+#REF!+#REF!</f>
        <v>#REF!</v>
      </c>
      <c r="S32" s="46" t="n">
        <f aca="false">S10+S16+S21+S30</f>
        <v>459.64575</v>
      </c>
      <c r="T32" s="46" t="n">
        <f aca="false">T10+T16+T21+T30</f>
        <v>459.64575</v>
      </c>
      <c r="U32" s="46"/>
      <c r="V32" s="46" t="n">
        <f aca="false">V10+V16+V21+V30</f>
        <v>459.92875</v>
      </c>
      <c r="W32" s="46" t="n">
        <f aca="false">W10+W16+W21+W30</f>
        <v>4139.35875</v>
      </c>
      <c r="X32" s="47"/>
      <c r="AB32" s="48"/>
    </row>
    <row r="33" s="42" customFormat="true" ht="15" hidden="false" customHeight="false" outlineLevel="0" collapsed="false">
      <c r="B33" s="49"/>
      <c r="C33" s="50"/>
      <c r="D33" s="51"/>
      <c r="E33" s="52"/>
      <c r="F33" s="53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5"/>
      <c r="X33" s="56"/>
      <c r="AB33" s="48"/>
    </row>
    <row r="34" customFormat="false" ht="15" hidden="false" customHeight="false" outlineLevel="0" collapsed="false">
      <c r="B34" s="57"/>
      <c r="C34" s="57"/>
      <c r="D34" s="58"/>
      <c r="E34" s="57"/>
      <c r="F34" s="59"/>
      <c r="G34" s="57"/>
      <c r="H34" s="57"/>
      <c r="I34" s="57"/>
      <c r="J34" s="57"/>
      <c r="K34" s="57"/>
      <c r="L34" s="57"/>
      <c r="M34" s="57"/>
      <c r="N34" s="57"/>
      <c r="O34" s="60"/>
      <c r="P34" s="61"/>
      <c r="Q34" s="60"/>
      <c r="R34" s="57"/>
      <c r="S34" s="57"/>
      <c r="T34" s="62"/>
      <c r="U34" s="63"/>
      <c r="V34" s="64" t="s">
        <v>54</v>
      </c>
      <c r="W34" s="65" t="n">
        <f aca="false">W32</f>
        <v>4139.35875</v>
      </c>
      <c r="X34" s="66"/>
    </row>
    <row r="35" customFormat="false" ht="15" hidden="false" customHeight="false" outlineLevel="0" collapsed="false">
      <c r="B35" s="57"/>
      <c r="C35" s="57"/>
      <c r="D35" s="58"/>
      <c r="E35" s="57"/>
      <c r="F35" s="59"/>
      <c r="G35" s="57"/>
      <c r="H35" s="57"/>
      <c r="I35" s="57"/>
      <c r="J35" s="57"/>
      <c r="K35" s="57"/>
      <c r="L35" s="57"/>
      <c r="M35" s="57"/>
      <c r="N35" s="57"/>
      <c r="O35" s="60"/>
      <c r="P35" s="61"/>
      <c r="Q35" s="60"/>
      <c r="R35" s="57"/>
      <c r="S35" s="57"/>
      <c r="T35" s="57"/>
      <c r="U35" s="57"/>
      <c r="V35" s="57"/>
      <c r="W35" s="57"/>
      <c r="X35" s="66"/>
    </row>
    <row r="36" customFormat="false" ht="15" hidden="false" customHeight="false" outlineLevel="0" collapsed="false">
      <c r="F36" s="67"/>
      <c r="O36" s="27"/>
      <c r="P36" s="68"/>
      <c r="Q36" s="27"/>
      <c r="X36" s="66"/>
    </row>
    <row r="37" customFormat="false" ht="15" hidden="false" customHeight="false" outlineLevel="0" collapsed="false">
      <c r="F37" s="67"/>
      <c r="O37" s="27"/>
      <c r="P37" s="68"/>
      <c r="Q37" s="27"/>
      <c r="T37" s="27"/>
      <c r="U37" s="27"/>
      <c r="V37" s="27"/>
      <c r="W37" s="27"/>
      <c r="X37" s="66"/>
    </row>
    <row r="38" customFormat="false" ht="15" hidden="false" customHeight="false" outlineLevel="0" collapsed="false">
      <c r="F38" s="69"/>
      <c r="O38" s="27"/>
      <c r="P38" s="68"/>
      <c r="Q38" s="27"/>
      <c r="T38" s="27"/>
      <c r="U38" s="27"/>
      <c r="V38" s="27"/>
      <c r="W38" s="27"/>
      <c r="X38" s="66"/>
    </row>
    <row r="39" customFormat="false" ht="21" hidden="false" customHeight="false" outlineLevel="0" collapsed="false">
      <c r="B39" s="70" t="s">
        <v>55</v>
      </c>
      <c r="C39" s="71" t="s">
        <v>56</v>
      </c>
      <c r="D39" s="72" t="s">
        <v>57</v>
      </c>
      <c r="E39" s="72"/>
      <c r="F39" s="71" t="s">
        <v>58</v>
      </c>
      <c r="G39" s="71"/>
      <c r="O39" s="73"/>
      <c r="P39" s="74"/>
      <c r="Q39" s="74"/>
      <c r="R39" s="74"/>
      <c r="S39" s="74"/>
      <c r="T39" s="74"/>
      <c r="U39" s="9"/>
      <c r="V39" s="75"/>
      <c r="W39" s="76"/>
      <c r="X39" s="66"/>
    </row>
    <row r="40" customFormat="false" ht="122.45" hidden="true" customHeight="true" outlineLevel="0" collapsed="false">
      <c r="B40" s="70" t="n">
        <v>1</v>
      </c>
      <c r="C40" s="77" t="s">
        <v>59</v>
      </c>
      <c r="D40" s="72" t="s">
        <v>60</v>
      </c>
      <c r="E40" s="72"/>
      <c r="F40" s="78" t="s">
        <v>61</v>
      </c>
      <c r="G40" s="79"/>
      <c r="O40" s="73"/>
      <c r="P40" s="80"/>
      <c r="Q40" s="74"/>
      <c r="R40" s="74"/>
      <c r="S40" s="81"/>
      <c r="T40" s="82"/>
      <c r="U40" s="9"/>
      <c r="V40" s="75"/>
      <c r="W40" s="76"/>
      <c r="X40" s="66"/>
    </row>
    <row r="41" customFormat="false" ht="18.75" hidden="false" customHeight="false" outlineLevel="0" collapsed="false">
      <c r="B41" s="70" t="n">
        <v>1</v>
      </c>
      <c r="C41" s="83" t="s">
        <v>62</v>
      </c>
      <c r="D41" s="84" t="s">
        <v>63</v>
      </c>
      <c r="E41" s="84"/>
      <c r="F41" s="85" t="s">
        <v>64</v>
      </c>
      <c r="G41" s="85"/>
      <c r="O41" s="73"/>
      <c r="P41" s="86"/>
      <c r="Q41" s="87"/>
      <c r="R41" s="87"/>
      <c r="S41" s="87"/>
      <c r="T41" s="87"/>
      <c r="U41" s="9"/>
      <c r="V41" s="75"/>
      <c r="W41" s="76"/>
      <c r="X41" s="66"/>
    </row>
    <row r="42" customFormat="false" ht="15" hidden="true" customHeight="true" outlineLevel="0" collapsed="false">
      <c r="B42" s="70"/>
      <c r="C42" s="83"/>
      <c r="D42" s="84"/>
      <c r="E42" s="84"/>
      <c r="F42" s="85"/>
      <c r="G42" s="79"/>
      <c r="O42" s="73"/>
      <c r="P42" s="86"/>
      <c r="Q42" s="87"/>
      <c r="R42" s="87"/>
      <c r="S42" s="87"/>
      <c r="T42" s="82"/>
      <c r="U42" s="9"/>
      <c r="V42" s="75"/>
      <c r="W42" s="76"/>
      <c r="X42" s="66"/>
    </row>
    <row r="43" customFormat="false" ht="15" hidden="true" customHeight="true" outlineLevel="0" collapsed="false">
      <c r="B43" s="70"/>
      <c r="C43" s="83"/>
      <c r="D43" s="84"/>
      <c r="E43" s="84"/>
      <c r="F43" s="85"/>
      <c r="G43" s="79"/>
      <c r="O43" s="73"/>
      <c r="P43" s="86"/>
      <c r="Q43" s="87"/>
      <c r="R43" s="87"/>
      <c r="S43" s="87"/>
      <c r="T43" s="82"/>
      <c r="U43" s="9"/>
      <c r="V43" s="75"/>
      <c r="W43" s="76"/>
      <c r="X43" s="66"/>
    </row>
    <row r="44" customFormat="false" ht="15" hidden="true" customHeight="true" outlineLevel="0" collapsed="false">
      <c r="B44" s="70"/>
      <c r="C44" s="83"/>
      <c r="D44" s="84"/>
      <c r="E44" s="84"/>
      <c r="F44" s="85"/>
      <c r="G44" s="79"/>
      <c r="O44" s="73"/>
      <c r="P44" s="86"/>
      <c r="Q44" s="87"/>
      <c r="R44" s="87"/>
      <c r="S44" s="87"/>
      <c r="T44" s="82"/>
      <c r="U44" s="9"/>
      <c r="V44" s="75"/>
      <c r="W44" s="76"/>
      <c r="X44" s="66"/>
    </row>
    <row r="45" customFormat="false" ht="15" hidden="true" customHeight="true" outlineLevel="0" collapsed="false">
      <c r="B45" s="70"/>
      <c r="C45" s="83"/>
      <c r="D45" s="84"/>
      <c r="E45" s="84"/>
      <c r="F45" s="85"/>
      <c r="G45" s="79"/>
      <c r="O45" s="73"/>
      <c r="P45" s="86"/>
      <c r="Q45" s="87"/>
      <c r="R45" s="87"/>
      <c r="S45" s="87"/>
      <c r="T45" s="82"/>
      <c r="U45" s="9"/>
      <c r="V45" s="75"/>
      <c r="W45" s="76"/>
      <c r="X45" s="66"/>
    </row>
    <row r="46" customFormat="false" ht="21" hidden="true" customHeight="true" outlineLevel="0" collapsed="false">
      <c r="B46" s="70"/>
      <c r="C46" s="83"/>
      <c r="D46" s="84"/>
      <c r="E46" s="84"/>
      <c r="F46" s="85"/>
      <c r="G46" s="79"/>
      <c r="O46" s="73"/>
      <c r="P46" s="86"/>
      <c r="Q46" s="87"/>
      <c r="R46" s="87"/>
      <c r="S46" s="87"/>
      <c r="T46" s="82"/>
    </row>
    <row r="47" customFormat="false" ht="40.5" hidden="true" customHeight="true" outlineLevel="0" collapsed="false">
      <c r="B47" s="70"/>
      <c r="C47" s="83"/>
      <c r="D47" s="84"/>
      <c r="E47" s="84"/>
      <c r="F47" s="85"/>
      <c r="G47" s="79"/>
      <c r="O47" s="73"/>
      <c r="P47" s="86"/>
      <c r="Q47" s="87"/>
      <c r="R47" s="87"/>
      <c r="S47" s="87"/>
      <c r="T47" s="82"/>
    </row>
    <row r="48" customFormat="false" ht="18" hidden="false" customHeight="true" outlineLevel="0" collapsed="false">
      <c r="B48" s="70" t="n">
        <v>2</v>
      </c>
      <c r="C48" s="83" t="s">
        <v>65</v>
      </c>
      <c r="D48" s="84" t="s">
        <v>63</v>
      </c>
      <c r="E48" s="84"/>
      <c r="F48" s="85" t="s">
        <v>64</v>
      </c>
      <c r="G48" s="85"/>
      <c r="O48" s="73"/>
      <c r="P48" s="86"/>
      <c r="Q48" s="87"/>
      <c r="R48" s="87"/>
      <c r="S48" s="87"/>
      <c r="T48" s="87"/>
    </row>
    <row r="49" customFormat="false" ht="18.75" hidden="false" customHeight="false" outlineLevel="0" collapsed="false">
      <c r="B49" s="70" t="n">
        <v>3</v>
      </c>
      <c r="C49" s="83" t="s">
        <v>66</v>
      </c>
      <c r="D49" s="84" t="s">
        <v>63</v>
      </c>
      <c r="E49" s="84"/>
      <c r="F49" s="85" t="s">
        <v>64</v>
      </c>
      <c r="G49" s="85"/>
      <c r="O49" s="73"/>
      <c r="P49" s="86"/>
      <c r="Q49" s="87"/>
      <c r="R49" s="87"/>
      <c r="S49" s="87"/>
      <c r="T49" s="87"/>
    </row>
    <row r="50" s="88" customFormat="true" ht="17.25" hidden="false" customHeight="true" outlineLevel="0" collapsed="false">
      <c r="B50" s="70" t="n">
        <v>4</v>
      </c>
      <c r="C50" s="83" t="s">
        <v>67</v>
      </c>
      <c r="D50" s="84" t="s">
        <v>63</v>
      </c>
      <c r="E50" s="84"/>
      <c r="F50" s="85" t="s">
        <v>64</v>
      </c>
      <c r="G50" s="85"/>
      <c r="O50" s="73"/>
      <c r="P50" s="86"/>
      <c r="Q50" s="87"/>
      <c r="R50" s="87"/>
      <c r="S50" s="87"/>
      <c r="T50" s="87"/>
    </row>
    <row r="51" s="88" customFormat="true" ht="17.25" hidden="false" customHeight="true" outlineLevel="0" collapsed="false">
      <c r="B51" s="70" t="n">
        <v>5</v>
      </c>
      <c r="C51" s="83" t="s">
        <v>68</v>
      </c>
      <c r="D51" s="84" t="s">
        <v>63</v>
      </c>
      <c r="E51" s="84"/>
      <c r="F51" s="85" t="s">
        <v>64</v>
      </c>
      <c r="G51" s="85"/>
      <c r="O51" s="73"/>
      <c r="P51" s="86"/>
      <c r="Q51" s="87"/>
      <c r="R51" s="87"/>
      <c r="S51" s="87"/>
      <c r="T51" s="87"/>
    </row>
    <row r="52" s="88" customFormat="true" ht="17.25" hidden="false" customHeight="true" outlineLevel="0" collapsed="false">
      <c r="B52" s="70" t="n">
        <v>6</v>
      </c>
      <c r="C52" s="83" t="s">
        <v>40</v>
      </c>
      <c r="D52" s="84" t="s">
        <v>63</v>
      </c>
      <c r="E52" s="84"/>
      <c r="F52" s="85" t="s">
        <v>64</v>
      </c>
      <c r="G52" s="85"/>
      <c r="O52" s="73"/>
      <c r="P52" s="86"/>
      <c r="Q52" s="87"/>
      <c r="R52" s="87"/>
      <c r="S52" s="87"/>
      <c r="T52" s="87"/>
    </row>
    <row r="53" s="88" customFormat="true" ht="17.25" hidden="false" customHeight="true" outlineLevel="0" collapsed="false">
      <c r="B53" s="70" t="n">
        <v>7</v>
      </c>
      <c r="C53" s="83" t="s">
        <v>69</v>
      </c>
      <c r="D53" s="84" t="s">
        <v>63</v>
      </c>
      <c r="E53" s="84"/>
      <c r="F53" s="85" t="s">
        <v>64</v>
      </c>
      <c r="G53" s="85"/>
      <c r="O53" s="73"/>
      <c r="P53" s="86"/>
      <c r="Q53" s="87"/>
      <c r="R53" s="87"/>
      <c r="S53" s="87"/>
      <c r="T53" s="87"/>
    </row>
    <row r="54" s="88" customFormat="true" ht="17.25" hidden="false" customHeight="true" outlineLevel="0" collapsed="false">
      <c r="B54" s="70" t="n">
        <v>8</v>
      </c>
      <c r="C54" s="83" t="s">
        <v>70</v>
      </c>
      <c r="D54" s="84" t="s">
        <v>63</v>
      </c>
      <c r="E54" s="84"/>
      <c r="F54" s="85" t="s">
        <v>64</v>
      </c>
      <c r="G54" s="85"/>
      <c r="O54" s="73"/>
      <c r="P54" s="86"/>
      <c r="Q54" s="87"/>
      <c r="R54" s="87"/>
      <c r="S54" s="87"/>
      <c r="T54" s="87"/>
    </row>
    <row r="55" customFormat="false" ht="18.75" hidden="false" customHeight="false" outlineLevel="0" collapsed="false">
      <c r="B55" s="70" t="n">
        <v>10</v>
      </c>
      <c r="C55" s="83" t="s">
        <v>71</v>
      </c>
      <c r="D55" s="84" t="s">
        <v>63</v>
      </c>
      <c r="E55" s="84"/>
      <c r="F55" s="85" t="s">
        <v>64</v>
      </c>
      <c r="G55" s="85"/>
      <c r="O55" s="73"/>
      <c r="P55" s="86"/>
      <c r="Q55" s="87"/>
      <c r="R55" s="87"/>
      <c r="S55" s="87"/>
      <c r="T55" s="87"/>
      <c r="U55" s="9"/>
      <c r="V55" s="75"/>
      <c r="W55" s="76"/>
      <c r="X55" s="66"/>
    </row>
    <row r="56" customFormat="false" ht="18.75" hidden="false" customHeight="false" outlineLevel="0" collapsed="false">
      <c r="B56" s="70" t="n">
        <v>11</v>
      </c>
      <c r="C56" s="83" t="s">
        <v>72</v>
      </c>
      <c r="D56" s="84" t="s">
        <v>63</v>
      </c>
      <c r="E56" s="84"/>
      <c r="F56" s="85" t="s">
        <v>64</v>
      </c>
      <c r="G56" s="85"/>
      <c r="O56" s="73"/>
      <c r="P56" s="86"/>
      <c r="Q56" s="87"/>
      <c r="R56" s="87"/>
      <c r="S56" s="87"/>
      <c r="T56" s="87"/>
      <c r="U56" s="9"/>
      <c r="V56" s="75"/>
      <c r="W56" s="76"/>
      <c r="X56" s="66"/>
    </row>
    <row r="57" customFormat="false" ht="18.75" hidden="false" customHeight="false" outlineLevel="0" collapsed="false">
      <c r="B57" s="70" t="n">
        <v>12</v>
      </c>
      <c r="C57" s="83" t="s">
        <v>73</v>
      </c>
      <c r="D57" s="84" t="s">
        <v>63</v>
      </c>
      <c r="E57" s="84"/>
      <c r="F57" s="85" t="s">
        <v>64</v>
      </c>
      <c r="G57" s="85"/>
      <c r="O57" s="73"/>
      <c r="P57" s="86"/>
      <c r="Q57" s="87"/>
      <c r="R57" s="87"/>
      <c r="S57" s="87"/>
      <c r="T57" s="87"/>
      <c r="U57" s="9"/>
      <c r="V57" s="75"/>
      <c r="W57" s="76"/>
      <c r="X57" s="66"/>
    </row>
    <row r="58" customFormat="false" ht="18.75" hidden="false" customHeight="false" outlineLevel="0" collapsed="false">
      <c r="B58" s="70" t="n">
        <v>13</v>
      </c>
      <c r="C58" s="83" t="s">
        <v>74</v>
      </c>
      <c r="D58" s="84" t="s">
        <v>63</v>
      </c>
      <c r="E58" s="84"/>
      <c r="F58" s="85" t="s">
        <v>64</v>
      </c>
      <c r="G58" s="85"/>
      <c r="O58" s="73"/>
      <c r="P58" s="86"/>
      <c r="Q58" s="87"/>
      <c r="R58" s="87"/>
      <c r="S58" s="87"/>
      <c r="T58" s="87"/>
      <c r="U58" s="9"/>
      <c r="V58" s="75"/>
      <c r="W58" s="76"/>
      <c r="X58" s="66"/>
    </row>
    <row r="59" customFormat="false" ht="18.75" hidden="false" customHeight="false" outlineLevel="0" collapsed="false">
      <c r="B59" s="70" t="n">
        <v>14</v>
      </c>
      <c r="C59" s="83" t="s">
        <v>75</v>
      </c>
      <c r="D59" s="84" t="s">
        <v>63</v>
      </c>
      <c r="E59" s="84"/>
      <c r="F59" s="85" t="s">
        <v>64</v>
      </c>
      <c r="G59" s="85"/>
      <c r="O59" s="73"/>
      <c r="P59" s="86"/>
      <c r="Q59" s="87"/>
      <c r="R59" s="87"/>
      <c r="S59" s="87"/>
      <c r="T59" s="87"/>
      <c r="U59" s="9"/>
      <c r="V59" s="75"/>
      <c r="W59" s="76"/>
      <c r="X59" s="66"/>
    </row>
    <row r="60" customFormat="false" ht="15.75" hidden="false" customHeight="false" outlineLevel="0" collapsed="false">
      <c r="B60" s="89"/>
      <c r="C60" s="90"/>
      <c r="D60" s="91"/>
      <c r="E60" s="92"/>
      <c r="F60" s="93"/>
      <c r="G60" s="93"/>
      <c r="P60" s="68"/>
      <c r="Q60" s="27"/>
      <c r="T60" s="9"/>
      <c r="U60" s="9"/>
      <c r="V60" s="75"/>
      <c r="W60" s="76"/>
      <c r="X60" s="66"/>
    </row>
    <row r="61" customFormat="false" ht="15.75" hidden="false" customHeight="false" outlineLevel="0" collapsed="false">
      <c r="B61" s="94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</row>
    <row r="62" customFormat="false" ht="15.75" hidden="false" customHeight="false" outlineLevel="0" collapsed="false">
      <c r="B62" s="88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</row>
    <row r="65" customFormat="false" ht="15" hidden="false" customHeight="false" outlineLevel="0" collapsed="false">
      <c r="C65" s="1" t="s">
        <v>76</v>
      </c>
      <c r="G65" s="1" t="s">
        <v>77</v>
      </c>
      <c r="T65" s="1" t="s">
        <v>78</v>
      </c>
    </row>
    <row r="66" customFormat="false" ht="15" hidden="false" customHeight="false" outlineLevel="0" collapsed="false">
      <c r="C66" s="1" t="s">
        <v>79</v>
      </c>
      <c r="G66" s="1" t="s">
        <v>80</v>
      </c>
      <c r="Q66" s="97"/>
      <c r="T66" s="1" t="s">
        <v>81</v>
      </c>
      <c r="U66" s="97"/>
    </row>
  </sheetData>
  <mergeCells count="95">
    <mergeCell ref="B1:X1"/>
    <mergeCell ref="B2:X2"/>
    <mergeCell ref="B3:X3"/>
    <mergeCell ref="B5:X5"/>
    <mergeCell ref="B6:B7"/>
    <mergeCell ref="C6:C7"/>
    <mergeCell ref="D6:D7"/>
    <mergeCell ref="E6:E7"/>
    <mergeCell ref="F6:F7"/>
    <mergeCell ref="G6:G7"/>
    <mergeCell ref="I6:I7"/>
    <mergeCell ref="J6:J7"/>
    <mergeCell ref="K6:K7"/>
    <mergeCell ref="L6:L7"/>
    <mergeCell ref="M6:M7"/>
    <mergeCell ref="N6:N7"/>
    <mergeCell ref="O6:O7"/>
    <mergeCell ref="P6:P7"/>
    <mergeCell ref="V6:V7"/>
    <mergeCell ref="W6:W7"/>
    <mergeCell ref="B8:X8"/>
    <mergeCell ref="B23:X23"/>
    <mergeCell ref="D39:E39"/>
    <mergeCell ref="F39:G39"/>
    <mergeCell ref="Q39:R39"/>
    <mergeCell ref="S39:T39"/>
    <mergeCell ref="D40:E40"/>
    <mergeCell ref="Q40:R40"/>
    <mergeCell ref="D41:E41"/>
    <mergeCell ref="F41:G41"/>
    <mergeCell ref="Q41:R41"/>
    <mergeCell ref="S41:T41"/>
    <mergeCell ref="D42:E42"/>
    <mergeCell ref="Q42:R42"/>
    <mergeCell ref="D43:E43"/>
    <mergeCell ref="Q43:R43"/>
    <mergeCell ref="D44:E44"/>
    <mergeCell ref="Q44:R44"/>
    <mergeCell ref="D45:E45"/>
    <mergeCell ref="Q45:R45"/>
    <mergeCell ref="D46:E46"/>
    <mergeCell ref="Q46:R46"/>
    <mergeCell ref="D47:E47"/>
    <mergeCell ref="Q47:R47"/>
    <mergeCell ref="D48:E48"/>
    <mergeCell ref="F48:G48"/>
    <mergeCell ref="Q48:R48"/>
    <mergeCell ref="S48:T48"/>
    <mergeCell ref="D49:E49"/>
    <mergeCell ref="F49:G49"/>
    <mergeCell ref="Q49:R49"/>
    <mergeCell ref="S49:T49"/>
    <mergeCell ref="D50:E50"/>
    <mergeCell ref="F50:G50"/>
    <mergeCell ref="Q50:R50"/>
    <mergeCell ref="S50:T50"/>
    <mergeCell ref="D51:E51"/>
    <mergeCell ref="F51:G51"/>
    <mergeCell ref="Q51:R51"/>
    <mergeCell ref="S51:T51"/>
    <mergeCell ref="D52:E52"/>
    <mergeCell ref="F52:G52"/>
    <mergeCell ref="Q52:R52"/>
    <mergeCell ref="S52:T52"/>
    <mergeCell ref="D53:E53"/>
    <mergeCell ref="F53:G53"/>
    <mergeCell ref="Q53:R53"/>
    <mergeCell ref="S53:T53"/>
    <mergeCell ref="D54:E54"/>
    <mergeCell ref="F54:G54"/>
    <mergeCell ref="Q54:R54"/>
    <mergeCell ref="S54:T54"/>
    <mergeCell ref="D55:E55"/>
    <mergeCell ref="F55:G55"/>
    <mergeCell ref="Q55:R55"/>
    <mergeCell ref="S55:T55"/>
    <mergeCell ref="D56:E56"/>
    <mergeCell ref="F56:G56"/>
    <mergeCell ref="Q56:R56"/>
    <mergeCell ref="S56:T56"/>
    <mergeCell ref="D57:E57"/>
    <mergeCell ref="F57:G57"/>
    <mergeCell ref="Q57:R57"/>
    <mergeCell ref="S57:T57"/>
    <mergeCell ref="D58:E58"/>
    <mergeCell ref="F58:G58"/>
    <mergeCell ref="Q58:R58"/>
    <mergeCell ref="S58:T58"/>
    <mergeCell ref="D59:E59"/>
    <mergeCell ref="F59:G59"/>
    <mergeCell ref="Q59:R59"/>
    <mergeCell ref="S59:T59"/>
    <mergeCell ref="F60:G60"/>
    <mergeCell ref="C61:X61"/>
    <mergeCell ref="C62:X62"/>
  </mergeCells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5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Y66"/>
  <sheetViews>
    <sheetView showFormulas="false" showGridLines="true" showRowColHeaders="true" showZeros="true" rightToLeft="false" tabSelected="false" showOutlineSymbols="true" defaultGridColor="true" view="normal" topLeftCell="A6" colorId="64" zoomScale="87" zoomScaleNormal="87" zoomScalePageLayoutView="100" workbookViewId="0">
      <selection pane="topLeft" activeCell="C19" activeCellId="0" sqref="C19"/>
    </sheetView>
  </sheetViews>
  <sheetFormatPr defaultColWidth="6.578125" defaultRowHeight="15" zeroHeight="false" outlineLevelRow="0" outlineLevelCol="0"/>
  <cols>
    <col collapsed="false" customWidth="true" hidden="false" outlineLevel="0" max="1" min="1" style="1" width="2.57"/>
    <col collapsed="false" customWidth="true" hidden="false" outlineLevel="0" max="2" min="2" style="1" width="5.57"/>
    <col collapsed="false" customWidth="true" hidden="false" outlineLevel="0" max="3" min="3" style="1" width="19.57"/>
    <col collapsed="false" customWidth="true" hidden="false" outlineLevel="0" max="4" min="4" style="1" width="17.14"/>
    <col collapsed="false" customWidth="true" hidden="false" outlineLevel="0" max="5" min="5" style="1" width="16.57"/>
    <col collapsed="false" customWidth="true" hidden="false" outlineLevel="0" max="6" min="6" style="1" width="13.7"/>
    <col collapsed="false" customWidth="true" hidden="false" outlineLevel="0" max="7" min="7" style="1" width="7.86"/>
    <col collapsed="false" customWidth="true" hidden="false" outlineLevel="0" max="8" min="8" style="1" width="13.43"/>
    <col collapsed="false" customWidth="true" hidden="false" outlineLevel="0" max="9" min="9" style="1" width="11.29"/>
    <col collapsed="false" customWidth="true" hidden="false" outlineLevel="0" max="10" min="10" style="1" width="8.42"/>
    <col collapsed="false" customWidth="true" hidden="false" outlineLevel="0" max="11" min="11" style="1" width="11.14"/>
    <col collapsed="false" customWidth="true" hidden="false" outlineLevel="0" max="12" min="12" style="1" width="16.29"/>
    <col collapsed="false" customWidth="true" hidden="true" outlineLevel="0" max="13" min="13" style="1" width="4.86"/>
    <col collapsed="false" customWidth="true" hidden="true" outlineLevel="0" max="14" min="14" style="1" width="4.57"/>
    <col collapsed="false" customWidth="true" hidden="false" outlineLevel="0" max="15" min="15" style="1" width="0.29"/>
    <col collapsed="false" customWidth="true" hidden="false" outlineLevel="0" max="16" min="16" style="1" width="11.57"/>
    <col collapsed="false" customWidth="true" hidden="false" outlineLevel="0" max="17" min="17" style="1" width="12.42"/>
    <col collapsed="false" customWidth="true" hidden="true" outlineLevel="0" max="18" min="18" style="1" width="8.71"/>
    <col collapsed="false" customWidth="true" hidden="false" outlineLevel="0" max="19" min="19" style="1" width="11.99"/>
    <col collapsed="false" customWidth="true" hidden="false" outlineLevel="0" max="20" min="20" style="1" width="11.42"/>
    <col collapsed="false" customWidth="true" hidden="false" outlineLevel="0" max="21" min="21" style="1" width="23.28"/>
    <col collapsed="false" customWidth="true" hidden="false" outlineLevel="0" max="22" min="22" style="1" width="7.57"/>
    <col collapsed="false" customWidth="true" hidden="false" outlineLevel="0" max="23" min="23" style="1" width="10.58"/>
    <col collapsed="false" customWidth="false" hidden="false" outlineLevel="0" max="24" min="24" style="1" width="6.57"/>
    <col collapsed="false" customWidth="true" hidden="false" outlineLevel="0" max="25" min="25" style="1" width="10.58"/>
    <col collapsed="false" customWidth="false" hidden="false" outlineLevel="0" max="1024" min="26" style="1" width="6.57"/>
  </cols>
  <sheetData>
    <row r="1" customFormat="false" ht="31.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customFormat="false" ht="15.75" hidden="false" customHeight="true" outlineLevel="0" collapsed="false">
      <c r="B2" s="4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customFormat="false" ht="15.75" hidden="false" customHeight="true" outlineLevel="0" collapsed="false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customFormat="false" ht="18.75" hidden="false" customHeight="false" outlineLevel="0" collapsed="false">
      <c r="B4" s="6" t="s">
        <v>3</v>
      </c>
      <c r="C4" s="7"/>
      <c r="D4" s="8"/>
      <c r="E4" s="7"/>
      <c r="F4" s="9"/>
      <c r="G4" s="7"/>
      <c r="H4" s="10"/>
      <c r="I4" s="10"/>
      <c r="J4" s="10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customFormat="false" ht="22.9" hidden="false" customHeight="true" outlineLevel="0" collapsed="false">
      <c r="B5" s="98" t="s">
        <v>82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</row>
    <row r="6" s="12" customFormat="true" ht="14.45" hidden="false" customHeight="true" outlineLevel="0" collapsed="false">
      <c r="B6" s="99" t="s">
        <v>83</v>
      </c>
      <c r="C6" s="99" t="s">
        <v>6</v>
      </c>
      <c r="D6" s="99" t="s">
        <v>7</v>
      </c>
      <c r="E6" s="100" t="s">
        <v>8</v>
      </c>
      <c r="F6" s="100" t="s">
        <v>9</v>
      </c>
      <c r="G6" s="99" t="s">
        <v>10</v>
      </c>
      <c r="H6" s="99" t="s">
        <v>12</v>
      </c>
      <c r="I6" s="100" t="s">
        <v>13</v>
      </c>
      <c r="J6" s="100" t="s">
        <v>14</v>
      </c>
      <c r="K6" s="100" t="s">
        <v>84</v>
      </c>
      <c r="L6" s="100" t="s">
        <v>17</v>
      </c>
      <c r="M6" s="100" t="s">
        <v>18</v>
      </c>
      <c r="N6" s="99" t="s">
        <v>19</v>
      </c>
      <c r="O6" s="99" t="s">
        <v>20</v>
      </c>
      <c r="P6" s="99" t="s">
        <v>21</v>
      </c>
      <c r="Q6" s="99" t="s">
        <v>22</v>
      </c>
      <c r="R6" s="100" t="s">
        <v>23</v>
      </c>
      <c r="S6" s="101" t="s">
        <v>24</v>
      </c>
      <c r="T6" s="99" t="s">
        <v>25</v>
      </c>
      <c r="U6" s="99" t="s">
        <v>26</v>
      </c>
    </row>
    <row r="7" s="12" customFormat="true" ht="34.9" hidden="false" customHeight="true" outlineLevel="0" collapsed="false">
      <c r="B7" s="99"/>
      <c r="C7" s="99"/>
      <c r="D7" s="99"/>
      <c r="E7" s="100"/>
      <c r="F7" s="100"/>
      <c r="G7" s="99"/>
      <c r="H7" s="99"/>
      <c r="I7" s="100"/>
      <c r="J7" s="100"/>
      <c r="K7" s="100"/>
      <c r="L7" s="100"/>
      <c r="M7" s="100"/>
      <c r="N7" s="99"/>
      <c r="O7" s="99"/>
      <c r="P7" s="99" t="s">
        <v>28</v>
      </c>
      <c r="Q7" s="99" t="s">
        <v>29</v>
      </c>
      <c r="R7" s="100" t="s">
        <v>30</v>
      </c>
      <c r="S7" s="101"/>
      <c r="T7" s="99"/>
      <c r="U7" s="99"/>
    </row>
    <row r="8" s="12" customFormat="true" ht="18.75" hidden="false" customHeight="false" outlineLevel="0" collapsed="false">
      <c r="B8" s="102" t="s">
        <v>31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</row>
    <row r="9" s="103" customFormat="true" ht="28.15" hidden="false" customHeight="true" outlineLevel="0" collapsed="false">
      <c r="B9" s="17" t="n">
        <v>1</v>
      </c>
      <c r="C9" s="18" t="s">
        <v>85</v>
      </c>
      <c r="D9" s="19" t="s">
        <v>38</v>
      </c>
      <c r="E9" s="20" t="n">
        <v>305</v>
      </c>
      <c r="F9" s="21" t="n">
        <v>24</v>
      </c>
      <c r="G9" s="21" t="n">
        <v>10.17</v>
      </c>
      <c r="H9" s="104" t="n">
        <f aca="false">+F9*G9</f>
        <v>244.08</v>
      </c>
      <c r="I9" s="21" t="n">
        <v>15</v>
      </c>
      <c r="J9" s="21" t="n">
        <v>1.27</v>
      </c>
      <c r="K9" s="104" t="n">
        <f aca="false">I9*J9</f>
        <v>19.05</v>
      </c>
      <c r="L9" s="104" t="n">
        <f aca="false">H9+K9</f>
        <v>263.13</v>
      </c>
      <c r="M9" s="105"/>
      <c r="N9" s="105"/>
      <c r="O9" s="105"/>
      <c r="P9" s="104" t="n">
        <f aca="false">+L9*10%</f>
        <v>26.313</v>
      </c>
      <c r="Q9" s="104" t="n">
        <f aca="false">+N9+O9+P9</f>
        <v>26.313</v>
      </c>
      <c r="R9" s="105"/>
      <c r="S9" s="104" t="n">
        <f aca="false">+R9+Q9</f>
        <v>26.313</v>
      </c>
      <c r="T9" s="104" t="n">
        <f aca="false">L9-S9</f>
        <v>236.817</v>
      </c>
      <c r="U9" s="105"/>
    </row>
    <row r="10" s="103" customFormat="true" ht="31.9" hidden="false" customHeight="true" outlineLevel="0" collapsed="false">
      <c r="B10" s="17" t="n">
        <v>2</v>
      </c>
      <c r="C10" s="106" t="s">
        <v>86</v>
      </c>
      <c r="D10" s="107" t="s">
        <v>38</v>
      </c>
      <c r="E10" s="108" t="n">
        <v>305</v>
      </c>
      <c r="F10" s="109" t="n">
        <v>15</v>
      </c>
      <c r="G10" s="109" t="n">
        <v>15</v>
      </c>
      <c r="H10" s="110" t="n">
        <f aca="false">+F10*G10</f>
        <v>225</v>
      </c>
      <c r="I10" s="109"/>
      <c r="J10" s="109"/>
      <c r="K10" s="110" t="n">
        <f aca="false">I10*J10</f>
        <v>0</v>
      </c>
      <c r="L10" s="110" t="n">
        <f aca="false">H10+K10</f>
        <v>225</v>
      </c>
      <c r="M10" s="111"/>
      <c r="N10" s="111"/>
      <c r="O10" s="111"/>
      <c r="P10" s="110" t="n">
        <f aca="false">+L10*10%</f>
        <v>22.5</v>
      </c>
      <c r="Q10" s="110" t="n">
        <f aca="false">+N10+O10+P10</f>
        <v>22.5</v>
      </c>
      <c r="R10" s="111"/>
      <c r="S10" s="110" t="n">
        <f aca="false">+R10+Q10</f>
        <v>22.5</v>
      </c>
      <c r="T10" s="110" t="n">
        <f aca="false">L10-S10</f>
        <v>202.5</v>
      </c>
      <c r="U10" s="105"/>
    </row>
    <row r="11" s="103" customFormat="true" ht="27" hidden="false" customHeight="true" outlineLevel="0" collapsed="false">
      <c r="B11" s="112"/>
      <c r="C11" s="113" t="s">
        <v>33</v>
      </c>
      <c r="D11" s="113" t="s">
        <v>39</v>
      </c>
      <c r="E11" s="113" t="n">
        <f aca="false">SUM(E9:E10)</f>
        <v>610</v>
      </c>
      <c r="F11" s="113"/>
      <c r="G11" s="113" t="n">
        <f aca="false">SUM(G9:G10)</f>
        <v>25.17</v>
      </c>
      <c r="H11" s="113" t="n">
        <f aca="false">SUM(H9:H10)</f>
        <v>469.08</v>
      </c>
      <c r="I11" s="113"/>
      <c r="J11" s="113"/>
      <c r="K11" s="113" t="n">
        <f aca="false">SUM(K9:K10)</f>
        <v>19.05</v>
      </c>
      <c r="L11" s="113" t="n">
        <f aca="false">SUM(L9:L10)</f>
        <v>488.13</v>
      </c>
      <c r="M11" s="113"/>
      <c r="N11" s="113"/>
      <c r="O11" s="113"/>
      <c r="P11" s="113" t="n">
        <f aca="false">SUM(P9:P10)</f>
        <v>48.813</v>
      </c>
      <c r="Q11" s="113" t="n">
        <f aca="false">SUM(Q9:Q10)</f>
        <v>48.813</v>
      </c>
      <c r="R11" s="113" t="n">
        <f aca="false">SUM(R9:R10)</f>
        <v>0</v>
      </c>
      <c r="S11" s="113" t="n">
        <f aca="false">SUM(S9:S10)</f>
        <v>48.813</v>
      </c>
      <c r="T11" s="114" t="n">
        <f aca="false">SUM(T9:T10)</f>
        <v>439.317</v>
      </c>
      <c r="U11" s="115"/>
    </row>
    <row r="12" customFormat="false" ht="33.6" hidden="false" customHeight="true" outlineLevel="0" collapsed="false">
      <c r="B12" s="17" t="n">
        <v>3</v>
      </c>
      <c r="C12" s="116" t="s">
        <v>87</v>
      </c>
      <c r="D12" s="117" t="s">
        <v>42</v>
      </c>
      <c r="E12" s="118" t="n">
        <v>305</v>
      </c>
      <c r="F12" s="119" t="n">
        <v>7</v>
      </c>
      <c r="G12" s="118" t="n">
        <f aca="false">E12/30</f>
        <v>10.1666666666667</v>
      </c>
      <c r="H12" s="120" t="n">
        <f aca="false">+F12*G12</f>
        <v>71.1666666666667</v>
      </c>
      <c r="I12" s="120"/>
      <c r="J12" s="120"/>
      <c r="K12" s="120" t="n">
        <f aca="false">I12*J12</f>
        <v>0</v>
      </c>
      <c r="L12" s="120" t="n">
        <f aca="false">H12+K12</f>
        <v>71.1666666666667</v>
      </c>
      <c r="M12" s="121"/>
      <c r="N12" s="121"/>
      <c r="O12" s="121"/>
      <c r="P12" s="120" t="n">
        <f aca="false">+L12*10%</f>
        <v>7.11666666666667</v>
      </c>
      <c r="Q12" s="120" t="n">
        <f aca="false">+N12+O12+P12</f>
        <v>7.11666666666667</v>
      </c>
      <c r="R12" s="121"/>
      <c r="S12" s="120" t="n">
        <f aca="false">+R12+Q12</f>
        <v>7.11666666666667</v>
      </c>
      <c r="T12" s="120" t="n">
        <f aca="false">L12-S12</f>
        <v>64.05</v>
      </c>
      <c r="U12" s="122"/>
      <c r="V12" s="27"/>
      <c r="W12" s="27"/>
      <c r="Y12" s="28"/>
    </row>
    <row r="13" customFormat="false" ht="41.45" hidden="false" customHeight="true" outlineLevel="0" collapsed="false">
      <c r="B13" s="17" t="n">
        <v>4</v>
      </c>
      <c r="C13" s="18" t="s">
        <v>88</v>
      </c>
      <c r="D13" s="45" t="s">
        <v>42</v>
      </c>
      <c r="E13" s="20" t="n">
        <v>305</v>
      </c>
      <c r="F13" s="21" t="n">
        <v>25</v>
      </c>
      <c r="G13" s="20" t="n">
        <f aca="false">E13/30</f>
        <v>10.1666666666667</v>
      </c>
      <c r="H13" s="104" t="n">
        <f aca="false">+F13*G13</f>
        <v>254.166666666667</v>
      </c>
      <c r="I13" s="123" t="n">
        <v>1.5</v>
      </c>
      <c r="J13" s="104" t="n">
        <v>1.27</v>
      </c>
      <c r="K13" s="104" t="n">
        <f aca="false">I13*J13</f>
        <v>1.905</v>
      </c>
      <c r="L13" s="104" t="n">
        <f aca="false">H13+K13</f>
        <v>256.071666666667</v>
      </c>
      <c r="M13" s="124"/>
      <c r="N13" s="124"/>
      <c r="O13" s="124"/>
      <c r="P13" s="104" t="n">
        <f aca="false">+L13*10%</f>
        <v>25.6071666666667</v>
      </c>
      <c r="Q13" s="104" t="n">
        <f aca="false">+N13+O13+P13</f>
        <v>25.6071666666667</v>
      </c>
      <c r="R13" s="124"/>
      <c r="S13" s="104" t="n">
        <f aca="false">+R13+Q13</f>
        <v>25.6071666666667</v>
      </c>
      <c r="T13" s="104" t="n">
        <f aca="false">L13-S13</f>
        <v>230.4645</v>
      </c>
      <c r="U13" s="122"/>
      <c r="V13" s="27"/>
      <c r="W13" s="27"/>
      <c r="Y13" s="28"/>
    </row>
    <row r="14" customFormat="false" ht="41.45" hidden="false" customHeight="true" outlineLevel="0" collapsed="false">
      <c r="B14" s="17" t="n">
        <v>5</v>
      </c>
      <c r="C14" s="18" t="s">
        <v>89</v>
      </c>
      <c r="D14" s="45" t="s">
        <v>42</v>
      </c>
      <c r="E14" s="20" t="n">
        <v>305</v>
      </c>
      <c r="F14" s="21" t="n">
        <v>24</v>
      </c>
      <c r="G14" s="20" t="n">
        <f aca="false">E14/30</f>
        <v>10.1666666666667</v>
      </c>
      <c r="H14" s="104" t="n">
        <f aca="false">+F14*G14</f>
        <v>244</v>
      </c>
      <c r="I14" s="123" t="n">
        <v>6.5</v>
      </c>
      <c r="J14" s="104" t="n">
        <v>1.27</v>
      </c>
      <c r="K14" s="104" t="n">
        <f aca="false">I14*J14</f>
        <v>8.255</v>
      </c>
      <c r="L14" s="104" t="n">
        <f aca="false">H14+K14</f>
        <v>252.255</v>
      </c>
      <c r="M14" s="124"/>
      <c r="N14" s="124"/>
      <c r="O14" s="124"/>
      <c r="P14" s="104" t="n">
        <f aca="false">+L14*10%</f>
        <v>25.2255</v>
      </c>
      <c r="Q14" s="104" t="n">
        <f aca="false">+N14+O14+P14</f>
        <v>25.2255</v>
      </c>
      <c r="R14" s="124"/>
      <c r="S14" s="104" t="n">
        <f aca="false">+R14+Q14</f>
        <v>25.2255</v>
      </c>
      <c r="T14" s="104" t="n">
        <f aca="false">L14-S14</f>
        <v>227.0295</v>
      </c>
      <c r="U14" s="122"/>
      <c r="V14" s="27"/>
      <c r="W14" s="27"/>
      <c r="Y14" s="28"/>
    </row>
    <row r="15" customFormat="false" ht="41.45" hidden="false" customHeight="true" outlineLevel="0" collapsed="false">
      <c r="B15" s="17" t="n">
        <v>6</v>
      </c>
      <c r="C15" s="18" t="s">
        <v>90</v>
      </c>
      <c r="D15" s="45" t="s">
        <v>42</v>
      </c>
      <c r="E15" s="20" t="n">
        <v>305</v>
      </c>
      <c r="F15" s="21" t="n">
        <v>26</v>
      </c>
      <c r="G15" s="20" t="n">
        <f aca="false">E15/30</f>
        <v>10.1666666666667</v>
      </c>
      <c r="H15" s="104" t="n">
        <f aca="false">+F15*G15</f>
        <v>264.333333333333</v>
      </c>
      <c r="I15" s="123" t="n">
        <v>4</v>
      </c>
      <c r="J15" s="104" t="n">
        <v>1.27</v>
      </c>
      <c r="K15" s="104" t="n">
        <f aca="false">I15*J15</f>
        <v>5.08</v>
      </c>
      <c r="L15" s="104" t="n">
        <f aca="false">H15+K15</f>
        <v>269.413333333333</v>
      </c>
      <c r="M15" s="124"/>
      <c r="N15" s="124"/>
      <c r="O15" s="124"/>
      <c r="P15" s="104" t="n">
        <f aca="false">+L15*10%</f>
        <v>26.9413333333333</v>
      </c>
      <c r="Q15" s="104" t="n">
        <f aca="false">+N15+O15+P15</f>
        <v>26.9413333333333</v>
      </c>
      <c r="R15" s="124"/>
      <c r="S15" s="104" t="n">
        <f aca="false">+R15+Q15</f>
        <v>26.9413333333333</v>
      </c>
      <c r="T15" s="104" t="n">
        <f aca="false">L15-S15</f>
        <v>242.472</v>
      </c>
      <c r="U15" s="122"/>
      <c r="V15" s="27"/>
      <c r="W15" s="27"/>
      <c r="Y15" s="28"/>
    </row>
    <row r="16" customFormat="false" ht="41.45" hidden="false" customHeight="true" outlineLevel="0" collapsed="false">
      <c r="B16" s="17" t="n">
        <v>7</v>
      </c>
      <c r="C16" s="18" t="s">
        <v>91</v>
      </c>
      <c r="D16" s="45" t="s">
        <v>42</v>
      </c>
      <c r="E16" s="20" t="n">
        <v>305</v>
      </c>
      <c r="F16" s="21" t="n">
        <v>26</v>
      </c>
      <c r="G16" s="20" t="n">
        <f aca="false">E16/30</f>
        <v>10.1666666666667</v>
      </c>
      <c r="H16" s="104" t="n">
        <f aca="false">+F16*G16</f>
        <v>264.333333333333</v>
      </c>
      <c r="I16" s="123" t="n">
        <v>3.5</v>
      </c>
      <c r="J16" s="104" t="n">
        <v>1.27</v>
      </c>
      <c r="K16" s="104" t="n">
        <f aca="false">I16*J16</f>
        <v>4.445</v>
      </c>
      <c r="L16" s="104" t="n">
        <f aca="false">H16+K16</f>
        <v>268.778333333333</v>
      </c>
      <c r="M16" s="124"/>
      <c r="N16" s="124"/>
      <c r="O16" s="124"/>
      <c r="P16" s="104" t="n">
        <f aca="false">+L16*10%</f>
        <v>26.8778333333333</v>
      </c>
      <c r="Q16" s="104" t="n">
        <f aca="false">+N16+O16+P16</f>
        <v>26.8778333333333</v>
      </c>
      <c r="R16" s="124"/>
      <c r="S16" s="104" t="n">
        <f aca="false">+R16+Q16</f>
        <v>26.8778333333333</v>
      </c>
      <c r="T16" s="104" t="n">
        <f aca="false">L16-S16</f>
        <v>241.9005</v>
      </c>
      <c r="U16" s="122"/>
      <c r="V16" s="27"/>
      <c r="W16" s="27"/>
      <c r="Y16" s="28"/>
    </row>
    <row r="17" customFormat="false" ht="42" hidden="false" customHeight="true" outlineLevel="0" collapsed="false">
      <c r="B17" s="17" t="n">
        <v>8</v>
      </c>
      <c r="C17" s="106" t="s">
        <v>92</v>
      </c>
      <c r="D17" s="45" t="s">
        <v>93</v>
      </c>
      <c r="E17" s="20" t="n">
        <v>305</v>
      </c>
      <c r="F17" s="21" t="n">
        <v>18</v>
      </c>
      <c r="G17" s="20" t="n">
        <f aca="false">E17/30</f>
        <v>10.1666666666667</v>
      </c>
      <c r="H17" s="104" t="n">
        <f aca="false">+F17*G17</f>
        <v>183</v>
      </c>
      <c r="I17" s="123" t="n">
        <v>2.5</v>
      </c>
      <c r="J17" s="104" t="n">
        <v>1.27</v>
      </c>
      <c r="K17" s="104" t="n">
        <f aca="false">I17*J17</f>
        <v>3.175</v>
      </c>
      <c r="L17" s="104" t="n">
        <f aca="false">H17+K17</f>
        <v>186.175</v>
      </c>
      <c r="M17" s="124"/>
      <c r="N17" s="124"/>
      <c r="O17" s="124"/>
      <c r="P17" s="104" t="n">
        <f aca="false">+L17*10%</f>
        <v>18.6175</v>
      </c>
      <c r="Q17" s="104" t="n">
        <f aca="false">+N17+O17+P17</f>
        <v>18.6175</v>
      </c>
      <c r="R17" s="124"/>
      <c r="S17" s="104" t="n">
        <f aca="false">+R17+Q17</f>
        <v>18.6175</v>
      </c>
      <c r="T17" s="104" t="n">
        <f aca="false">L17-S17</f>
        <v>167.5575</v>
      </c>
      <c r="U17" s="26"/>
      <c r="V17" s="27"/>
      <c r="W17" s="27"/>
      <c r="Y17" s="28"/>
    </row>
    <row r="18" customFormat="false" ht="26.25" hidden="false" customHeight="true" outlineLevel="0" collapsed="false">
      <c r="B18" s="125"/>
      <c r="C18" s="126" t="s">
        <v>33</v>
      </c>
      <c r="D18" s="126" t="s">
        <v>42</v>
      </c>
      <c r="E18" s="126" t="n">
        <f aca="false">SUM(E12:E17)</f>
        <v>1830</v>
      </c>
      <c r="F18" s="127" t="n">
        <f aca="false">SUM(F12:F17)</f>
        <v>126</v>
      </c>
      <c r="G18" s="126"/>
      <c r="H18" s="128" t="n">
        <f aca="false">SUM(H12:H17)</f>
        <v>1281</v>
      </c>
      <c r="I18" s="126" t="n">
        <f aca="false">SUM(I12:I17)</f>
        <v>18</v>
      </c>
      <c r="J18" s="126" t="n">
        <f aca="false">SUM(J12:J17)</f>
        <v>6.35</v>
      </c>
      <c r="K18" s="127" t="n">
        <f aca="false">SUM(K12:K17)</f>
        <v>22.86</v>
      </c>
      <c r="L18" s="128" t="n">
        <f aca="false">SUM(L12:L17)</f>
        <v>1303.86</v>
      </c>
      <c r="M18" s="126" t="n">
        <f aca="false">SUM(M12:M17)</f>
        <v>0</v>
      </c>
      <c r="N18" s="126" t="n">
        <f aca="false">SUM(N12:N17)</f>
        <v>0</v>
      </c>
      <c r="O18" s="126" t="n">
        <f aca="false">SUM(O12:O17)</f>
        <v>0</v>
      </c>
      <c r="P18" s="129" t="n">
        <f aca="false">SUM(P12:P17)</f>
        <v>130.386</v>
      </c>
      <c r="Q18" s="129" t="n">
        <f aca="false">SUM(Q12:Q17)</f>
        <v>130.386</v>
      </c>
      <c r="R18" s="126" t="n">
        <f aca="false">SUM(R12:R17)</f>
        <v>0</v>
      </c>
      <c r="S18" s="129" t="n">
        <f aca="false">SUM(S12:S17)</f>
        <v>130.386</v>
      </c>
      <c r="T18" s="114" t="n">
        <f aca="false">SUM(T12:T17)</f>
        <v>1173.474</v>
      </c>
      <c r="U18" s="26"/>
      <c r="V18" s="27"/>
      <c r="W18" s="27"/>
      <c r="Y18" s="28"/>
    </row>
    <row r="19" customFormat="false" ht="34.9" hidden="false" customHeight="true" outlineLevel="0" collapsed="false">
      <c r="B19" s="17" t="n">
        <v>9</v>
      </c>
      <c r="C19" s="116" t="str">
        <f aca="false">[1]data!A29</f>
        <v>CARLOS ESAHU MELGAR ALAS</v>
      </c>
      <c r="D19" s="130" t="s">
        <v>94</v>
      </c>
      <c r="E19" s="20" t="n">
        <v>305</v>
      </c>
      <c r="F19" s="21" t="n">
        <v>19.5</v>
      </c>
      <c r="G19" s="20" t="n">
        <f aca="false">E19/30</f>
        <v>10.1666666666667</v>
      </c>
      <c r="H19" s="104" t="n">
        <f aca="false">+F19*G19</f>
        <v>198.25</v>
      </c>
      <c r="I19" s="104"/>
      <c r="J19" s="104"/>
      <c r="K19" s="104" t="n">
        <f aca="false">I19*J19</f>
        <v>0</v>
      </c>
      <c r="L19" s="104" t="n">
        <f aca="false">H19+K19</f>
        <v>198.25</v>
      </c>
      <c r="M19" s="131"/>
      <c r="N19" s="131"/>
      <c r="O19" s="131"/>
      <c r="P19" s="104" t="n">
        <f aca="false">+L19*10%</f>
        <v>19.825</v>
      </c>
      <c r="Q19" s="104" t="n">
        <f aca="false">+P19+O19</f>
        <v>19.825</v>
      </c>
      <c r="R19" s="132"/>
      <c r="S19" s="104" t="n">
        <f aca="false">+R19+Q19</f>
        <v>19.825</v>
      </c>
      <c r="T19" s="104" t="n">
        <f aca="false">+H19-S19</f>
        <v>178.425</v>
      </c>
      <c r="U19" s="26"/>
      <c r="V19" s="27"/>
      <c r="W19" s="27"/>
      <c r="Y19" s="28"/>
    </row>
    <row r="20" customFormat="false" ht="30" hidden="false" customHeight="true" outlineLevel="0" collapsed="false">
      <c r="B20" s="133"/>
      <c r="C20" s="134" t="s">
        <v>33</v>
      </c>
      <c r="D20" s="135" t="s">
        <v>95</v>
      </c>
      <c r="E20" s="136" t="n">
        <f aca="false">E19</f>
        <v>305</v>
      </c>
      <c r="F20" s="137"/>
      <c r="G20" s="138"/>
      <c r="H20" s="138" t="n">
        <f aca="false">+H19</f>
        <v>198.25</v>
      </c>
      <c r="I20" s="138"/>
      <c r="J20" s="138"/>
      <c r="K20" s="138"/>
      <c r="L20" s="138" t="n">
        <f aca="false">SUM(L19)</f>
        <v>198.25</v>
      </c>
      <c r="M20" s="138" t="n">
        <f aca="false">SUM(M19)</f>
        <v>0</v>
      </c>
      <c r="N20" s="138" t="n">
        <f aca="false">SUM(N19)</f>
        <v>0</v>
      </c>
      <c r="O20" s="138" t="n">
        <f aca="false">SUM(O19)</f>
        <v>0</v>
      </c>
      <c r="P20" s="138" t="n">
        <f aca="false">SUM(P19)</f>
        <v>19.825</v>
      </c>
      <c r="Q20" s="138" t="n">
        <f aca="false">SUM(Q19)</f>
        <v>19.825</v>
      </c>
      <c r="R20" s="139"/>
      <c r="S20" s="138" t="n">
        <f aca="false">SUM(S19)</f>
        <v>19.825</v>
      </c>
      <c r="T20" s="138" t="n">
        <f aca="false">SUM(T19)</f>
        <v>178.425</v>
      </c>
      <c r="U20" s="26"/>
      <c r="V20" s="27"/>
      <c r="W20" s="27"/>
      <c r="Y20" s="28"/>
    </row>
    <row r="21" customFormat="false" ht="18" hidden="false" customHeight="true" outlineLevel="0" collapsed="false">
      <c r="B21" s="140"/>
      <c r="C21" s="141" t="s">
        <v>96</v>
      </c>
      <c r="D21" s="142"/>
      <c r="E21" s="143"/>
      <c r="F21" s="144"/>
      <c r="G21" s="145"/>
      <c r="H21" s="145" t="n">
        <f aca="false">H18+H20</f>
        <v>1479.25</v>
      </c>
      <c r="I21" s="145"/>
      <c r="J21" s="145"/>
      <c r="K21" s="145"/>
      <c r="L21" s="145" t="n">
        <f aca="false">L18+L2+L102</f>
        <v>1303.86</v>
      </c>
      <c r="M21" s="145"/>
      <c r="N21" s="145"/>
      <c r="O21" s="145"/>
      <c r="P21" s="145"/>
      <c r="Q21" s="145"/>
      <c r="R21" s="146"/>
      <c r="S21" s="145"/>
      <c r="T21" s="147" t="n">
        <f aca="false">T18+T20+T11</f>
        <v>1791.216</v>
      </c>
      <c r="U21" s="148"/>
      <c r="V21" s="27"/>
      <c r="W21" s="27"/>
      <c r="Y21" s="28"/>
    </row>
    <row r="22" customFormat="false" ht="18.75" hidden="false" customHeight="false" outlineLevel="0" collapsed="false">
      <c r="B22" s="149" t="s">
        <v>46</v>
      </c>
      <c r="C22" s="149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27"/>
      <c r="W22" s="27"/>
      <c r="Y22" s="28"/>
    </row>
    <row r="23" customFormat="false" ht="31.15" hidden="false" customHeight="true" outlineLevel="0" collapsed="false">
      <c r="B23" s="17" t="n">
        <v>10</v>
      </c>
      <c r="C23" s="150" t="s">
        <v>97</v>
      </c>
      <c r="D23" s="45" t="s">
        <v>49</v>
      </c>
      <c r="E23" s="20" t="n">
        <v>305</v>
      </c>
      <c r="F23" s="21" t="n">
        <v>23</v>
      </c>
      <c r="G23" s="20" t="n">
        <f aca="false">E23/30</f>
        <v>10.1666666666667</v>
      </c>
      <c r="H23" s="104" t="n">
        <f aca="false">+F23*G23</f>
        <v>233.833333333333</v>
      </c>
      <c r="I23" s="123" t="n">
        <v>4.5</v>
      </c>
      <c r="J23" s="104" t="n">
        <v>1.27</v>
      </c>
      <c r="K23" s="104" t="n">
        <f aca="false">I23*J23</f>
        <v>5.715</v>
      </c>
      <c r="L23" s="104" t="n">
        <f aca="false">+H23+K23</f>
        <v>239.548333333333</v>
      </c>
      <c r="M23" s="131"/>
      <c r="N23" s="131"/>
      <c r="O23" s="131"/>
      <c r="P23" s="104" t="n">
        <f aca="false">+L23*10%</f>
        <v>23.9548333333333</v>
      </c>
      <c r="Q23" s="104" t="n">
        <f aca="false">+N23+O23+P23</f>
        <v>23.9548333333333</v>
      </c>
      <c r="R23" s="132"/>
      <c r="S23" s="104" t="n">
        <f aca="false">+R23+Q23</f>
        <v>23.9548333333333</v>
      </c>
      <c r="T23" s="104" t="n">
        <f aca="false">+L23-S23</f>
        <v>215.5935</v>
      </c>
      <c r="U23" s="26"/>
      <c r="V23" s="27"/>
      <c r="W23" s="27"/>
      <c r="Y23" s="28"/>
    </row>
    <row r="24" customFormat="false" ht="34.15" hidden="false" customHeight="true" outlineLevel="0" collapsed="false">
      <c r="B24" s="17" t="n">
        <v>11</v>
      </c>
      <c r="C24" s="150" t="s">
        <v>98</v>
      </c>
      <c r="D24" s="130" t="s">
        <v>99</v>
      </c>
      <c r="E24" s="20" t="n">
        <v>305</v>
      </c>
      <c r="F24" s="21" t="n">
        <v>24</v>
      </c>
      <c r="G24" s="20" t="n">
        <f aca="false">E24/30</f>
        <v>10.1666666666667</v>
      </c>
      <c r="H24" s="104" t="n">
        <f aca="false">+F24*G24</f>
        <v>244</v>
      </c>
      <c r="I24" s="123" t="n">
        <v>16</v>
      </c>
      <c r="J24" s="104" t="n">
        <v>1.27</v>
      </c>
      <c r="K24" s="104" t="n">
        <f aca="false">I24*J24</f>
        <v>20.32</v>
      </c>
      <c r="L24" s="104" t="n">
        <f aca="false">+H24+K24</f>
        <v>264.32</v>
      </c>
      <c r="M24" s="131"/>
      <c r="N24" s="131"/>
      <c r="O24" s="131"/>
      <c r="P24" s="104" t="n">
        <f aca="false">+L24*10%</f>
        <v>26.432</v>
      </c>
      <c r="Q24" s="104" t="n">
        <f aca="false">+N24+O24+P24</f>
        <v>26.432</v>
      </c>
      <c r="R24" s="132"/>
      <c r="S24" s="104" t="n">
        <f aca="false">+R24+Q24</f>
        <v>26.432</v>
      </c>
      <c r="T24" s="104" t="n">
        <f aca="false">+L24-S24</f>
        <v>237.888</v>
      </c>
      <c r="U24" s="26"/>
      <c r="V24" s="27"/>
      <c r="W24" s="27"/>
      <c r="Y24" s="28"/>
    </row>
    <row r="25" customFormat="false" ht="25.5" hidden="false" customHeight="true" outlineLevel="0" collapsed="false">
      <c r="B25" s="29"/>
      <c r="C25" s="18" t="s">
        <v>33</v>
      </c>
      <c r="D25" s="130" t="s">
        <v>51</v>
      </c>
      <c r="E25" s="32" t="n">
        <f aca="false">SUM(E23:E23)</f>
        <v>305</v>
      </c>
      <c r="F25" s="21"/>
      <c r="G25" s="131"/>
      <c r="H25" s="131" t="n">
        <f aca="false">SUM(H23:H24)</f>
        <v>477.833333333333</v>
      </c>
      <c r="I25" s="131" t="n">
        <f aca="false">SUM(I23:I24)</f>
        <v>20.5</v>
      </c>
      <c r="J25" s="131" t="n">
        <f aca="false">SUM(J23:J24)</f>
        <v>2.54</v>
      </c>
      <c r="K25" s="131" t="n">
        <f aca="false">SUM(K23:K24)</f>
        <v>26.035</v>
      </c>
      <c r="L25" s="131" t="n">
        <f aca="false">SUM(L23:L24)</f>
        <v>503.868333333333</v>
      </c>
      <c r="M25" s="131"/>
      <c r="N25" s="131"/>
      <c r="O25" s="131"/>
      <c r="P25" s="131" t="n">
        <f aca="false">SUM(P23:P24)</f>
        <v>50.3868333333333</v>
      </c>
      <c r="Q25" s="131" t="n">
        <f aca="false">SUM(Q23:Q24)</f>
        <v>50.3868333333333</v>
      </c>
      <c r="R25" s="132"/>
      <c r="S25" s="131" t="n">
        <f aca="false">SUM(S23:S24)</f>
        <v>50.3868333333333</v>
      </c>
      <c r="T25" s="131" t="n">
        <f aca="false">SUM(T23:T24)</f>
        <v>453.4815</v>
      </c>
      <c r="U25" s="26"/>
      <c r="V25" s="27"/>
      <c r="W25" s="27"/>
      <c r="Y25" s="28"/>
    </row>
    <row r="26" s="42" customFormat="true" ht="22.9" hidden="false" customHeight="true" outlineLevel="0" collapsed="false">
      <c r="B26" s="43"/>
      <c r="C26" s="151" t="s">
        <v>53</v>
      </c>
      <c r="D26" s="45"/>
      <c r="E26" s="45"/>
      <c r="F26" s="21"/>
      <c r="G26" s="152"/>
      <c r="H26" s="152" t="n">
        <f aca="false">H18+H25+H20</f>
        <v>1957.08333333333</v>
      </c>
      <c r="I26" s="152"/>
      <c r="J26" s="152"/>
      <c r="K26" s="152"/>
      <c r="L26" s="152" t="n">
        <f aca="false">L18+L25+L20</f>
        <v>2005.97833333333</v>
      </c>
      <c r="M26" s="152" t="e">
        <f aca="false">M18+M25+#REF!</f>
        <v>#REF!</v>
      </c>
      <c r="N26" s="152" t="e">
        <f aca="false">N18+N25+#REF!</f>
        <v>#REF!</v>
      </c>
      <c r="O26" s="152" t="e">
        <f aca="false">O18+O25+#REF!</f>
        <v>#REF!</v>
      </c>
      <c r="P26" s="152" t="n">
        <f aca="false">P18+P25+P20</f>
        <v>200.597833333333</v>
      </c>
      <c r="Q26" s="152" t="n">
        <f aca="false">Q18+Q25+Q20</f>
        <v>200.597833333333</v>
      </c>
      <c r="R26" s="152" t="e">
        <f aca="false">R18+R25+#REF!</f>
        <v>#REF!</v>
      </c>
      <c r="S26" s="152" t="n">
        <f aca="false">S18+S25+S20</f>
        <v>200.597833333333</v>
      </c>
      <c r="T26" s="152" t="n">
        <f aca="false">T18+T25+T20+T11</f>
        <v>2244.6975</v>
      </c>
      <c r="U26" s="26"/>
      <c r="Y26" s="48"/>
    </row>
    <row r="27" s="42" customFormat="true" ht="15" hidden="false" customHeight="false" outlineLevel="0" collapsed="false">
      <c r="B27" s="49"/>
      <c r="C27" s="50"/>
      <c r="D27" s="52"/>
      <c r="E27" s="52"/>
      <c r="F27" s="53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56"/>
      <c r="Y27" s="48"/>
    </row>
    <row r="28" customFormat="false" ht="18.75" hidden="false" customHeight="false" outlineLevel="0" collapsed="false">
      <c r="F28" s="67"/>
      <c r="L28" s="27"/>
      <c r="M28" s="68"/>
      <c r="N28" s="27"/>
      <c r="Q28" s="153" t="s">
        <v>100</v>
      </c>
      <c r="R28" s="154"/>
      <c r="S28" s="155" t="s">
        <v>54</v>
      </c>
      <c r="T28" s="156" t="n">
        <f aca="false">T26</f>
        <v>2244.6975</v>
      </c>
      <c r="U28" s="66"/>
    </row>
    <row r="29" customFormat="false" ht="15" hidden="false" customHeight="false" outlineLevel="0" collapsed="false">
      <c r="F29" s="67"/>
      <c r="L29" s="27"/>
      <c r="M29" s="68"/>
      <c r="N29" s="27"/>
      <c r="U29" s="66"/>
    </row>
    <row r="30" customFormat="false" ht="15" hidden="false" customHeight="false" outlineLevel="0" collapsed="false">
      <c r="F30" s="67"/>
      <c r="L30" s="27"/>
      <c r="M30" s="68"/>
      <c r="N30" s="27"/>
      <c r="U30" s="66"/>
    </row>
    <row r="31" customFormat="false" ht="15" hidden="false" customHeight="false" outlineLevel="0" collapsed="false">
      <c r="F31" s="67"/>
      <c r="L31" s="27"/>
      <c r="M31" s="68"/>
      <c r="N31" s="27"/>
      <c r="Q31" s="27"/>
      <c r="R31" s="27"/>
      <c r="S31" s="27"/>
      <c r="T31" s="27"/>
      <c r="U31" s="66"/>
    </row>
    <row r="32" customFormat="false" ht="15" hidden="false" customHeight="false" outlineLevel="0" collapsed="false">
      <c r="F32" s="67"/>
      <c r="L32" s="27"/>
      <c r="M32" s="68"/>
      <c r="N32" s="27"/>
      <c r="Q32" s="27"/>
      <c r="R32" s="27"/>
      <c r="S32" s="27"/>
      <c r="T32" s="27"/>
      <c r="U32" s="66"/>
    </row>
    <row r="33" customFormat="false" ht="15" hidden="false" customHeight="false" outlineLevel="0" collapsed="false">
      <c r="F33" s="67"/>
      <c r="L33" s="27"/>
      <c r="M33" s="68"/>
      <c r="N33" s="27"/>
      <c r="Q33" s="27"/>
      <c r="R33" s="27"/>
      <c r="S33" s="27"/>
      <c r="T33" s="27"/>
      <c r="U33" s="66"/>
    </row>
    <row r="34" customFormat="false" ht="15" hidden="false" customHeight="false" outlineLevel="0" collapsed="false">
      <c r="F34" s="67"/>
      <c r="L34" s="27"/>
      <c r="M34" s="68"/>
      <c r="N34" s="27"/>
      <c r="Q34" s="27"/>
      <c r="R34" s="27"/>
      <c r="S34" s="27"/>
      <c r="T34" s="27"/>
      <c r="U34" s="66"/>
    </row>
    <row r="35" customFormat="false" ht="15" hidden="false" customHeight="false" outlineLevel="0" collapsed="false">
      <c r="F35" s="67"/>
      <c r="L35" s="27"/>
      <c r="M35" s="68"/>
      <c r="N35" s="27"/>
      <c r="Q35" s="27"/>
      <c r="R35" s="27"/>
      <c r="S35" s="27"/>
      <c r="T35" s="27"/>
      <c r="U35" s="66"/>
    </row>
    <row r="36" customFormat="false" ht="15" hidden="false" customHeight="false" outlineLevel="0" collapsed="false">
      <c r="F36" s="69"/>
      <c r="L36" s="27"/>
      <c r="M36" s="68"/>
      <c r="N36" s="27"/>
      <c r="Q36" s="27"/>
      <c r="R36" s="27"/>
      <c r="S36" s="27"/>
      <c r="T36" s="27"/>
      <c r="U36" s="66"/>
    </row>
    <row r="37" customFormat="false" ht="21" hidden="false" customHeight="false" outlineLevel="0" collapsed="false">
      <c r="B37" s="13" t="s">
        <v>55</v>
      </c>
      <c r="C37" s="157" t="s">
        <v>56</v>
      </c>
      <c r="D37" s="157" t="s">
        <v>57</v>
      </c>
      <c r="E37" s="157"/>
      <c r="F37" s="157" t="s">
        <v>58</v>
      </c>
      <c r="G37" s="157"/>
      <c r="M37" s="68"/>
      <c r="N37" s="27"/>
      <c r="Q37" s="76"/>
      <c r="R37" s="9"/>
      <c r="S37" s="75"/>
      <c r="T37" s="76"/>
      <c r="U37" s="66"/>
    </row>
    <row r="38" customFormat="false" ht="42" hidden="true" customHeight="false" outlineLevel="0" collapsed="false">
      <c r="B38" s="13" t="n">
        <v>1</v>
      </c>
      <c r="C38" s="158" t="s">
        <v>59</v>
      </c>
      <c r="D38" s="157" t="s">
        <v>60</v>
      </c>
      <c r="E38" s="157"/>
      <c r="F38" s="159" t="s">
        <v>61</v>
      </c>
      <c r="G38" s="160"/>
      <c r="M38" s="68"/>
      <c r="N38" s="27"/>
      <c r="Q38" s="76"/>
      <c r="R38" s="9"/>
      <c r="S38" s="75"/>
      <c r="T38" s="76"/>
      <c r="U38" s="66"/>
    </row>
    <row r="39" customFormat="false" ht="15.75" hidden="false" customHeight="false" outlineLevel="0" collapsed="false">
      <c r="B39" s="13" t="n">
        <v>1</v>
      </c>
      <c r="C39" s="18" t="s">
        <v>85</v>
      </c>
      <c r="D39" s="161" t="s">
        <v>101</v>
      </c>
      <c r="E39" s="161"/>
      <c r="F39" s="162" t="s">
        <v>64</v>
      </c>
      <c r="G39" s="162"/>
      <c r="M39" s="68"/>
      <c r="N39" s="27"/>
      <c r="Q39" s="76"/>
      <c r="R39" s="9"/>
      <c r="S39" s="75"/>
      <c r="T39" s="76"/>
      <c r="U39" s="66"/>
    </row>
    <row r="40" customFormat="false" ht="15" hidden="true" customHeight="true" outlineLevel="0" collapsed="false">
      <c r="B40" s="13"/>
      <c r="C40" s="106" t="s">
        <v>86</v>
      </c>
      <c r="D40" s="163"/>
      <c r="E40" s="163"/>
      <c r="F40" s="162"/>
      <c r="G40" s="160"/>
      <c r="M40" s="68"/>
      <c r="N40" s="27"/>
      <c r="Q40" s="76"/>
      <c r="R40" s="9"/>
      <c r="S40" s="75"/>
      <c r="T40" s="76"/>
      <c r="U40" s="66"/>
    </row>
    <row r="41" customFormat="false" ht="15" hidden="true" customHeight="true" outlineLevel="0" collapsed="false">
      <c r="B41" s="13"/>
      <c r="C41" s="18" t="s">
        <v>85</v>
      </c>
      <c r="D41" s="163"/>
      <c r="E41" s="163"/>
      <c r="F41" s="162"/>
      <c r="G41" s="160"/>
      <c r="M41" s="68"/>
      <c r="N41" s="27"/>
      <c r="Q41" s="76"/>
      <c r="R41" s="9"/>
      <c r="S41" s="75"/>
      <c r="T41" s="76"/>
      <c r="U41" s="66"/>
    </row>
    <row r="42" customFormat="false" ht="15" hidden="true" customHeight="true" outlineLevel="0" collapsed="false">
      <c r="B42" s="13"/>
      <c r="C42" s="106" t="s">
        <v>86</v>
      </c>
      <c r="D42" s="163"/>
      <c r="E42" s="163"/>
      <c r="F42" s="162"/>
      <c r="G42" s="160"/>
      <c r="M42" s="68"/>
      <c r="N42" s="27"/>
      <c r="Q42" s="76"/>
      <c r="R42" s="9"/>
      <c r="S42" s="75"/>
      <c r="T42" s="76"/>
      <c r="U42" s="66"/>
    </row>
    <row r="43" customFormat="false" ht="15" hidden="true" customHeight="true" outlineLevel="0" collapsed="false">
      <c r="B43" s="13"/>
      <c r="C43" s="18" t="s">
        <v>85</v>
      </c>
      <c r="D43" s="163"/>
      <c r="E43" s="163"/>
      <c r="F43" s="162"/>
      <c r="G43" s="160"/>
      <c r="M43" s="68"/>
      <c r="N43" s="27"/>
      <c r="Q43" s="76"/>
      <c r="R43" s="9"/>
      <c r="S43" s="75"/>
      <c r="T43" s="76"/>
      <c r="U43" s="66"/>
    </row>
    <row r="44" customFormat="false" ht="21" hidden="true" customHeight="true" outlineLevel="0" collapsed="false">
      <c r="B44" s="13"/>
      <c r="C44" s="106" t="s">
        <v>86</v>
      </c>
      <c r="D44" s="163"/>
      <c r="E44" s="163"/>
      <c r="F44" s="162"/>
      <c r="G44" s="160"/>
    </row>
    <row r="45" customFormat="false" ht="40.5" hidden="true" customHeight="true" outlineLevel="0" collapsed="false">
      <c r="B45" s="13"/>
      <c r="C45" s="18" t="s">
        <v>85</v>
      </c>
      <c r="D45" s="163"/>
      <c r="E45" s="163"/>
      <c r="F45" s="162"/>
      <c r="G45" s="160"/>
    </row>
    <row r="46" customFormat="false" ht="15.75" hidden="false" customHeight="false" outlineLevel="0" collapsed="false">
      <c r="B46" s="13" t="n">
        <v>2</v>
      </c>
      <c r="C46" s="18" t="s">
        <v>86</v>
      </c>
      <c r="D46" s="161" t="s">
        <v>101</v>
      </c>
      <c r="E46" s="161"/>
      <c r="F46" s="162" t="s">
        <v>64</v>
      </c>
      <c r="G46" s="162"/>
    </row>
    <row r="47" customFormat="false" ht="15.75" hidden="false" customHeight="false" outlineLevel="0" collapsed="false">
      <c r="B47" s="13" t="n">
        <v>3</v>
      </c>
      <c r="C47" s="116" t="s">
        <v>87</v>
      </c>
      <c r="D47" s="161" t="s">
        <v>102</v>
      </c>
      <c r="E47" s="161"/>
      <c r="F47" s="162" t="s">
        <v>64</v>
      </c>
      <c r="G47" s="162"/>
    </row>
    <row r="48" s="88" customFormat="true" ht="17.25" hidden="false" customHeight="true" outlineLevel="0" collapsed="false">
      <c r="B48" s="13" t="n">
        <v>4</v>
      </c>
      <c r="C48" s="18" t="s">
        <v>88</v>
      </c>
      <c r="D48" s="161" t="s">
        <v>101</v>
      </c>
      <c r="E48" s="161"/>
      <c r="F48" s="162" t="s">
        <v>64</v>
      </c>
      <c r="G48" s="162"/>
    </row>
    <row r="49" s="88" customFormat="true" ht="17.25" hidden="false" customHeight="true" outlineLevel="0" collapsed="false">
      <c r="B49" s="13" t="n">
        <v>5</v>
      </c>
      <c r="C49" s="18" t="s">
        <v>89</v>
      </c>
      <c r="D49" s="161" t="s">
        <v>101</v>
      </c>
      <c r="E49" s="161"/>
      <c r="F49" s="162" t="s">
        <v>64</v>
      </c>
      <c r="G49" s="162"/>
    </row>
    <row r="50" s="88" customFormat="true" ht="17.25" hidden="false" customHeight="true" outlineLevel="0" collapsed="false">
      <c r="B50" s="13" t="n">
        <v>6</v>
      </c>
      <c r="C50" s="18" t="s">
        <v>90</v>
      </c>
      <c r="D50" s="161" t="s">
        <v>101</v>
      </c>
      <c r="E50" s="161"/>
      <c r="F50" s="162" t="s">
        <v>64</v>
      </c>
      <c r="G50" s="162"/>
    </row>
    <row r="51" s="88" customFormat="true" ht="17.25" hidden="false" customHeight="true" outlineLevel="0" collapsed="false">
      <c r="B51" s="13" t="n">
        <v>7</v>
      </c>
      <c r="C51" s="18" t="s">
        <v>91</v>
      </c>
      <c r="D51" s="161" t="s">
        <v>101</v>
      </c>
      <c r="E51" s="161"/>
      <c r="F51" s="162" t="s">
        <v>64</v>
      </c>
      <c r="G51" s="162"/>
    </row>
    <row r="52" s="88" customFormat="true" ht="17.25" hidden="false" customHeight="true" outlineLevel="0" collapsed="false">
      <c r="B52" s="13" t="n">
        <v>8</v>
      </c>
      <c r="C52" s="18" t="s">
        <v>92</v>
      </c>
      <c r="D52" s="161" t="s">
        <v>103</v>
      </c>
      <c r="E52" s="161"/>
      <c r="F52" s="162" t="s">
        <v>104</v>
      </c>
      <c r="G52" s="162"/>
    </row>
    <row r="53" s="88" customFormat="true" ht="17.25" hidden="false" customHeight="true" outlineLevel="0" collapsed="false">
      <c r="B53" s="13" t="n">
        <v>9</v>
      </c>
      <c r="C53" s="116" t="s">
        <v>105</v>
      </c>
      <c r="D53" s="161" t="s">
        <v>101</v>
      </c>
      <c r="E53" s="161"/>
      <c r="F53" s="162" t="s">
        <v>64</v>
      </c>
      <c r="G53" s="162"/>
    </row>
    <row r="54" s="88" customFormat="true" ht="17.25" hidden="false" customHeight="true" outlineLevel="0" collapsed="false">
      <c r="B54" s="13" t="n">
        <v>10</v>
      </c>
      <c r="C54" s="150" t="s">
        <v>97</v>
      </c>
      <c r="D54" s="162" t="s">
        <v>101</v>
      </c>
      <c r="E54" s="162"/>
      <c r="F54" s="162" t="s">
        <v>64</v>
      </c>
      <c r="G54" s="162"/>
    </row>
    <row r="55" s="88" customFormat="true" ht="17.25" hidden="false" customHeight="true" outlineLevel="0" collapsed="false">
      <c r="B55" s="13" t="n">
        <v>11</v>
      </c>
      <c r="C55" s="150" t="s">
        <v>98</v>
      </c>
      <c r="D55" s="162" t="s">
        <v>101</v>
      </c>
      <c r="E55" s="162"/>
      <c r="F55" s="162" t="s">
        <v>64</v>
      </c>
      <c r="G55" s="162"/>
    </row>
    <row r="56" s="88" customFormat="true" ht="17.25" hidden="false" customHeight="true" outlineLevel="0" collapsed="false">
      <c r="B56" s="73"/>
      <c r="C56" s="86"/>
      <c r="D56" s="87"/>
      <c r="E56" s="87"/>
      <c r="F56" s="87"/>
      <c r="G56" s="87"/>
    </row>
    <row r="57" s="88" customFormat="true" ht="17.25" hidden="false" customHeight="true" outlineLevel="0" collapsed="false">
      <c r="B57" s="73"/>
      <c r="C57" s="86"/>
      <c r="D57" s="87"/>
      <c r="E57" s="87"/>
      <c r="F57" s="87"/>
      <c r="G57" s="87"/>
    </row>
    <row r="58" s="88" customFormat="true" ht="17.25" hidden="false" customHeight="true" outlineLevel="0" collapsed="false">
      <c r="B58" s="73"/>
      <c r="C58" s="86"/>
      <c r="D58" s="87"/>
      <c r="E58" s="87"/>
      <c r="F58" s="87"/>
      <c r="G58" s="87"/>
    </row>
    <row r="59" s="88" customFormat="true" ht="17.25" hidden="false" customHeight="true" outlineLevel="0" collapsed="false">
      <c r="B59" s="73"/>
      <c r="C59" s="86"/>
      <c r="D59" s="87"/>
      <c r="E59" s="87"/>
      <c r="F59" s="87"/>
      <c r="G59" s="87"/>
    </row>
    <row r="60" customFormat="false" ht="19.5" hidden="false" customHeight="false" outlineLevel="0" collapsed="false">
      <c r="B60" s="53"/>
      <c r="C60" s="164"/>
      <c r="D60" s="67"/>
      <c r="E60" s="165"/>
      <c r="F60" s="166"/>
      <c r="M60" s="68"/>
      <c r="N60" s="27"/>
      <c r="Q60" s="9"/>
      <c r="R60" s="9"/>
      <c r="S60" s="75"/>
      <c r="T60" s="76"/>
      <c r="U60" s="66"/>
    </row>
    <row r="61" customFormat="false" ht="15.75" hidden="false" customHeight="false" outlineLevel="0" collapsed="false">
      <c r="B61" s="94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</row>
    <row r="62" customFormat="false" ht="15.75" hidden="false" customHeight="false" outlineLevel="0" collapsed="false">
      <c r="B62" s="88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5" customFormat="false" ht="15" hidden="false" customHeight="false" outlineLevel="0" collapsed="false">
      <c r="C65" s="1" t="s">
        <v>76</v>
      </c>
      <c r="G65" s="1" t="s">
        <v>77</v>
      </c>
      <c r="Q65" s="1" t="s">
        <v>78</v>
      </c>
    </row>
    <row r="66" customFormat="false" ht="15" hidden="false" customHeight="false" outlineLevel="0" collapsed="false">
      <c r="C66" s="1" t="s">
        <v>79</v>
      </c>
      <c r="G66" s="1" t="s">
        <v>80</v>
      </c>
      <c r="N66" s="97"/>
      <c r="Q66" s="1" t="s">
        <v>81</v>
      </c>
      <c r="R66" s="97"/>
    </row>
  </sheetData>
  <mergeCells count="53">
    <mergeCell ref="B1:V1"/>
    <mergeCell ref="B2:V2"/>
    <mergeCell ref="B3:V3"/>
    <mergeCell ref="B5:U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S6:S7"/>
    <mergeCell ref="T6:T7"/>
    <mergeCell ref="B8:U8"/>
    <mergeCell ref="B22:U22"/>
    <mergeCell ref="D37:E37"/>
    <mergeCell ref="F37:G37"/>
    <mergeCell ref="D38:E38"/>
    <mergeCell ref="D39:E39"/>
    <mergeCell ref="F39:G39"/>
    <mergeCell ref="D40:E40"/>
    <mergeCell ref="D41:E41"/>
    <mergeCell ref="D42:E42"/>
    <mergeCell ref="D43:E43"/>
    <mergeCell ref="D44:E44"/>
    <mergeCell ref="D45:E45"/>
    <mergeCell ref="D46:E46"/>
    <mergeCell ref="F46:G46"/>
    <mergeCell ref="D47:E47"/>
    <mergeCell ref="F47:G47"/>
    <mergeCell ref="D48:E48"/>
    <mergeCell ref="F48:G48"/>
    <mergeCell ref="D49:E49"/>
    <mergeCell ref="F49:G49"/>
    <mergeCell ref="D50:E50"/>
    <mergeCell ref="F50:G50"/>
    <mergeCell ref="D51:E51"/>
    <mergeCell ref="F51:G51"/>
    <mergeCell ref="D52:E52"/>
    <mergeCell ref="F52:G52"/>
    <mergeCell ref="D53:E53"/>
    <mergeCell ref="F53:G53"/>
    <mergeCell ref="D54:E54"/>
    <mergeCell ref="F54:G54"/>
    <mergeCell ref="D55:E55"/>
    <mergeCell ref="F55:G55"/>
    <mergeCell ref="C61:U61"/>
    <mergeCell ref="C62:U62"/>
  </mergeCells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5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37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18" activeCellId="0" sqref="C18"/>
    </sheetView>
  </sheetViews>
  <sheetFormatPr defaultColWidth="6.578125" defaultRowHeight="1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3.71"/>
    <col collapsed="false" customWidth="true" hidden="false" outlineLevel="0" max="3" min="3" style="0" width="21.86"/>
    <col collapsed="false" customWidth="true" hidden="false" outlineLevel="0" max="4" min="4" style="0" width="24.42"/>
    <col collapsed="false" customWidth="true" hidden="true" outlineLevel="0" max="5" min="5" style="0" width="6.86"/>
    <col collapsed="false" customWidth="true" hidden="true" outlineLevel="0" max="6" min="6" style="0" width="7.86"/>
    <col collapsed="false" customWidth="true" hidden="true" outlineLevel="0" max="7" min="7" style="0" width="0.29"/>
    <col collapsed="false" customWidth="true" hidden="true" outlineLevel="0" max="8" min="8" style="0" width="4.86"/>
    <col collapsed="false" customWidth="true" hidden="true" outlineLevel="0" max="9" min="9" style="0" width="11.86"/>
    <col collapsed="false" customWidth="true" hidden="false" outlineLevel="0" max="10" min="10" style="0" width="16"/>
    <col collapsed="false" customWidth="true" hidden="false" outlineLevel="0" max="11" min="11" style="0" width="25.42"/>
    <col collapsed="false" customWidth="true" hidden="false" outlineLevel="0" max="12" min="12" style="0" width="7.57"/>
    <col collapsed="false" customWidth="true" hidden="false" outlineLevel="0" max="13" min="13" style="0" width="10.58"/>
    <col collapsed="false" customWidth="true" hidden="false" outlineLevel="0" max="15" min="15" style="0" width="10.58"/>
  </cols>
  <sheetData>
    <row r="1" customFormat="false" ht="15.75" hidden="false" customHeight="true" outlineLevel="0" collapsed="false">
      <c r="B1" s="167" t="s">
        <v>0</v>
      </c>
      <c r="C1" s="167"/>
      <c r="D1" s="167"/>
      <c r="E1" s="167"/>
      <c r="F1" s="167"/>
      <c r="G1" s="167"/>
      <c r="H1" s="167"/>
      <c r="I1" s="167"/>
      <c r="J1" s="167"/>
      <c r="K1" s="167"/>
    </row>
    <row r="2" customFormat="false" ht="15.75" hidden="false" customHeight="true" outlineLevel="0" collapsed="false">
      <c r="B2" s="168" t="s">
        <v>106</v>
      </c>
      <c r="C2" s="168"/>
      <c r="D2" s="168"/>
      <c r="E2" s="168"/>
      <c r="F2" s="168"/>
      <c r="G2" s="168"/>
      <c r="H2" s="168"/>
      <c r="I2" s="168"/>
      <c r="J2" s="168"/>
      <c r="K2" s="168"/>
    </row>
    <row r="3" customFormat="false" ht="15.75" hidden="false" customHeight="true" outlineLevel="0" collapsed="false">
      <c r="B3" s="168" t="s">
        <v>2</v>
      </c>
      <c r="C3" s="168"/>
      <c r="D3" s="168"/>
      <c r="E3" s="168"/>
      <c r="F3" s="168"/>
      <c r="G3" s="168"/>
      <c r="H3" s="168"/>
      <c r="I3" s="168"/>
      <c r="J3" s="168"/>
      <c r="K3" s="168"/>
    </row>
    <row r="4" customFormat="false" ht="18.75" hidden="false" customHeight="false" outlineLevel="0" collapsed="false">
      <c r="B4" s="169" t="s">
        <v>107</v>
      </c>
      <c r="C4" s="170"/>
      <c r="D4" s="170"/>
      <c r="E4" s="170"/>
      <c r="F4" s="170"/>
      <c r="G4" s="171" t="s">
        <v>4</v>
      </c>
      <c r="H4" s="170"/>
      <c r="I4" s="170"/>
      <c r="J4" s="170"/>
      <c r="K4" s="170"/>
    </row>
    <row r="5" customFormat="false" ht="20.25" hidden="false" customHeight="false" outlineLevel="0" collapsed="false">
      <c r="B5" s="172" t="s">
        <v>108</v>
      </c>
      <c r="C5" s="172"/>
      <c r="D5" s="172"/>
      <c r="E5" s="172"/>
      <c r="F5" s="172"/>
      <c r="G5" s="172"/>
      <c r="H5" s="172"/>
      <c r="I5" s="172"/>
      <c r="J5" s="172"/>
      <c r="K5" s="172"/>
    </row>
    <row r="6" s="173" customFormat="true" ht="12.75" hidden="false" customHeight="true" outlineLevel="0" collapsed="false">
      <c r="B6" s="174" t="s">
        <v>109</v>
      </c>
      <c r="C6" s="175" t="s">
        <v>6</v>
      </c>
      <c r="D6" s="175" t="s">
        <v>110</v>
      </c>
      <c r="E6" s="175" t="s">
        <v>111</v>
      </c>
      <c r="F6" s="175"/>
      <c r="G6" s="175"/>
      <c r="H6" s="175" t="s">
        <v>112</v>
      </c>
      <c r="I6" s="175"/>
      <c r="J6" s="175" t="s">
        <v>25</v>
      </c>
      <c r="K6" s="176" t="s">
        <v>26</v>
      </c>
    </row>
    <row r="7" s="173" customFormat="true" ht="12.75" hidden="false" customHeight="true" outlineLevel="0" collapsed="false">
      <c r="B7" s="174"/>
      <c r="C7" s="175"/>
      <c r="D7" s="175"/>
      <c r="E7" s="175"/>
      <c r="F7" s="175"/>
      <c r="G7" s="175"/>
      <c r="H7" s="175"/>
      <c r="I7" s="175"/>
      <c r="J7" s="175"/>
      <c r="K7" s="176"/>
    </row>
    <row r="8" customFormat="false" ht="36.75" hidden="false" customHeight="true" outlineLevel="0" collapsed="false">
      <c r="B8" s="177" t="n">
        <v>1</v>
      </c>
      <c r="C8" s="178" t="str">
        <f aca="false">[1]data!A23</f>
        <v>RENE ARMANDO AVENDANO PINEDA</v>
      </c>
      <c r="D8" s="179" t="n">
        <v>92.22</v>
      </c>
      <c r="E8" s="180"/>
      <c r="F8" s="181"/>
      <c r="G8" s="181"/>
      <c r="H8" s="180"/>
      <c r="I8" s="180"/>
      <c r="J8" s="180" t="n">
        <f aca="false">SUM(D8:I8)</f>
        <v>92.22</v>
      </c>
      <c r="K8" s="182"/>
      <c r="L8" s="183"/>
      <c r="M8" s="183"/>
      <c r="O8" s="184"/>
    </row>
    <row r="9" customFormat="false" ht="36.75" hidden="false" customHeight="true" outlineLevel="0" collapsed="false">
      <c r="B9" s="177" t="n">
        <v>2</v>
      </c>
      <c r="C9" s="185" t="str">
        <f aca="false">[1]data!A9</f>
        <v>ALONSO ENRIQUE RIVAS MORA</v>
      </c>
      <c r="D9" s="179" t="n">
        <v>92.22</v>
      </c>
      <c r="E9" s="180"/>
      <c r="F9" s="181"/>
      <c r="G9" s="181"/>
      <c r="H9" s="180"/>
      <c r="I9" s="181"/>
      <c r="J9" s="180" t="n">
        <f aca="false">SUM(D9:I9)</f>
        <v>92.22</v>
      </c>
      <c r="K9" s="182"/>
      <c r="L9" s="183"/>
      <c r="M9" s="183"/>
      <c r="O9" s="184"/>
    </row>
    <row r="10" customFormat="false" ht="36.75" hidden="false" customHeight="true" outlineLevel="0" collapsed="false">
      <c r="B10" s="177" t="n">
        <v>3</v>
      </c>
      <c r="C10" s="185" t="str">
        <f aca="false">[1]data!A24</f>
        <v>JOSE SANTOS MOLINA</v>
      </c>
      <c r="D10" s="179" t="n">
        <v>92.22</v>
      </c>
      <c r="E10" s="180"/>
      <c r="F10" s="181"/>
      <c r="G10" s="181"/>
      <c r="H10" s="180"/>
      <c r="I10" s="181"/>
      <c r="J10" s="180" t="n">
        <f aca="false">SUM(D10:I10)</f>
        <v>92.22</v>
      </c>
      <c r="K10" s="182"/>
      <c r="L10" s="183"/>
      <c r="M10" s="183"/>
      <c r="O10" s="184"/>
    </row>
    <row r="11" customFormat="false" ht="36.75" hidden="false" customHeight="true" outlineLevel="0" collapsed="false">
      <c r="B11" s="177" t="n">
        <v>4</v>
      </c>
      <c r="C11" s="185" t="str">
        <f aca="false">[1]data!A25</f>
        <v>CECILIA MARICELA GOMEZ</v>
      </c>
      <c r="D11" s="179" t="n">
        <v>92.22</v>
      </c>
      <c r="E11" s="180"/>
      <c r="F11" s="181"/>
      <c r="G11" s="181"/>
      <c r="H11" s="180"/>
      <c r="I11" s="181"/>
      <c r="J11" s="180" t="n">
        <f aca="false">SUM(D11:I11)</f>
        <v>92.22</v>
      </c>
      <c r="K11" s="182"/>
      <c r="L11" s="183"/>
      <c r="M11" s="183"/>
      <c r="O11" s="184"/>
    </row>
    <row r="12" customFormat="false" ht="36.75" hidden="false" customHeight="true" outlineLevel="0" collapsed="false">
      <c r="B12" s="177" t="n">
        <v>5</v>
      </c>
      <c r="C12" s="185" t="str">
        <f aca="false">[1]data!A26</f>
        <v>IRVIN ADILSON ALVAREZ MELGAR</v>
      </c>
      <c r="D12" s="179" t="n">
        <v>28.66</v>
      </c>
      <c r="E12" s="180"/>
      <c r="F12" s="181"/>
      <c r="G12" s="181"/>
      <c r="H12" s="180"/>
      <c r="I12" s="181"/>
      <c r="J12" s="180" t="n">
        <f aca="false">SUM(D12:I12)</f>
        <v>28.66</v>
      </c>
      <c r="K12" s="182"/>
      <c r="L12" s="183"/>
      <c r="M12" s="183"/>
      <c r="O12" s="184"/>
    </row>
    <row r="13" customFormat="false" ht="36.75" hidden="false" customHeight="true" outlineLevel="0" collapsed="false">
      <c r="B13" s="177" t="n">
        <v>6</v>
      </c>
      <c r="C13" s="185" t="s">
        <v>97</v>
      </c>
      <c r="D13" s="179" t="n">
        <v>31.16</v>
      </c>
      <c r="E13" s="180"/>
      <c r="F13" s="181"/>
      <c r="G13" s="181"/>
      <c r="H13" s="180"/>
      <c r="I13" s="181"/>
      <c r="J13" s="180" t="n">
        <f aca="false">SUM(D13:I13)</f>
        <v>31.16</v>
      </c>
      <c r="K13" s="182"/>
      <c r="L13" s="183"/>
      <c r="M13" s="184"/>
      <c r="O13" s="184"/>
    </row>
    <row r="14" customFormat="false" ht="36.75" hidden="false" customHeight="true" outlineLevel="0" collapsed="false">
      <c r="B14" s="177" t="n">
        <v>7</v>
      </c>
      <c r="C14" s="185" t="str">
        <f aca="false">[1]data!A11</f>
        <v>KATIA MARILU PENA ORELLANA</v>
      </c>
      <c r="D14" s="179" t="n">
        <v>29.91</v>
      </c>
      <c r="E14" s="180"/>
      <c r="F14" s="181"/>
      <c r="G14" s="181"/>
      <c r="H14" s="180"/>
      <c r="I14" s="181"/>
      <c r="J14" s="180" t="n">
        <f aca="false">SUM(D14:I14)</f>
        <v>29.91</v>
      </c>
      <c r="K14" s="182"/>
      <c r="L14" s="183"/>
      <c r="M14" s="183"/>
      <c r="O14" s="184"/>
    </row>
    <row r="15" customFormat="false" ht="36.75" hidden="false" customHeight="true" outlineLevel="0" collapsed="false">
      <c r="B15" s="177" t="n">
        <v>8</v>
      </c>
      <c r="C15" s="185" t="str">
        <f aca="false">[1]data!A10</f>
        <v>SILVIA MARCELA CANAS BADIOS</v>
      </c>
      <c r="D15" s="179" t="n">
        <v>32.4</v>
      </c>
      <c r="E15" s="180"/>
      <c r="F15" s="181"/>
      <c r="G15" s="181"/>
      <c r="H15" s="180"/>
      <c r="I15" s="181"/>
      <c r="J15" s="180" t="n">
        <f aca="false">SUM(D15:I15)</f>
        <v>32.4</v>
      </c>
      <c r="K15" s="182"/>
      <c r="L15" s="183"/>
      <c r="M15" s="183" t="n">
        <f aca="false">J13+J19</f>
        <v>104.94</v>
      </c>
      <c r="O15" s="184"/>
    </row>
    <row r="16" customFormat="false" ht="36.75" hidden="false" customHeight="true" outlineLevel="0" collapsed="false">
      <c r="B16" s="186" t="n">
        <v>9</v>
      </c>
      <c r="C16" s="185" t="str">
        <f aca="false">[1]data!A27</f>
        <v>KEVIN SAUL RODRIGUEZ RENDERO</v>
      </c>
      <c r="D16" s="179" t="n">
        <v>31.16</v>
      </c>
      <c r="E16" s="180"/>
      <c r="F16" s="181"/>
      <c r="G16" s="181"/>
      <c r="H16" s="180"/>
      <c r="I16" s="181"/>
      <c r="J16" s="180" t="n">
        <f aca="false">SUM(D16:I16)</f>
        <v>31.16</v>
      </c>
      <c r="K16" s="182"/>
      <c r="L16" s="183"/>
      <c r="M16" s="183"/>
      <c r="O16" s="184"/>
    </row>
    <row r="17" customFormat="false" ht="36.75" hidden="false" customHeight="true" outlineLevel="0" collapsed="false">
      <c r="B17" s="186" t="n">
        <v>10</v>
      </c>
      <c r="C17" s="185" t="str">
        <f aca="false">[1]data!A28</f>
        <v>JORGE ERNESTO CIENFUEGOS</v>
      </c>
      <c r="D17" s="179" t="n">
        <v>31.16</v>
      </c>
      <c r="E17" s="180"/>
      <c r="F17" s="181"/>
      <c r="G17" s="181"/>
      <c r="H17" s="180"/>
      <c r="I17" s="181"/>
      <c r="J17" s="180" t="n">
        <f aca="false">SUM(D17:I17)</f>
        <v>31.16</v>
      </c>
      <c r="K17" s="182"/>
      <c r="L17" s="183"/>
      <c r="M17" s="183"/>
      <c r="O17" s="184"/>
    </row>
    <row r="18" customFormat="false" ht="36.75" hidden="false" customHeight="true" outlineLevel="0" collapsed="false">
      <c r="B18" s="186" t="n">
        <v>11</v>
      </c>
      <c r="C18" s="185" t="str">
        <f aca="false">[1]data!A13</f>
        <v>ERICKA DEL CARMEN HERNANDEZ PINEDA</v>
      </c>
      <c r="D18" s="179" t="n">
        <v>73.78</v>
      </c>
      <c r="E18" s="180"/>
      <c r="F18" s="181"/>
      <c r="G18" s="181"/>
      <c r="H18" s="180"/>
      <c r="I18" s="181"/>
      <c r="J18" s="180" t="n">
        <f aca="false">SUM(D18:I18)</f>
        <v>73.78</v>
      </c>
      <c r="K18" s="182"/>
      <c r="L18" s="183"/>
      <c r="M18" s="183"/>
      <c r="O18" s="184"/>
    </row>
    <row r="19" customFormat="false" ht="36.75" hidden="false" customHeight="true" outlineLevel="0" collapsed="false">
      <c r="B19" s="186" t="n">
        <v>12</v>
      </c>
      <c r="C19" s="185" t="s">
        <v>113</v>
      </c>
      <c r="D19" s="179" t="n">
        <v>73.78</v>
      </c>
      <c r="E19" s="180"/>
      <c r="F19" s="181"/>
      <c r="G19" s="181"/>
      <c r="H19" s="180"/>
      <c r="I19" s="181"/>
      <c r="J19" s="180" t="n">
        <f aca="false">SUM(D19:I19)</f>
        <v>73.78</v>
      </c>
      <c r="K19" s="182"/>
      <c r="L19" s="183"/>
      <c r="M19" s="183"/>
      <c r="O19" s="184"/>
    </row>
    <row r="20" customFormat="false" ht="26.25" hidden="false" customHeight="true" outlineLevel="0" collapsed="false">
      <c r="B20" s="187"/>
      <c r="C20" s="188" t="s">
        <v>53</v>
      </c>
      <c r="D20" s="189" t="n">
        <f aca="false">SUM(D8:D19)</f>
        <v>700.89</v>
      </c>
      <c r="E20" s="190" t="n">
        <f aca="false">SUM(E8:E15)</f>
        <v>0</v>
      </c>
      <c r="F20" s="190" t="n">
        <f aca="false">SUM(F8:F9)</f>
        <v>0</v>
      </c>
      <c r="G20" s="190" t="n">
        <f aca="false">SUM(G8:G9)</f>
        <v>0</v>
      </c>
      <c r="H20" s="190" t="n">
        <f aca="false">SUM(H8:H9)</f>
        <v>0</v>
      </c>
      <c r="I20" s="191" t="e">
        <f aca="false">SUM(#REF!)</f>
        <v>#REF!</v>
      </c>
      <c r="J20" s="192" t="n">
        <f aca="false">SUM(J8:J19)</f>
        <v>700.89</v>
      </c>
      <c r="K20" s="193"/>
    </row>
    <row r="21" customFormat="false" ht="15" hidden="false" customHeight="false" outlineLevel="0" collapsed="false">
      <c r="B21" s="194"/>
      <c r="C21" s="195"/>
      <c r="D21" s="196"/>
      <c r="E21" s="197"/>
      <c r="F21" s="197"/>
      <c r="G21" s="197"/>
      <c r="H21" s="197"/>
      <c r="I21" s="197"/>
      <c r="J21" s="198"/>
      <c r="K21" s="199"/>
    </row>
    <row r="22" customFormat="false" ht="16.5" hidden="false" customHeight="false" outlineLevel="0" collapsed="false">
      <c r="B22" s="194"/>
      <c r="C22" s="195"/>
      <c r="D22" s="196"/>
      <c r="E22" s="197"/>
      <c r="F22" s="197"/>
      <c r="G22" s="197"/>
      <c r="H22" s="197"/>
      <c r="I22" s="197"/>
      <c r="J22" s="200" t="n">
        <f aca="false">J20</f>
        <v>700.89</v>
      </c>
      <c r="K22" s="199"/>
    </row>
    <row r="23" customFormat="false" ht="16.5" hidden="false" customHeight="false" outlineLevel="0" collapsed="false">
      <c r="B23" s="201"/>
      <c r="C23" s="202"/>
      <c r="D23" s="196"/>
      <c r="E23" s="203"/>
      <c r="F23" s="203"/>
      <c r="G23" s="203"/>
      <c r="H23" s="203"/>
      <c r="I23" s="203"/>
      <c r="J23" s="204"/>
      <c r="K23" s="205"/>
    </row>
    <row r="24" customFormat="false" ht="16.5" hidden="false" customHeight="false" outlineLevel="0" collapsed="false">
      <c r="B24" s="206"/>
      <c r="C24" s="207" t="s">
        <v>114</v>
      </c>
      <c r="D24" s="208" t="s">
        <v>115</v>
      </c>
      <c r="E24" s="208"/>
      <c r="F24" s="208"/>
      <c r="G24" s="208"/>
      <c r="H24" s="208"/>
      <c r="I24" s="208"/>
      <c r="J24" s="209" t="s">
        <v>116</v>
      </c>
      <c r="K24" s="205"/>
    </row>
    <row r="25" customFormat="false" ht="15" hidden="false" customHeight="false" outlineLevel="0" collapsed="false">
      <c r="B25" s="206" t="n">
        <v>1</v>
      </c>
      <c r="C25" s="178" t="s">
        <v>117</v>
      </c>
      <c r="D25" s="210" t="s">
        <v>118</v>
      </c>
      <c r="E25" s="210"/>
      <c r="F25" s="210"/>
      <c r="G25" s="210"/>
      <c r="H25" s="210"/>
      <c r="I25" s="210"/>
      <c r="J25" s="211" t="s">
        <v>119</v>
      </c>
      <c r="K25" s="205"/>
    </row>
    <row r="26" customFormat="false" ht="15" hidden="false" customHeight="false" outlineLevel="0" collapsed="false">
      <c r="B26" s="206" t="n">
        <v>2</v>
      </c>
      <c r="C26" s="185" t="s">
        <v>120</v>
      </c>
      <c r="D26" s="210" t="s">
        <v>118</v>
      </c>
      <c r="E26" s="210"/>
      <c r="F26" s="210"/>
      <c r="G26" s="210"/>
      <c r="H26" s="210"/>
      <c r="I26" s="210"/>
      <c r="J26" s="211" t="s">
        <v>119</v>
      </c>
      <c r="K26" s="205"/>
    </row>
    <row r="27" customFormat="false" ht="15" hidden="false" customHeight="false" outlineLevel="0" collapsed="false">
      <c r="B27" s="206" t="n">
        <v>3</v>
      </c>
      <c r="C27" s="185" t="s">
        <v>72</v>
      </c>
      <c r="D27" s="210" t="s">
        <v>118</v>
      </c>
      <c r="E27" s="210"/>
      <c r="F27" s="210"/>
      <c r="G27" s="210"/>
      <c r="H27" s="210"/>
      <c r="I27" s="210"/>
      <c r="J27" s="211" t="s">
        <v>119</v>
      </c>
      <c r="K27" s="205"/>
    </row>
    <row r="28" customFormat="false" ht="15" hidden="false" customHeight="false" outlineLevel="0" collapsed="false">
      <c r="B28" s="206" t="n">
        <v>4</v>
      </c>
      <c r="C28" s="185" t="s">
        <v>73</v>
      </c>
      <c r="D28" s="210" t="s">
        <v>118</v>
      </c>
      <c r="E28" s="210"/>
      <c r="F28" s="210"/>
      <c r="G28" s="210"/>
      <c r="H28" s="210"/>
      <c r="I28" s="210"/>
      <c r="J28" s="211" t="s">
        <v>119</v>
      </c>
      <c r="K28" s="205"/>
    </row>
    <row r="29" customFormat="false" ht="15" hidden="false" customHeight="false" outlineLevel="0" collapsed="false">
      <c r="B29" s="206" t="n">
        <v>5</v>
      </c>
      <c r="C29" s="185" t="s">
        <v>121</v>
      </c>
      <c r="D29" s="210" t="s">
        <v>118</v>
      </c>
      <c r="E29" s="210"/>
      <c r="F29" s="210"/>
      <c r="G29" s="210"/>
      <c r="H29" s="210"/>
      <c r="I29" s="210"/>
      <c r="J29" s="211" t="s">
        <v>119</v>
      </c>
      <c r="K29" s="205"/>
    </row>
    <row r="30" customFormat="false" ht="15" hidden="false" customHeight="false" outlineLevel="0" collapsed="false">
      <c r="B30" s="206" t="n">
        <v>6</v>
      </c>
      <c r="C30" s="185" t="s">
        <v>97</v>
      </c>
      <c r="D30" s="210" t="s">
        <v>118</v>
      </c>
      <c r="E30" s="210"/>
      <c r="F30" s="210"/>
      <c r="G30" s="210"/>
      <c r="H30" s="210"/>
      <c r="I30" s="210"/>
      <c r="J30" s="211" t="s">
        <v>119</v>
      </c>
      <c r="K30" s="205"/>
    </row>
    <row r="31" customFormat="false" ht="15" hidden="false" customHeight="false" outlineLevel="0" collapsed="false">
      <c r="B31" s="206" t="n">
        <v>7</v>
      </c>
      <c r="C31" s="185" t="s">
        <v>122</v>
      </c>
      <c r="D31" s="210" t="s">
        <v>118</v>
      </c>
      <c r="E31" s="210"/>
      <c r="F31" s="210"/>
      <c r="G31" s="210"/>
      <c r="H31" s="210"/>
      <c r="I31" s="210"/>
      <c r="J31" s="211" t="s">
        <v>119</v>
      </c>
      <c r="K31" s="205"/>
    </row>
    <row r="32" customFormat="false" ht="15" hidden="false" customHeight="false" outlineLevel="0" collapsed="false">
      <c r="B32" s="206" t="n">
        <v>8</v>
      </c>
      <c r="C32" s="185" t="s">
        <v>123</v>
      </c>
      <c r="D32" s="210" t="s">
        <v>118</v>
      </c>
      <c r="E32" s="210"/>
      <c r="F32" s="210"/>
      <c r="G32" s="210"/>
      <c r="H32" s="210"/>
      <c r="I32" s="210"/>
      <c r="J32" s="211" t="s">
        <v>119</v>
      </c>
      <c r="K32" s="205"/>
    </row>
    <row r="33" customFormat="false" ht="15" hidden="false" customHeight="false" outlineLevel="0" collapsed="false">
      <c r="B33" s="212" t="n">
        <v>9</v>
      </c>
      <c r="C33" s="185" t="s">
        <v>124</v>
      </c>
      <c r="D33" s="210" t="s">
        <v>118</v>
      </c>
      <c r="E33" s="210"/>
      <c r="F33" s="210"/>
      <c r="G33" s="210"/>
      <c r="H33" s="210"/>
      <c r="I33" s="210"/>
      <c r="J33" s="211" t="s">
        <v>119</v>
      </c>
      <c r="K33" s="213"/>
    </row>
    <row r="34" customFormat="false" ht="15" hidden="false" customHeight="false" outlineLevel="0" collapsed="false">
      <c r="B34" s="212" t="n">
        <v>10</v>
      </c>
      <c r="C34" s="185" t="s">
        <v>68</v>
      </c>
      <c r="D34" s="210" t="s">
        <v>118</v>
      </c>
      <c r="E34" s="210"/>
      <c r="F34" s="210"/>
      <c r="G34" s="210"/>
      <c r="H34" s="210"/>
      <c r="I34" s="210"/>
      <c r="J34" s="211" t="s">
        <v>119</v>
      </c>
      <c r="K34" s="213"/>
    </row>
    <row r="35" s="214" customFormat="true" ht="13.9" hidden="false" customHeight="true" outlineLevel="0" collapsed="false">
      <c r="B35" s="215" t="n">
        <v>11</v>
      </c>
      <c r="C35" s="185" t="s">
        <v>125</v>
      </c>
      <c r="D35" s="210" t="s">
        <v>118</v>
      </c>
      <c r="E35" s="210"/>
      <c r="F35" s="210"/>
      <c r="G35" s="210"/>
      <c r="H35" s="210"/>
      <c r="I35" s="210"/>
      <c r="J35" s="211" t="s">
        <v>119</v>
      </c>
      <c r="K35" s="216"/>
    </row>
    <row r="36" customFormat="false" ht="15" hidden="false" customHeight="false" outlineLevel="0" collapsed="false">
      <c r="B36" s="217" t="n">
        <v>12</v>
      </c>
      <c r="C36" s="185" t="s">
        <v>113</v>
      </c>
      <c r="D36" s="210" t="s">
        <v>118</v>
      </c>
      <c r="E36" s="210"/>
      <c r="F36" s="210"/>
      <c r="G36" s="210"/>
      <c r="H36" s="210"/>
      <c r="I36" s="210"/>
      <c r="J36" s="211" t="s">
        <v>119</v>
      </c>
      <c r="K36" s="218"/>
    </row>
    <row r="37" customFormat="false" ht="15.75" hidden="false" customHeight="false" outlineLevel="0" collapsed="false">
      <c r="B37" s="219"/>
      <c r="C37" s="220"/>
      <c r="D37" s="220"/>
      <c r="E37" s="220"/>
      <c r="F37" s="220"/>
      <c r="G37" s="220"/>
      <c r="H37" s="220"/>
      <c r="I37" s="220"/>
      <c r="J37" s="220"/>
      <c r="K37" s="221"/>
    </row>
  </sheetData>
  <mergeCells count="27">
    <mergeCell ref="B1:K1"/>
    <mergeCell ref="B2:K2"/>
    <mergeCell ref="B3:K3"/>
    <mergeCell ref="B5:K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D24:I24"/>
    <mergeCell ref="D25:I25"/>
    <mergeCell ref="D26:I26"/>
    <mergeCell ref="D27:I27"/>
    <mergeCell ref="D28:I28"/>
    <mergeCell ref="D29:I29"/>
    <mergeCell ref="D30:I30"/>
    <mergeCell ref="D31:I31"/>
    <mergeCell ref="D32:I32"/>
    <mergeCell ref="D33:I33"/>
    <mergeCell ref="D34:I34"/>
    <mergeCell ref="D35:I35"/>
    <mergeCell ref="D36:I36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7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18.58"/>
    <col collapsed="false" customWidth="true" hidden="false" outlineLevel="0" max="4" min="3" style="0" width="16.14"/>
  </cols>
  <sheetData>
    <row r="2" customFormat="false" ht="15" hidden="false" customHeight="false" outlineLevel="0" collapsed="false">
      <c r="C2" s="222" t="s">
        <v>126</v>
      </c>
      <c r="D2" s="222" t="s">
        <v>127</v>
      </c>
      <c r="E2" s="223" t="s">
        <v>128</v>
      </c>
    </row>
    <row r="3" customFormat="false" ht="15" hidden="false" customHeight="false" outlineLevel="0" collapsed="false">
      <c r="B3" s="179" t="s">
        <v>129</v>
      </c>
      <c r="C3" s="224" t="n">
        <f aca="false">'Planilla fija operaciones  '!J32</f>
        <v>4400.4</v>
      </c>
      <c r="D3" s="224" t="n">
        <f aca="false">'Planilla fija operaciones  '!W32</f>
        <v>4139.35875</v>
      </c>
      <c r="E3" s="225" t="n">
        <f aca="false">C3-D3</f>
        <v>261.041249999999</v>
      </c>
    </row>
    <row r="4" customFormat="false" ht="15" hidden="false" customHeight="false" outlineLevel="0" collapsed="false">
      <c r="B4" s="179" t="s">
        <v>130</v>
      </c>
      <c r="C4" s="224" t="n">
        <f aca="false">'Planilla operaciones '!H26</f>
        <v>1957.08333333333</v>
      </c>
      <c r="D4" s="224" t="n">
        <f aca="false">'Planilla operaciones '!T26</f>
        <v>2244.6975</v>
      </c>
      <c r="E4" s="225" t="n">
        <f aca="false">C4-D4</f>
        <v>-287.614166666667</v>
      </c>
    </row>
    <row r="5" customFormat="false" ht="15" hidden="false" customHeight="false" outlineLevel="0" collapsed="false">
      <c r="B5" s="179" t="s">
        <v>131</v>
      </c>
      <c r="C5" s="224"/>
      <c r="D5" s="224" t="n">
        <f aca="false">'Propina Bar y Cocina  '!J22</f>
        <v>700.89</v>
      </c>
    </row>
    <row r="6" customFormat="false" ht="15" hidden="false" customHeight="false" outlineLevel="0" collapsed="false">
      <c r="C6" s="224" t="n">
        <f aca="false">SUM(C3:C5)</f>
        <v>6357.48333333333</v>
      </c>
      <c r="D6" s="224" t="n">
        <f aca="false">SUM(D3:D5)</f>
        <v>7084.94625</v>
      </c>
      <c r="E6" s="224" t="n">
        <f aca="false">SUM(E3:E5)</f>
        <v>-26.5729166666679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2017-02-27T13:31:17Z</dcterms:created>
  <dc:creator>Camilo Menéndez</dc:creator>
  <dc:description/>
  <dc:language>en-US</dc:language>
  <cp:lastModifiedBy/>
  <cp:lastPrinted>2021-04-30T17:21:25Z</cp:lastPrinted>
  <dcterms:modified xsi:type="dcterms:W3CDTF">2021-05-27T17:30:06Z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