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emman\Downloads\"/>
    </mc:Choice>
  </mc:AlternateContent>
  <xr:revisionPtr revIDLastSave="0" documentId="13_ncr:1_{64E839F6-4719-40AB-9D31-D9358DBE87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MULADOR" sheetId="1" r:id="rId1"/>
    <sheet name="HOJA DE REGISTRO" sheetId="2" r:id="rId2"/>
    <sheet name="DATOS" sheetId="3" state="hidden" r:id="rId3"/>
  </sheets>
  <calcPr calcId="181029"/>
</workbook>
</file>

<file path=xl/calcChain.xml><?xml version="1.0" encoding="utf-8"?>
<calcChain xmlns="http://schemas.openxmlformats.org/spreadsheetml/2006/main">
  <c r="D23" i="2" l="1"/>
  <c r="B23" i="2"/>
  <c r="F14" i="2"/>
  <c r="F11" i="2"/>
  <c r="B11" i="2"/>
  <c r="B10" i="2"/>
  <c r="B9" i="2"/>
  <c r="B7" i="2"/>
  <c r="D25" i="2" s="1"/>
  <c r="L201" i="1"/>
  <c r="K201" i="1"/>
  <c r="J201" i="1"/>
  <c r="I201" i="1"/>
  <c r="H201" i="1"/>
  <c r="E201" i="1"/>
  <c r="H110" i="1"/>
  <c r="H109" i="1"/>
  <c r="H108" i="1" s="1"/>
  <c r="I102" i="1"/>
  <c r="E67" i="1"/>
  <c r="E102" i="1" s="1"/>
  <c r="H62" i="1"/>
  <c r="H61" i="1"/>
  <c r="H60" i="1" s="1"/>
  <c r="K40" i="1"/>
  <c r="J40" i="1"/>
  <c r="K39" i="1"/>
  <c r="J39" i="1"/>
  <c r="J38" i="1"/>
  <c r="K33" i="1"/>
  <c r="K32" i="1"/>
  <c r="K27" i="1"/>
  <c r="J27" i="1"/>
  <c r="G23" i="1"/>
  <c r="D22" i="2" s="1"/>
  <c r="F23" i="1"/>
  <c r="H22" i="1"/>
  <c r="G22" i="1"/>
  <c r="B22" i="2" s="1"/>
  <c r="N17" i="1"/>
  <c r="F17" i="1"/>
  <c r="P16" i="1"/>
  <c r="L15" i="1"/>
  <c r="K15" i="1"/>
  <c r="K14" i="1"/>
  <c r="E14" i="1"/>
  <c r="K13" i="1"/>
  <c r="E12" i="1"/>
  <c r="A9" i="2" s="1"/>
  <c r="L10" i="1"/>
  <c r="M8" i="1"/>
  <c r="J7" i="1"/>
  <c r="L14" i="1" l="1"/>
  <c r="K16" i="1"/>
  <c r="M14" i="1"/>
  <c r="E17" i="2"/>
  <c r="M15" i="1"/>
  <c r="E18" i="2"/>
  <c r="H58" i="1"/>
  <c r="H59" i="1" s="1"/>
  <c r="H107" i="1" s="1"/>
  <c r="E116" i="1"/>
  <c r="E68" i="1"/>
  <c r="F102" i="1"/>
  <c r="F116" i="1" s="1"/>
  <c r="F67" i="1"/>
  <c r="F68" i="1"/>
  <c r="L40" i="1" l="1"/>
  <c r="L39" i="1"/>
  <c r="K17" i="1"/>
  <c r="L16" i="1"/>
  <c r="M16" i="1"/>
  <c r="H55" i="1" s="1"/>
  <c r="K18" i="1"/>
  <c r="L38" i="1" s="1"/>
  <c r="F69" i="1"/>
  <c r="K68" i="1"/>
  <c r="E69" i="1"/>
  <c r="G68" i="1"/>
  <c r="H68" i="1"/>
  <c r="J68" i="1" l="1"/>
  <c r="L68" i="1"/>
  <c r="M68" i="1" s="1"/>
  <c r="F16" i="2"/>
  <c r="N38" i="1"/>
  <c r="G16" i="2" s="1"/>
  <c r="M38" i="1"/>
  <c r="F18" i="2"/>
  <c r="N40" i="1"/>
  <c r="M40" i="1"/>
  <c r="F70" i="1"/>
  <c r="K69" i="1"/>
  <c r="E70" i="1"/>
  <c r="G69" i="1"/>
  <c r="H69" i="1"/>
  <c r="L18" i="1"/>
  <c r="M18" i="1" s="1"/>
  <c r="K19" i="1"/>
  <c r="K20" i="1"/>
  <c r="M17" i="1"/>
  <c r="L17" i="1"/>
  <c r="F17" i="2"/>
  <c r="N39" i="1"/>
  <c r="M39" i="1"/>
  <c r="B17" i="2" l="1"/>
  <c r="N20" i="1"/>
  <c r="L20" i="1"/>
  <c r="M20" i="1" s="1"/>
  <c r="C17" i="2" s="1"/>
  <c r="J69" i="1"/>
  <c r="L69" i="1"/>
  <c r="M69" i="1" s="1"/>
  <c r="L19" i="1"/>
  <c r="M19" i="1" s="1"/>
  <c r="H56" i="1" s="1"/>
  <c r="H57" i="1" s="1"/>
  <c r="K22" i="1"/>
  <c r="G17" i="2"/>
  <c r="N32" i="1"/>
  <c r="F71" i="1"/>
  <c r="K70" i="1"/>
  <c r="E71" i="1"/>
  <c r="G70" i="1"/>
  <c r="H70" i="1"/>
  <c r="G18" i="2"/>
  <c r="N33" i="1"/>
  <c r="G66" i="1" l="1"/>
  <c r="H63" i="1"/>
  <c r="H66" i="1"/>
  <c r="B18" i="2"/>
  <c r="L22" i="1"/>
  <c r="M22" i="1"/>
  <c r="C18" i="2" s="1"/>
  <c r="M32" i="1"/>
  <c r="L32" i="1"/>
  <c r="J70" i="1"/>
  <c r="L70" i="1"/>
  <c r="M70" i="1" s="1"/>
  <c r="K21" i="1"/>
  <c r="L33" i="1"/>
  <c r="M33" i="1"/>
  <c r="F72" i="1"/>
  <c r="K71" i="1"/>
  <c r="E72" i="1"/>
  <c r="G71" i="1"/>
  <c r="H71" i="1"/>
  <c r="J71" i="1" l="1"/>
  <c r="L71" i="1"/>
  <c r="M71" i="1" s="1"/>
  <c r="H64" i="1"/>
  <c r="N27" i="1"/>
  <c r="K66" i="1"/>
  <c r="K102" i="1" s="1"/>
  <c r="H102" i="1"/>
  <c r="J66" i="1"/>
  <c r="J102" i="1" s="1"/>
  <c r="F73" i="1"/>
  <c r="K72" i="1"/>
  <c r="E73" i="1"/>
  <c r="G72" i="1"/>
  <c r="H72" i="1"/>
  <c r="B16" i="2"/>
  <c r="L21" i="1"/>
  <c r="M21" i="1" s="1"/>
  <c r="C16" i="2" s="1"/>
  <c r="L66" i="1" l="1"/>
  <c r="L102" i="1" s="1"/>
  <c r="H105" i="1" s="1"/>
  <c r="H106" i="1" s="1"/>
  <c r="H111" i="1" s="1"/>
  <c r="G22" i="2"/>
  <c r="L27" i="1"/>
  <c r="F22" i="2" s="1"/>
  <c r="M27" i="1"/>
  <c r="J72" i="1"/>
  <c r="L72" i="1"/>
  <c r="M72" i="1" s="1"/>
  <c r="M66" i="1"/>
  <c r="M102" i="1" s="1"/>
  <c r="G116" i="1" s="1"/>
  <c r="M116" i="1" s="1"/>
  <c r="F74" i="1"/>
  <c r="K73" i="1"/>
  <c r="E74" i="1"/>
  <c r="G73" i="1"/>
  <c r="H73" i="1"/>
  <c r="H112" i="1"/>
  <c r="G117" i="1" l="1"/>
  <c r="M201" i="1"/>
  <c r="F75" i="1"/>
  <c r="K74" i="1"/>
  <c r="E75" i="1"/>
  <c r="G74" i="1"/>
  <c r="H74" i="1"/>
  <c r="J73" i="1"/>
  <c r="L73" i="1"/>
  <c r="M73" i="1" s="1"/>
  <c r="G23" i="2"/>
  <c r="F23" i="2"/>
  <c r="J74" i="1" l="1"/>
  <c r="L74" i="1"/>
  <c r="M74" i="1"/>
  <c r="F76" i="1"/>
  <c r="K75" i="1"/>
  <c r="E76" i="1"/>
  <c r="G75" i="1"/>
  <c r="H75" i="1"/>
  <c r="E117" i="1"/>
  <c r="K117" i="1" s="1"/>
  <c r="H117" i="1"/>
  <c r="J117" i="1" s="1"/>
  <c r="F117" i="1"/>
  <c r="L117" i="1" l="1"/>
  <c r="M117" i="1" s="1"/>
  <c r="G118" i="1" s="1"/>
  <c r="E118" i="1" s="1"/>
  <c r="K118" i="1" s="1"/>
  <c r="J75" i="1"/>
  <c r="L75" i="1"/>
  <c r="M75" i="1" s="1"/>
  <c r="F77" i="1"/>
  <c r="K76" i="1"/>
  <c r="E77" i="1"/>
  <c r="G76" i="1"/>
  <c r="H76" i="1"/>
  <c r="F118" i="1" l="1"/>
  <c r="H118" i="1"/>
  <c r="J118" i="1" s="1"/>
  <c r="L118" i="1" s="1"/>
  <c r="M118" i="1" s="1"/>
  <c r="G119" i="1" s="1"/>
  <c r="H119" i="1" s="1"/>
  <c r="J119" i="1" s="1"/>
  <c r="J76" i="1"/>
  <c r="L76" i="1"/>
  <c r="M76" i="1" s="1"/>
  <c r="F78" i="1"/>
  <c r="K77" i="1"/>
  <c r="E78" i="1"/>
  <c r="G77" i="1"/>
  <c r="H77" i="1"/>
  <c r="F119" i="1" l="1"/>
  <c r="E119" i="1"/>
  <c r="K119" i="1" s="1"/>
  <c r="L119" i="1" s="1"/>
  <c r="M119" i="1" s="1"/>
  <c r="G120" i="1" s="1"/>
  <c r="J77" i="1"/>
  <c r="L77" i="1"/>
  <c r="M77" i="1" s="1"/>
  <c r="F79" i="1"/>
  <c r="K78" i="1"/>
  <c r="E79" i="1"/>
  <c r="G78" i="1"/>
  <c r="H78" i="1"/>
  <c r="H120" i="1" l="1"/>
  <c r="J120" i="1" s="1"/>
  <c r="F120" i="1"/>
  <c r="E120" i="1"/>
  <c r="K120" i="1" s="1"/>
  <c r="F80" i="1"/>
  <c r="K79" i="1"/>
  <c r="E80" i="1"/>
  <c r="G79" i="1"/>
  <c r="H79" i="1"/>
  <c r="J78" i="1"/>
  <c r="L78" i="1"/>
  <c r="M78" i="1" s="1"/>
  <c r="L120" i="1" l="1"/>
  <c r="M120" i="1" s="1"/>
  <c r="G121" i="1" s="1"/>
  <c r="E121" i="1" s="1"/>
  <c r="K121" i="1" s="1"/>
  <c r="F81" i="1"/>
  <c r="K80" i="1"/>
  <c r="E81" i="1"/>
  <c r="G80" i="1"/>
  <c r="H80" i="1"/>
  <c r="J79" i="1"/>
  <c r="L79" i="1"/>
  <c r="M79" i="1" s="1"/>
  <c r="H121" i="1" l="1"/>
  <c r="J121" i="1" s="1"/>
  <c r="L121" i="1" s="1"/>
  <c r="M121" i="1" s="1"/>
  <c r="G122" i="1" s="1"/>
  <c r="F121" i="1"/>
  <c r="F82" i="1"/>
  <c r="K81" i="1"/>
  <c r="E82" i="1"/>
  <c r="G81" i="1"/>
  <c r="H81" i="1"/>
  <c r="J80" i="1"/>
  <c r="L80" i="1"/>
  <c r="M80" i="1" s="1"/>
  <c r="H122" i="1" l="1"/>
  <c r="J122" i="1" s="1"/>
  <c r="F122" i="1"/>
  <c r="E122" i="1"/>
  <c r="K122" i="1" s="1"/>
  <c r="L122" i="1" s="1"/>
  <c r="M122" i="1" s="1"/>
  <c r="G123" i="1" s="1"/>
  <c r="H123" i="1" s="1"/>
  <c r="J123" i="1" s="1"/>
  <c r="F83" i="1"/>
  <c r="K82" i="1"/>
  <c r="E83" i="1"/>
  <c r="G82" i="1"/>
  <c r="H82" i="1"/>
  <c r="J81" i="1"/>
  <c r="L81" i="1"/>
  <c r="M81" i="1" s="1"/>
  <c r="E123" i="1" l="1"/>
  <c r="K123" i="1" s="1"/>
  <c r="L123" i="1" s="1"/>
  <c r="M123" i="1" s="1"/>
  <c r="G124" i="1" s="1"/>
  <c r="F124" i="1" s="1"/>
  <c r="F123" i="1"/>
  <c r="F84" i="1"/>
  <c r="K83" i="1"/>
  <c r="E84" i="1"/>
  <c r="G83" i="1"/>
  <c r="H83" i="1"/>
  <c r="J82" i="1"/>
  <c r="L82" i="1"/>
  <c r="M82" i="1" s="1"/>
  <c r="E124" i="1" l="1"/>
  <c r="K124" i="1" s="1"/>
  <c r="H124" i="1"/>
  <c r="J124" i="1" s="1"/>
  <c r="F85" i="1"/>
  <c r="K84" i="1"/>
  <c r="E85" i="1"/>
  <c r="G84" i="1"/>
  <c r="H84" i="1"/>
  <c r="J83" i="1"/>
  <c r="L83" i="1"/>
  <c r="M83" i="1" s="1"/>
  <c r="L124" i="1" l="1"/>
  <c r="M124" i="1" s="1"/>
  <c r="G125" i="1" s="1"/>
  <c r="F86" i="1"/>
  <c r="K85" i="1"/>
  <c r="E86" i="1"/>
  <c r="G85" i="1"/>
  <c r="H85" i="1"/>
  <c r="J84" i="1"/>
  <c r="L84" i="1"/>
  <c r="M84" i="1" s="1"/>
  <c r="F125" i="1" l="1"/>
  <c r="H125" i="1"/>
  <c r="J125" i="1" s="1"/>
  <c r="E125" i="1"/>
  <c r="K125" i="1" s="1"/>
  <c r="F87" i="1"/>
  <c r="K86" i="1"/>
  <c r="E87" i="1"/>
  <c r="G86" i="1"/>
  <c r="H86" i="1"/>
  <c r="J85" i="1"/>
  <c r="L85" i="1"/>
  <c r="M85" i="1" s="1"/>
  <c r="L125" i="1" l="1"/>
  <c r="M125" i="1" s="1"/>
  <c r="G126" i="1" s="1"/>
  <c r="F88" i="1"/>
  <c r="K87" i="1"/>
  <c r="E88" i="1"/>
  <c r="G87" i="1"/>
  <c r="H87" i="1"/>
  <c r="J86" i="1"/>
  <c r="L86" i="1"/>
  <c r="M86" i="1" s="1"/>
  <c r="F126" i="1" l="1"/>
  <c r="H126" i="1"/>
  <c r="J126" i="1" s="1"/>
  <c r="E126" i="1"/>
  <c r="K126" i="1" s="1"/>
  <c r="F89" i="1"/>
  <c r="K88" i="1"/>
  <c r="E89" i="1"/>
  <c r="G88" i="1"/>
  <c r="H88" i="1"/>
  <c r="J87" i="1"/>
  <c r="L87" i="1"/>
  <c r="M87" i="1" s="1"/>
  <c r="L126" i="1" l="1"/>
  <c r="M126" i="1" s="1"/>
  <c r="G127" i="1" s="1"/>
  <c r="F90" i="1"/>
  <c r="K89" i="1"/>
  <c r="E90" i="1"/>
  <c r="G89" i="1"/>
  <c r="H89" i="1"/>
  <c r="J88" i="1"/>
  <c r="L88" i="1"/>
  <c r="M88" i="1" s="1"/>
  <c r="F127" i="1" l="1"/>
  <c r="H127" i="1"/>
  <c r="J127" i="1" s="1"/>
  <c r="E127" i="1"/>
  <c r="K127" i="1" s="1"/>
  <c r="F91" i="1"/>
  <c r="K90" i="1"/>
  <c r="E91" i="1"/>
  <c r="G90" i="1"/>
  <c r="H90" i="1"/>
  <c r="J89" i="1"/>
  <c r="L89" i="1"/>
  <c r="M89" i="1" s="1"/>
  <c r="L127" i="1" l="1"/>
  <c r="M127" i="1" s="1"/>
  <c r="G128" i="1" s="1"/>
  <c r="F92" i="1"/>
  <c r="K91" i="1"/>
  <c r="E92" i="1"/>
  <c r="G91" i="1"/>
  <c r="H91" i="1"/>
  <c r="J90" i="1"/>
  <c r="L90" i="1"/>
  <c r="M90" i="1" s="1"/>
  <c r="F128" i="1" l="1"/>
  <c r="E128" i="1"/>
  <c r="K128" i="1" s="1"/>
  <c r="H128" i="1"/>
  <c r="J128" i="1" s="1"/>
  <c r="F93" i="1"/>
  <c r="K92" i="1"/>
  <c r="E93" i="1"/>
  <c r="G92" i="1"/>
  <c r="H92" i="1"/>
  <c r="J91" i="1"/>
  <c r="L91" i="1"/>
  <c r="M91" i="1" s="1"/>
  <c r="L128" i="1" l="1"/>
  <c r="M128" i="1" s="1"/>
  <c r="G129" i="1" s="1"/>
  <c r="H129" i="1" s="1"/>
  <c r="J129" i="1" s="1"/>
  <c r="F94" i="1"/>
  <c r="K93" i="1"/>
  <c r="E94" i="1"/>
  <c r="G93" i="1"/>
  <c r="H93" i="1"/>
  <c r="J92" i="1"/>
  <c r="L92" i="1"/>
  <c r="M92" i="1" s="1"/>
  <c r="E129" i="1" l="1"/>
  <c r="K129" i="1" s="1"/>
  <c r="F129" i="1"/>
  <c r="L129" i="1"/>
  <c r="M129" i="1" s="1"/>
  <c r="G130" i="1" s="1"/>
  <c r="F95" i="1"/>
  <c r="K94" i="1"/>
  <c r="E95" i="1"/>
  <c r="G94" i="1"/>
  <c r="H94" i="1"/>
  <c r="J93" i="1"/>
  <c r="L93" i="1"/>
  <c r="M93" i="1" s="1"/>
  <c r="E130" i="1" l="1"/>
  <c r="K130" i="1" s="1"/>
  <c r="H130" i="1"/>
  <c r="J130" i="1" s="1"/>
  <c r="F130" i="1"/>
  <c r="F96" i="1"/>
  <c r="K95" i="1"/>
  <c r="E96" i="1"/>
  <c r="G95" i="1"/>
  <c r="H95" i="1"/>
  <c r="J94" i="1"/>
  <c r="L94" i="1"/>
  <c r="M94" i="1" s="1"/>
  <c r="L130" i="1" l="1"/>
  <c r="M130" i="1" s="1"/>
  <c r="G131" i="1" s="1"/>
  <c r="F97" i="1"/>
  <c r="K96" i="1"/>
  <c r="E97" i="1"/>
  <c r="G96" i="1"/>
  <c r="H96" i="1"/>
  <c r="J95" i="1"/>
  <c r="L95" i="1"/>
  <c r="M95" i="1" s="1"/>
  <c r="F131" i="1" l="1"/>
  <c r="H131" i="1"/>
  <c r="J131" i="1" s="1"/>
  <c r="E131" i="1"/>
  <c r="K131" i="1" s="1"/>
  <c r="F98" i="1"/>
  <c r="K97" i="1"/>
  <c r="E98" i="1"/>
  <c r="G97" i="1"/>
  <c r="H97" i="1"/>
  <c r="J96" i="1"/>
  <c r="L96" i="1"/>
  <c r="M96" i="1" s="1"/>
  <c r="L131" i="1" l="1"/>
  <c r="M131" i="1" s="1"/>
  <c r="G132" i="1" s="1"/>
  <c r="F99" i="1"/>
  <c r="K98" i="1"/>
  <c r="E99" i="1"/>
  <c r="G98" i="1"/>
  <c r="H98" i="1"/>
  <c r="J97" i="1"/>
  <c r="L97" i="1"/>
  <c r="M97" i="1" s="1"/>
  <c r="H132" i="1" l="1"/>
  <c r="J132" i="1" s="1"/>
  <c r="E132" i="1"/>
  <c r="K132" i="1" s="1"/>
  <c r="F132" i="1"/>
  <c r="F100" i="1"/>
  <c r="K99" i="1"/>
  <c r="E100" i="1"/>
  <c r="G99" i="1"/>
  <c r="H99" i="1"/>
  <c r="J98" i="1"/>
  <c r="L98" i="1"/>
  <c r="M98" i="1" s="1"/>
  <c r="L132" i="1" l="1"/>
  <c r="M132" i="1" s="1"/>
  <c r="G133" i="1" s="1"/>
  <c r="H133" i="1" s="1"/>
  <c r="J133" i="1" s="1"/>
  <c r="H100" i="1"/>
  <c r="K100" i="1"/>
  <c r="F101" i="1"/>
  <c r="G100" i="1"/>
  <c r="E101" i="1"/>
  <c r="J99" i="1"/>
  <c r="L99" i="1"/>
  <c r="M99" i="1" s="1"/>
  <c r="F133" i="1" l="1"/>
  <c r="E133" i="1"/>
  <c r="K133" i="1" s="1"/>
  <c r="L133" i="1" s="1"/>
  <c r="M133" i="1" s="1"/>
  <c r="G134" i="1" s="1"/>
  <c r="H101" i="1"/>
  <c r="G101" i="1"/>
  <c r="K101" i="1"/>
  <c r="L100" i="1"/>
  <c r="M100" i="1" s="1"/>
  <c r="J100" i="1"/>
  <c r="H134" i="1" l="1"/>
  <c r="J134" i="1" s="1"/>
  <c r="E134" i="1"/>
  <c r="K134" i="1" s="1"/>
  <c r="F134" i="1"/>
  <c r="J101" i="1"/>
  <c r="L101" i="1"/>
  <c r="M101" i="1" s="1"/>
  <c r="F10" i="2" s="1"/>
  <c r="L134" i="1" l="1"/>
  <c r="M134" i="1" s="1"/>
  <c r="G135" i="1" s="1"/>
  <c r="F135" i="1" s="1"/>
  <c r="H135" i="1"/>
  <c r="J135" i="1" s="1"/>
  <c r="E135" i="1"/>
  <c r="K135" i="1" s="1"/>
  <c r="L135" i="1" l="1"/>
  <c r="M135" i="1" s="1"/>
  <c r="G136" i="1" s="1"/>
  <c r="F136" i="1" s="1"/>
  <c r="H136" i="1"/>
  <c r="J136" i="1" s="1"/>
  <c r="E136" i="1"/>
  <c r="K136" i="1" s="1"/>
  <c r="L136" i="1" l="1"/>
  <c r="M136" i="1" s="1"/>
  <c r="G137" i="1" s="1"/>
  <c r="H137" i="1"/>
  <c r="J137" i="1" s="1"/>
  <c r="F137" i="1"/>
  <c r="E137" i="1"/>
  <c r="K137" i="1" s="1"/>
  <c r="L137" i="1" l="1"/>
  <c r="M137" i="1" s="1"/>
  <c r="G138" i="1" s="1"/>
  <c r="F138" i="1" l="1"/>
  <c r="E138" i="1"/>
  <c r="K138" i="1" s="1"/>
  <c r="H138" i="1"/>
  <c r="J138" i="1" s="1"/>
  <c r="L138" i="1" l="1"/>
  <c r="M138" i="1" s="1"/>
  <c r="G139" i="1" s="1"/>
  <c r="H139" i="1"/>
  <c r="J139" i="1" s="1"/>
  <c r="F139" i="1"/>
  <c r="E139" i="1"/>
  <c r="K139" i="1" s="1"/>
  <c r="L139" i="1" l="1"/>
  <c r="M139" i="1" s="1"/>
  <c r="G140" i="1" s="1"/>
  <c r="E140" i="1" s="1"/>
  <c r="K140" i="1" s="1"/>
  <c r="H140" i="1"/>
  <c r="J140" i="1" s="1"/>
  <c r="L140" i="1" s="1"/>
  <c r="M140" i="1" s="1"/>
  <c r="G141" i="1" s="1"/>
  <c r="E141" i="1" s="1"/>
  <c r="K141" i="1" s="1"/>
  <c r="F141" i="1" l="1"/>
  <c r="F140" i="1"/>
  <c r="H141" i="1"/>
  <c r="J141" i="1" s="1"/>
  <c r="L141" i="1" s="1"/>
  <c r="M141" i="1" s="1"/>
  <c r="G142" i="1" s="1"/>
  <c r="H142" i="1" s="1"/>
  <c r="J142" i="1" s="1"/>
  <c r="E142" i="1" l="1"/>
  <c r="K142" i="1" s="1"/>
  <c r="L142" i="1" s="1"/>
  <c r="M142" i="1" s="1"/>
  <c r="G143" i="1" s="1"/>
  <c r="F142" i="1"/>
  <c r="F143" i="1" l="1"/>
  <c r="E143" i="1"/>
  <c r="K143" i="1" s="1"/>
  <c r="H143" i="1"/>
  <c r="J143" i="1" s="1"/>
  <c r="L143" i="1" l="1"/>
  <c r="M143" i="1" s="1"/>
  <c r="G144" i="1" s="1"/>
  <c r="F144" i="1" s="1"/>
  <c r="E144" i="1"/>
  <c r="K144" i="1" s="1"/>
  <c r="H144" i="1"/>
  <c r="J144" i="1" s="1"/>
  <c r="L144" i="1" l="1"/>
  <c r="M144" i="1" s="1"/>
  <c r="G145" i="1" s="1"/>
  <c r="H145" i="1"/>
  <c r="J145" i="1" s="1"/>
  <c r="F145" i="1"/>
  <c r="E145" i="1"/>
  <c r="K145" i="1" s="1"/>
  <c r="L145" i="1" l="1"/>
  <c r="M145" i="1" s="1"/>
  <c r="G146" i="1" s="1"/>
  <c r="H146" i="1"/>
  <c r="J146" i="1" s="1"/>
  <c r="F146" i="1"/>
  <c r="E146" i="1"/>
  <c r="K146" i="1" s="1"/>
  <c r="L146" i="1" l="1"/>
  <c r="M146" i="1" s="1"/>
  <c r="G147" i="1" s="1"/>
  <c r="F147" i="1" l="1"/>
  <c r="E147" i="1"/>
  <c r="K147" i="1" s="1"/>
  <c r="H147" i="1"/>
  <c r="J147" i="1" s="1"/>
  <c r="L147" i="1" l="1"/>
  <c r="M147" i="1" s="1"/>
  <c r="G148" i="1" s="1"/>
  <c r="F148" i="1" s="1"/>
  <c r="H148" i="1" l="1"/>
  <c r="J148" i="1" s="1"/>
  <c r="E148" i="1"/>
  <c r="K148" i="1" s="1"/>
  <c r="L148" i="1" l="1"/>
  <c r="M148" i="1" s="1"/>
  <c r="G149" i="1" s="1"/>
  <c r="F149" i="1"/>
  <c r="E149" i="1"/>
  <c r="K149" i="1" s="1"/>
  <c r="H149" i="1"/>
  <c r="J149" i="1" s="1"/>
  <c r="L149" i="1" l="1"/>
  <c r="M149" i="1" s="1"/>
  <c r="G150" i="1" s="1"/>
  <c r="F150" i="1" s="1"/>
  <c r="E150" i="1"/>
  <c r="K150" i="1" s="1"/>
  <c r="H150" i="1"/>
  <c r="J150" i="1" s="1"/>
  <c r="L150" i="1" l="1"/>
  <c r="M150" i="1" s="1"/>
  <c r="G151" i="1" s="1"/>
  <c r="F151" i="1"/>
  <c r="E151" i="1"/>
  <c r="K151" i="1" s="1"/>
  <c r="H151" i="1"/>
  <c r="J151" i="1" s="1"/>
  <c r="L151" i="1" s="1"/>
  <c r="M151" i="1" s="1"/>
  <c r="G152" i="1" s="1"/>
  <c r="F152" i="1" s="1"/>
  <c r="H152" i="1" l="1"/>
  <c r="J152" i="1" s="1"/>
  <c r="E152" i="1"/>
  <c r="K152" i="1" s="1"/>
  <c r="L152" i="1" s="1"/>
  <c r="M152" i="1" s="1"/>
  <c r="G153" i="1" s="1"/>
  <c r="H153" i="1" l="1"/>
  <c r="J153" i="1" s="1"/>
  <c r="F153" i="1"/>
  <c r="E153" i="1"/>
  <c r="K153" i="1" s="1"/>
  <c r="L153" i="1" l="1"/>
  <c r="M153" i="1" s="1"/>
  <c r="G154" i="1" s="1"/>
  <c r="H154" i="1" l="1"/>
  <c r="J154" i="1" s="1"/>
  <c r="F154" i="1"/>
  <c r="E154" i="1"/>
  <c r="K154" i="1" s="1"/>
  <c r="L154" i="1" l="1"/>
  <c r="M154" i="1" s="1"/>
  <c r="G155" i="1" s="1"/>
  <c r="H155" i="1" s="1"/>
  <c r="J155" i="1" s="1"/>
  <c r="F155" i="1" l="1"/>
  <c r="E155" i="1"/>
  <c r="K155" i="1" s="1"/>
  <c r="L155" i="1" s="1"/>
  <c r="M155" i="1" s="1"/>
  <c r="G156" i="1" s="1"/>
  <c r="H156" i="1" l="1"/>
  <c r="J156" i="1" s="1"/>
  <c r="F156" i="1"/>
  <c r="E156" i="1"/>
  <c r="K156" i="1" s="1"/>
  <c r="L156" i="1" l="1"/>
  <c r="M156" i="1" s="1"/>
  <c r="G157" i="1" s="1"/>
  <c r="H157" i="1" l="1"/>
  <c r="J157" i="1" s="1"/>
  <c r="F157" i="1"/>
  <c r="E157" i="1"/>
  <c r="K157" i="1" s="1"/>
  <c r="L157" i="1" l="1"/>
  <c r="M157" i="1" s="1"/>
  <c r="G158" i="1" s="1"/>
  <c r="H158" i="1" l="1"/>
  <c r="J158" i="1" s="1"/>
  <c r="F158" i="1"/>
  <c r="E158" i="1"/>
  <c r="K158" i="1" s="1"/>
  <c r="L158" i="1" l="1"/>
  <c r="M158" i="1" s="1"/>
  <c r="G159" i="1" s="1"/>
  <c r="H159" i="1" l="1"/>
  <c r="J159" i="1" s="1"/>
  <c r="F159" i="1"/>
  <c r="E159" i="1"/>
  <c r="K159" i="1" s="1"/>
  <c r="L159" i="1" l="1"/>
  <c r="M159" i="1" s="1"/>
  <c r="G160" i="1" s="1"/>
  <c r="H160" i="1" l="1"/>
  <c r="J160" i="1" s="1"/>
  <c r="F160" i="1"/>
  <c r="E160" i="1"/>
  <c r="K160" i="1" s="1"/>
  <c r="L160" i="1" l="1"/>
  <c r="M160" i="1" s="1"/>
  <c r="G161" i="1" s="1"/>
  <c r="F161" i="1" l="1"/>
  <c r="E161" i="1"/>
  <c r="K161" i="1" s="1"/>
  <c r="H161" i="1"/>
  <c r="J161" i="1" s="1"/>
  <c r="L161" i="1" l="1"/>
  <c r="M161" i="1" s="1"/>
  <c r="G162" i="1" s="1"/>
  <c r="F162" i="1" s="1"/>
  <c r="E162" i="1" l="1"/>
  <c r="K162" i="1" s="1"/>
  <c r="H162" i="1"/>
  <c r="J162" i="1" s="1"/>
  <c r="L162" i="1" l="1"/>
  <c r="M162" i="1" s="1"/>
  <c r="G163" i="1" s="1"/>
  <c r="F163" i="1" s="1"/>
  <c r="H163" i="1" l="1"/>
  <c r="J163" i="1" s="1"/>
  <c r="E163" i="1"/>
  <c r="K163" i="1" s="1"/>
  <c r="L163" i="1" s="1"/>
  <c r="M163" i="1" s="1"/>
  <c r="G164" i="1" s="1"/>
  <c r="F164" i="1" s="1"/>
  <c r="H164" i="1" l="1"/>
  <c r="J164" i="1" s="1"/>
  <c r="E164" i="1"/>
  <c r="K164" i="1" s="1"/>
  <c r="L164" i="1" s="1"/>
  <c r="M164" i="1" s="1"/>
  <c r="G165" i="1" s="1"/>
  <c r="F165" i="1" l="1"/>
  <c r="E165" i="1"/>
  <c r="K165" i="1" s="1"/>
  <c r="H165" i="1"/>
  <c r="J165" i="1" s="1"/>
  <c r="L165" i="1" l="1"/>
  <c r="M165" i="1" s="1"/>
  <c r="G166" i="1" s="1"/>
  <c r="F166" i="1" s="1"/>
  <c r="E166" i="1" l="1"/>
  <c r="K166" i="1" s="1"/>
  <c r="H166" i="1"/>
  <c r="J166" i="1" s="1"/>
  <c r="L166" i="1" l="1"/>
  <c r="M166" i="1" s="1"/>
  <c r="G167" i="1" s="1"/>
  <c r="F167" i="1" s="1"/>
  <c r="E167" i="1"/>
  <c r="K167" i="1" s="1"/>
  <c r="H167" i="1"/>
  <c r="J167" i="1" s="1"/>
  <c r="L167" i="1" l="1"/>
  <c r="M167" i="1" s="1"/>
  <c r="G168" i="1" s="1"/>
  <c r="F168" i="1"/>
  <c r="E168" i="1"/>
  <c r="K168" i="1" s="1"/>
  <c r="H168" i="1"/>
  <c r="J168" i="1" s="1"/>
  <c r="L168" i="1" l="1"/>
  <c r="M168" i="1" s="1"/>
  <c r="G169" i="1" s="1"/>
  <c r="F169" i="1" l="1"/>
  <c r="E169" i="1"/>
  <c r="K169" i="1" s="1"/>
  <c r="H169" i="1"/>
  <c r="J169" i="1" s="1"/>
  <c r="L169" i="1" s="1"/>
  <c r="M169" i="1" s="1"/>
  <c r="G170" i="1" s="1"/>
  <c r="F170" i="1" l="1"/>
  <c r="E170" i="1"/>
  <c r="K170" i="1" s="1"/>
  <c r="H170" i="1"/>
  <c r="J170" i="1" s="1"/>
  <c r="L170" i="1" l="1"/>
  <c r="M170" i="1" s="1"/>
  <c r="G171" i="1" s="1"/>
  <c r="F171" i="1" l="1"/>
  <c r="E171" i="1"/>
  <c r="K171" i="1" s="1"/>
  <c r="H171" i="1"/>
  <c r="J171" i="1" s="1"/>
  <c r="L171" i="1" l="1"/>
  <c r="M171" i="1" s="1"/>
  <c r="G172" i="1" s="1"/>
  <c r="F172" i="1" l="1"/>
  <c r="E172" i="1"/>
  <c r="K172" i="1" s="1"/>
  <c r="H172" i="1"/>
  <c r="J172" i="1" s="1"/>
  <c r="L172" i="1" l="1"/>
  <c r="M172" i="1" s="1"/>
  <c r="G173" i="1" s="1"/>
  <c r="F173" i="1" l="1"/>
  <c r="E173" i="1"/>
  <c r="K173" i="1" s="1"/>
  <c r="H173" i="1"/>
  <c r="J173" i="1" s="1"/>
  <c r="L173" i="1" l="1"/>
  <c r="M173" i="1" s="1"/>
  <c r="G174" i="1" s="1"/>
  <c r="F174" i="1"/>
  <c r="E174" i="1"/>
  <c r="K174" i="1" s="1"/>
  <c r="H174" i="1"/>
  <c r="J174" i="1" s="1"/>
  <c r="L174" i="1" l="1"/>
  <c r="M174" i="1" s="1"/>
  <c r="G175" i="1" s="1"/>
  <c r="F175" i="1" l="1"/>
  <c r="E175" i="1"/>
  <c r="K175" i="1" s="1"/>
  <c r="H175" i="1"/>
  <c r="J175" i="1" s="1"/>
  <c r="L175" i="1" l="1"/>
  <c r="M175" i="1" s="1"/>
  <c r="G176" i="1" s="1"/>
  <c r="F176" i="1" l="1"/>
  <c r="E176" i="1"/>
  <c r="K176" i="1" s="1"/>
  <c r="H176" i="1"/>
  <c r="J176" i="1" s="1"/>
  <c r="L176" i="1" l="1"/>
  <c r="M176" i="1" s="1"/>
  <c r="G177" i="1" s="1"/>
  <c r="F177" i="1" l="1"/>
  <c r="H177" i="1"/>
  <c r="J177" i="1" s="1"/>
  <c r="E177" i="1"/>
  <c r="K177" i="1" s="1"/>
  <c r="L177" i="1" l="1"/>
  <c r="M177" i="1" s="1"/>
  <c r="G178" i="1" s="1"/>
  <c r="F178" i="1" s="1"/>
  <c r="E178" i="1" l="1"/>
  <c r="K178" i="1" s="1"/>
  <c r="H178" i="1"/>
  <c r="J178" i="1" s="1"/>
  <c r="L178" i="1" l="1"/>
  <c r="M178" i="1" s="1"/>
  <c r="G179" i="1" s="1"/>
  <c r="F179" i="1" s="1"/>
  <c r="E179" i="1" l="1"/>
  <c r="K179" i="1" s="1"/>
  <c r="H179" i="1"/>
  <c r="J179" i="1" s="1"/>
  <c r="L179" i="1" l="1"/>
  <c r="M179" i="1" s="1"/>
  <c r="G180" i="1" s="1"/>
  <c r="F180" i="1" s="1"/>
  <c r="E180" i="1"/>
  <c r="K180" i="1" s="1"/>
  <c r="H180" i="1"/>
  <c r="J180" i="1" s="1"/>
  <c r="L180" i="1" l="1"/>
  <c r="M180" i="1" s="1"/>
  <c r="G181" i="1" s="1"/>
  <c r="F181" i="1" s="1"/>
  <c r="E181" i="1" l="1"/>
  <c r="K181" i="1" s="1"/>
  <c r="H181" i="1"/>
  <c r="J181" i="1" s="1"/>
  <c r="L181" i="1" s="1"/>
  <c r="M181" i="1" s="1"/>
  <c r="G182" i="1" s="1"/>
  <c r="F182" i="1" l="1"/>
  <c r="H182" i="1"/>
  <c r="J182" i="1" s="1"/>
  <c r="E182" i="1"/>
  <c r="K182" i="1" s="1"/>
  <c r="L182" i="1" l="1"/>
  <c r="M182" i="1" s="1"/>
  <c r="G183" i="1" s="1"/>
  <c r="F183" i="1" s="1"/>
  <c r="E183" i="1" l="1"/>
  <c r="K183" i="1" s="1"/>
  <c r="H183" i="1" l="1"/>
  <c r="J183" i="1" s="1"/>
  <c r="L183" i="1" s="1"/>
  <c r="M183" i="1" s="1"/>
  <c r="G184" i="1" s="1"/>
  <c r="F184" i="1" s="1"/>
  <c r="E184" i="1" l="1"/>
  <c r="K184" i="1" s="1"/>
  <c r="H184" i="1" l="1"/>
  <c r="J184" i="1" s="1"/>
  <c r="L184" i="1" s="1"/>
  <c r="M184" i="1" s="1"/>
  <c r="G185" i="1" s="1"/>
  <c r="F185" i="1" s="1"/>
  <c r="E185" i="1" l="1"/>
  <c r="K185" i="1" s="1"/>
  <c r="H185" i="1" l="1"/>
  <c r="J185" i="1" s="1"/>
  <c r="L185" i="1" s="1"/>
  <c r="M185" i="1" s="1"/>
  <c r="G186" i="1" s="1"/>
  <c r="F186" i="1" s="1"/>
  <c r="E186" i="1" l="1"/>
  <c r="K186" i="1" s="1"/>
  <c r="H186" i="1" l="1"/>
  <c r="J186" i="1" s="1"/>
  <c r="L186" i="1" s="1"/>
  <c r="M186" i="1" s="1"/>
  <c r="G187" i="1" s="1"/>
  <c r="F187" i="1" l="1"/>
  <c r="E187" i="1"/>
  <c r="K187" i="1" s="1"/>
  <c r="H187" i="1" l="1"/>
  <c r="J187" i="1" s="1"/>
  <c r="L187" i="1" s="1"/>
  <c r="M187" i="1" s="1"/>
  <c r="G188" i="1" s="1"/>
  <c r="F188" i="1" l="1"/>
  <c r="E188" i="1"/>
  <c r="K188" i="1" s="1"/>
  <c r="H188" i="1" l="1"/>
  <c r="J188" i="1" s="1"/>
  <c r="L188" i="1" s="1"/>
  <c r="M188" i="1" s="1"/>
  <c r="G189" i="1" s="1"/>
  <c r="F189" i="1" s="1"/>
  <c r="E189" i="1" l="1"/>
  <c r="K189" i="1" s="1"/>
  <c r="H189" i="1" l="1"/>
  <c r="J189" i="1" s="1"/>
  <c r="L189" i="1" s="1"/>
  <c r="M189" i="1" s="1"/>
  <c r="G190" i="1" s="1"/>
  <c r="F190" i="1" s="1"/>
  <c r="E190" i="1" l="1"/>
  <c r="K190" i="1" s="1"/>
  <c r="H190" i="1" l="1"/>
  <c r="J190" i="1" s="1"/>
  <c r="L190" i="1" s="1"/>
  <c r="M190" i="1" s="1"/>
  <c r="G191" i="1" s="1"/>
  <c r="F191" i="1" s="1"/>
  <c r="E191" i="1" l="1"/>
  <c r="K191" i="1" s="1"/>
  <c r="H191" i="1" l="1"/>
  <c r="J191" i="1" s="1"/>
  <c r="L191" i="1" s="1"/>
  <c r="M191" i="1" s="1"/>
  <c r="G192" i="1" s="1"/>
  <c r="F192" i="1" s="1"/>
  <c r="E192" i="1" l="1"/>
  <c r="K192" i="1" s="1"/>
  <c r="H192" i="1" l="1"/>
  <c r="J192" i="1" s="1"/>
  <c r="L192" i="1" s="1"/>
  <c r="M192" i="1" s="1"/>
  <c r="G193" i="1" s="1"/>
  <c r="E193" i="1" l="1"/>
  <c r="F193" i="1"/>
  <c r="K193" i="1"/>
  <c r="H193" i="1"/>
  <c r="J193" i="1" s="1"/>
  <c r="L193" i="1" l="1"/>
  <c r="M193" i="1" s="1"/>
  <c r="G194" i="1" s="1"/>
  <c r="F194" i="1" s="1"/>
  <c r="E194" i="1" l="1"/>
  <c r="K194" i="1" s="1"/>
  <c r="H194" i="1" l="1"/>
  <c r="J194" i="1" s="1"/>
  <c r="L194" i="1" s="1"/>
  <c r="M194" i="1" s="1"/>
  <c r="G195" i="1" s="1"/>
  <c r="F195" i="1" l="1"/>
  <c r="E195" i="1"/>
  <c r="K195" i="1" s="1"/>
  <c r="H195" i="1" l="1"/>
  <c r="J195" i="1" s="1"/>
  <c r="L195" i="1" s="1"/>
  <c r="M195" i="1" s="1"/>
  <c r="G196" i="1" s="1"/>
  <c r="F196" i="1" s="1"/>
  <c r="E196" i="1" l="1"/>
  <c r="K196" i="1" s="1"/>
  <c r="H196" i="1" l="1"/>
  <c r="J196" i="1" s="1"/>
  <c r="L196" i="1" s="1"/>
  <c r="M196" i="1" s="1"/>
  <c r="G197" i="1" s="1"/>
  <c r="F197" i="1" s="1"/>
  <c r="E197" i="1" l="1"/>
  <c r="K197" i="1" s="1"/>
  <c r="H197" i="1" l="1"/>
  <c r="J197" i="1" s="1"/>
  <c r="L197" i="1" s="1"/>
  <c r="M197" i="1" s="1"/>
  <c r="G198" i="1" s="1"/>
  <c r="F198" i="1" s="1"/>
  <c r="E198" i="1" l="1"/>
  <c r="K198" i="1" s="1"/>
  <c r="H198" i="1" l="1"/>
  <c r="J198" i="1" s="1"/>
  <c r="L198" i="1" s="1"/>
  <c r="M198" i="1" s="1"/>
  <c r="G199" i="1" s="1"/>
  <c r="F199" i="1" l="1"/>
  <c r="E199" i="1"/>
  <c r="K199" i="1" s="1"/>
  <c r="H199" i="1" l="1"/>
  <c r="J199" i="1" s="1"/>
  <c r="L199" i="1" s="1"/>
  <c r="M199" i="1" s="1"/>
  <c r="G200" i="1" s="1"/>
  <c r="F200" i="1" s="1"/>
  <c r="E200" i="1" l="1"/>
  <c r="K200" i="1" s="1"/>
  <c r="H200" i="1" l="1"/>
  <c r="J200" i="1" s="1"/>
  <c r="L200" i="1" s="1"/>
  <c r="M20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6" authorId="0" shapeId="0" xr:uid="{00000000-0006-0000-0000-000001000000}">
      <text>
        <r>
          <rPr>
            <sz val="11"/>
            <rFont val="Calibri"/>
            <scheme val="minor"/>
          </rPr>
          <t>======
ID#AAAAU3Q5GWA
Control y Medición    (2022-01-30 19:51:26)
Si el Apartado es del 1 al 15 de cada mes , el pago de la  mensulidad empieza al  mes posterior del 1 al 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" authorId="0" shapeId="0" xr:uid="{00000000-0006-0000-0100-000001000000}">
      <text>
        <r>
          <rPr>
            <sz val="11"/>
            <rFont val="Calibri"/>
            <scheme val="minor"/>
          </rPr>
          <t>======
ID#AAAAU3Q5GV4
Navetec    (2022-01-30 19:51:26)
numero</t>
        </r>
      </text>
    </comment>
    <comment ref="B11" authorId="0" shapeId="0" xr:uid="{00000000-0006-0000-0100-000002000000}">
      <text>
        <r>
          <rPr>
            <sz val="11"/>
            <rFont val="Calibri"/>
            <scheme val="minor"/>
          </rPr>
          <t>======
ID#AAAAU3Q5GWM
Navetec    (2022-01-30 19:51:26)
SUPERFICIE</t>
        </r>
      </text>
    </comment>
    <comment ref="D22" authorId="0" shapeId="0" xr:uid="{00000000-0006-0000-0100-000003000000}">
      <text>
        <r>
          <rPr>
            <sz val="11"/>
            <rFont val="Calibri"/>
            <scheme val="minor"/>
          </rPr>
          <t>======
ID#AAAAU3Q5GWQ
Navetec    (2022-01-30 19:51:26)
Colocar cantidad de mensualidades</t>
        </r>
      </text>
    </comment>
    <comment ref="D23" authorId="0" shapeId="0" xr:uid="{00000000-0006-0000-0100-000004000000}">
      <text>
        <r>
          <rPr>
            <sz val="11"/>
            <rFont val="Calibri"/>
            <scheme val="minor"/>
          </rPr>
          <t>======
ID#AAAAU3Q5GVw
Navetec    (2022-01-30 19:51:26)
Colocar cantidad de mensualidades</t>
        </r>
      </text>
    </comment>
    <comment ref="A34" authorId="0" shapeId="0" xr:uid="{00000000-0006-0000-0100-000005000000}">
      <text>
        <r>
          <rPr>
            <sz val="11"/>
            <rFont val="Calibri"/>
            <scheme val="minor"/>
          </rPr>
          <t xml:space="preserve">Control y Medición:
En caso de aplicar.
</t>
        </r>
      </text>
    </comment>
    <comment ref="A44" authorId="0" shapeId="0" xr:uid="{00000000-0006-0000-0100-000006000000}">
      <text>
        <r>
          <rPr>
            <sz val="11"/>
            <rFont val="Calibri"/>
            <scheme val="minor"/>
          </rPr>
          <t xml:space="preserve">Control y Medición:
En caso de aplicar.
</t>
        </r>
      </text>
    </comment>
    <comment ref="A54" authorId="0" shapeId="0" xr:uid="{00000000-0006-0000-0100-000007000000}">
      <text>
        <r>
          <rPr>
            <sz val="11"/>
            <rFont val="Calibri"/>
            <scheme val="minor"/>
          </rPr>
          <t xml:space="preserve">Control y Medición:
En caso de aplicar.
</t>
        </r>
      </text>
    </comment>
    <comment ref="A64" authorId="0" shapeId="0" xr:uid="{00000000-0006-0000-0100-000008000000}">
      <text>
        <r>
          <rPr>
            <sz val="11"/>
            <rFont val="Calibri"/>
            <scheme val="minor"/>
          </rPr>
          <t xml:space="preserve">Control y Medición:
En caso de aplicar.
</t>
        </r>
      </text>
    </comment>
    <comment ref="A72" authorId="0" shapeId="0" xr:uid="{00000000-0006-0000-0100-000009000000}">
      <text>
        <r>
          <rPr>
            <sz val="11"/>
            <rFont val="Calibri"/>
            <scheme val="minor"/>
          </rPr>
          <t xml:space="preserve">Control y Medición:
En caso de aplicar.
</t>
        </r>
      </text>
    </comment>
    <comment ref="A82" authorId="0" shapeId="0" xr:uid="{00000000-0006-0000-0100-00000A000000}">
      <text>
        <r>
          <rPr>
            <sz val="11"/>
            <rFont val="Calibri"/>
            <scheme val="minor"/>
          </rPr>
          <t xml:space="preserve">Control y Medición:
En caso de aplicar.
</t>
        </r>
      </text>
    </comment>
    <comment ref="A90" authorId="0" shapeId="0" xr:uid="{00000000-0006-0000-0100-00000B000000}">
      <text>
        <r>
          <rPr>
            <sz val="11"/>
            <rFont val="Calibri"/>
            <scheme val="minor"/>
          </rPr>
          <t xml:space="preserve">Control y Medición:
En caso de aplicar.
</t>
        </r>
      </text>
    </comment>
    <comment ref="A100" authorId="0" shapeId="0" xr:uid="{00000000-0006-0000-0100-00000C000000}">
      <text>
        <r>
          <rPr>
            <sz val="11"/>
            <rFont val="Calibri"/>
            <scheme val="minor"/>
          </rPr>
          <t xml:space="preserve">Control y Medición:
En caso de aplicar.
</t>
        </r>
      </text>
    </comment>
    <comment ref="A102" authorId="0" shapeId="0" xr:uid="{00000000-0006-0000-0100-00000D000000}">
      <text>
        <r>
          <rPr>
            <sz val="11"/>
            <rFont val="Calibri"/>
            <scheme val="minor"/>
          </rPr>
          <t>======
ID#AAAAU3Q5GV0
Navetec    (2022-01-30 19:51:26)
SOLO SI APLICA</t>
        </r>
      </text>
    </comment>
    <comment ref="A125" authorId="0" shapeId="0" xr:uid="{00000000-0006-0000-0100-00000E000000}">
      <text>
        <r>
          <rPr>
            <sz val="11"/>
            <rFont val="Calibri"/>
            <scheme val="minor"/>
          </rPr>
          <t>======
ID#AAAAU3Q5GWE
Navetec    (2022-01-30 19:51:26)
GIRO DE LA EMPRESA</t>
        </r>
      </text>
    </comment>
    <comment ref="F125" authorId="0" shapeId="0" xr:uid="{00000000-0006-0000-0100-00000F000000}">
      <text>
        <r>
          <rPr>
            <sz val="11"/>
            <rFont val="Calibri"/>
            <scheme val="minor"/>
          </rPr>
          <t>======
ID#AAAAU3Q5GWU
Navetec    (2022-01-30 19:51:26)
ACTIVIDAD A REALIZAR DENTRO DE LAS INSTALACIONES</t>
        </r>
      </text>
    </comment>
    <comment ref="A132" authorId="0" shapeId="0" xr:uid="{00000000-0006-0000-0100-000010000000}">
      <text>
        <r>
          <rPr>
            <sz val="11"/>
            <rFont val="Calibri"/>
            <scheme val="minor"/>
          </rPr>
          <t>======
ID#AAAAU3Q5GV8
Navetec    (2022-01-30 19:51:26)
SOLO SI APLICA</t>
        </r>
      </text>
    </comment>
    <comment ref="A143" authorId="0" shapeId="0" xr:uid="{00000000-0006-0000-0100-000011000000}">
      <text>
        <r>
          <rPr>
            <sz val="11"/>
            <rFont val="Calibri"/>
            <scheme val="minor"/>
          </rPr>
          <t>======
ID#AAAAU3Q5GWI
Navetec    (2022-01-30 19:51:26)
SOLO SI APLICA</t>
        </r>
      </text>
    </comment>
  </commentList>
</comments>
</file>

<file path=xl/sharedStrings.xml><?xml version="1.0" encoding="utf-8"?>
<sst xmlns="http://schemas.openxmlformats.org/spreadsheetml/2006/main" count="373" uniqueCount="217">
  <si>
    <t>CLIENTE:</t>
  </si>
  <si>
    <t>REFERNCIA:</t>
  </si>
  <si>
    <t>PARQUE:</t>
  </si>
  <si>
    <t>STA ROSA (Nave)</t>
  </si>
  <si>
    <t>NAVE</t>
  </si>
  <si>
    <t>IMPORTES:</t>
  </si>
  <si>
    <t>SUBTOTAL</t>
  </si>
  <si>
    <t>IVA</t>
  </si>
  <si>
    <t>IMPORTE TOTAL</t>
  </si>
  <si>
    <t>DESCUENTO</t>
  </si>
  <si>
    <t>LOTE</t>
  </si>
  <si>
    <t>Módulo:</t>
  </si>
  <si>
    <t>G</t>
  </si>
  <si>
    <t>CELTA</t>
  </si>
  <si>
    <t>Precio de Lista:</t>
  </si>
  <si>
    <t>PEDRO ESCOBEDO (Nave)</t>
  </si>
  <si>
    <t>m2</t>
  </si>
  <si>
    <t xml:space="preserve">Descuento: </t>
  </si>
  <si>
    <t>PEDRO ESCOBEDO (Lote)</t>
  </si>
  <si>
    <t>P.u Lista:</t>
  </si>
  <si>
    <t>Importe de Operación:</t>
  </si>
  <si>
    <t>AEROPUERTO (Nave)</t>
  </si>
  <si>
    <t>P.u Descuento:</t>
  </si>
  <si>
    <t xml:space="preserve">Enganche: </t>
  </si>
  <si>
    <t>AEROPUERTO (Lote)</t>
  </si>
  <si>
    <t>Descuento en el Enganche:</t>
  </si>
  <si>
    <t>SAN LUIS POTOSI (Nave)</t>
  </si>
  <si>
    <t>Enganche extra</t>
  </si>
  <si>
    <t>SAN LUIS POTOSI (Lote)</t>
  </si>
  <si>
    <t>Enganche a Pagar:</t>
  </si>
  <si>
    <t>GAMMA II ETAPA 1</t>
  </si>
  <si>
    <t>FINANCIAMIENTO:</t>
  </si>
  <si>
    <t>Total a Pagar:</t>
  </si>
  <si>
    <t>GAMMA II ETAPA 2</t>
  </si>
  <si>
    <t>Importe a Financiar:</t>
  </si>
  <si>
    <t>MENSUALIDADES:</t>
  </si>
  <si>
    <t>N/A</t>
  </si>
  <si>
    <t>ENGANCHE DIFERIDO:</t>
  </si>
  <si>
    <t>ENGANCHE DIFERIDO C/IVA:</t>
  </si>
  <si>
    <t>MENSUALIDAD + ENGANCHE</t>
  </si>
  <si>
    <t>LOTE-AE,SLP, PE 5%,5%</t>
  </si>
  <si>
    <t>NAVE-AE,SLP, PE 10%,10% 10%</t>
  </si>
  <si>
    <t>NAVE-GMA E1 10%,10% 10%</t>
  </si>
  <si>
    <t>NAVE-GMA E2 10%,10% 10%</t>
  </si>
  <si>
    <t>LOTE-AE,SLP, PE 10%,10%,10%</t>
  </si>
  <si>
    <t>Pago Inmediato:</t>
  </si>
  <si>
    <t>Documentación Requerida:</t>
  </si>
  <si>
    <t>Física.</t>
  </si>
  <si>
    <t>Moral:</t>
  </si>
  <si>
    <t>*Identificación Oficial.</t>
  </si>
  <si>
    <t>*Acta Constitutiva Y Inscripción en el RPPC.</t>
  </si>
  <si>
    <t>*RFC .</t>
  </si>
  <si>
    <t>*Identificación Oficial (Representante legal).</t>
  </si>
  <si>
    <t>*CURP .</t>
  </si>
  <si>
    <t>*RFC (Empresa y Representante Legal).</t>
  </si>
  <si>
    <t>*Comprobante de Domicilio.</t>
  </si>
  <si>
    <t>*Comprobante de Domicilio (Empresa y Representante legal).</t>
  </si>
  <si>
    <t>*Constancia Fiscal</t>
  </si>
  <si>
    <t>Nombre de la Promoción:</t>
  </si>
  <si>
    <t>Vigencia al</t>
  </si>
  <si>
    <t>Precios Sujetos a cambio sin sin previo  aviso.</t>
  </si>
  <si>
    <t>DESGLOSE DE FINANCIAMIENTO A MESES SIN INTERESES</t>
  </si>
  <si>
    <t>MONTO</t>
  </si>
  <si>
    <t>ENGANCHE %</t>
  </si>
  <si>
    <t>FINANCIAR</t>
  </si>
  <si>
    <t>AÑOS</t>
  </si>
  <si>
    <t>MESES</t>
  </si>
  <si>
    <t>PRIMEROS 4 AÑOS</t>
  </si>
  <si>
    <t>MESES S/INT</t>
  </si>
  <si>
    <t>Interés:</t>
  </si>
  <si>
    <t>Mensualidad</t>
  </si>
  <si>
    <t>PERIODO</t>
  </si>
  <si>
    <t>FECHA</t>
  </si>
  <si>
    <t>SALDO INICIAL</t>
  </si>
  <si>
    <t>MENSUALIDAD</t>
  </si>
  <si>
    <t>ABONOS</t>
  </si>
  <si>
    <t>MENSUALIDAD + ABONO</t>
  </si>
  <si>
    <t>INTERÉS</t>
  </si>
  <si>
    <t>ABONO A CAPITAL</t>
  </si>
  <si>
    <t>SALDO FINAL</t>
  </si>
  <si>
    <t>PAGADO</t>
  </si>
  <si>
    <t>POR PAGAR</t>
  </si>
  <si>
    <t>MESES RESTANTES</t>
  </si>
  <si>
    <t>CRÉDITO A 10 AÑOS</t>
  </si>
  <si>
    <t>MESES C/INT</t>
  </si>
  <si>
    <t>Mensualidad:</t>
  </si>
  <si>
    <t>DESGLOSE DE FINANCIAMIENTO A MESES CON INTERESES</t>
  </si>
  <si>
    <t>VENTA</t>
  </si>
  <si>
    <t>INFORMACION GENERAL DE VENTA</t>
  </si>
  <si>
    <t>FORMA DE PAGO:</t>
  </si>
  <si>
    <t>CRÉDITO</t>
  </si>
  <si>
    <t>PARQUE INDUSTRIAL:</t>
  </si>
  <si>
    <t>MES DE ENTREGA</t>
  </si>
  <si>
    <t>A LA FECHA DE ESCRITURACIÓN</t>
  </si>
  <si>
    <t>MODULO:</t>
  </si>
  <si>
    <t>FECHA DE ENTREGA</t>
  </si>
  <si>
    <t>M2:</t>
  </si>
  <si>
    <t>FECHA DE 1RA MENSUALIDAD</t>
  </si>
  <si>
    <t>TOTAL DE OPERACIÓN</t>
  </si>
  <si>
    <t>ENGANCHE DIFERIDO</t>
  </si>
  <si>
    <t>SIN/IVA</t>
  </si>
  <si>
    <t>C/IVA</t>
  </si>
  <si>
    <t>TOTAL A PAGAR:</t>
  </si>
  <si>
    <t>PAGO INMEDIATO</t>
  </si>
  <si>
    <t>ENGANCHE:</t>
  </si>
  <si>
    <t>No Incluye Mensualidad</t>
  </si>
  <si>
    <t>FINANCIAR:</t>
  </si>
  <si>
    <t>TEMPORALIDAD:</t>
  </si>
  <si>
    <t>MENSUALIDAD S/INTERES C/IVA:</t>
  </si>
  <si>
    <t>TASA DE INTERES:</t>
  </si>
  <si>
    <t>MENSUALIDAD C/INTERES C/IVA:</t>
  </si>
  <si>
    <t>USO DE PROPIEDAD:</t>
  </si>
  <si>
    <t>PLUSVALÍA</t>
  </si>
  <si>
    <t>TIPO DE CONTRATO:</t>
  </si>
  <si>
    <t>DATOS PERSONA FISICA</t>
  </si>
  <si>
    <t>NOMBRE:</t>
  </si>
  <si>
    <t>CEL:</t>
  </si>
  <si>
    <t>DOMICILIO:</t>
  </si>
  <si>
    <t>VIVES EN CASA:</t>
  </si>
  <si>
    <t>CORREO:</t>
  </si>
  <si>
    <t>FECHA DE NACIMIENTO:</t>
  </si>
  <si>
    <t>LUGAR DE NACIMIENTO:</t>
  </si>
  <si>
    <t>NACIONALIDAD:</t>
  </si>
  <si>
    <t>NIVEL DE ESTUDIOS:</t>
  </si>
  <si>
    <t>ESPECIFICAR:</t>
  </si>
  <si>
    <t>RFC:</t>
  </si>
  <si>
    <t>EMPRESA LABORA:</t>
  </si>
  <si>
    <t>ANTIGÜEDAD:</t>
  </si>
  <si>
    <t>PUESTO:</t>
  </si>
  <si>
    <t>TELÉFONO:</t>
  </si>
  <si>
    <t>ESTADO CIVIL:</t>
  </si>
  <si>
    <t>Si aplica Bienes:</t>
  </si>
  <si>
    <t>NOMBRE DEL CONYUGE:</t>
  </si>
  <si>
    <t>LUGAR DE NACIMIENTO (ELLA):</t>
  </si>
  <si>
    <t>DATOS COPROPIEDAD</t>
  </si>
  <si>
    <t>NOMBRE (1):</t>
  </si>
  <si>
    <t>SOLTER@</t>
  </si>
  <si>
    <t>LUGAR DE NACIMIENTO (ELL@):</t>
  </si>
  <si>
    <t>NOMBRE (2):</t>
  </si>
  <si>
    <t>NOMBRE (3):</t>
  </si>
  <si>
    <t>DATOS PERSONA MORAL Y REPRESENTANTE LEGAL</t>
  </si>
  <si>
    <t>REPRESENTANTE LEGAL (1)</t>
  </si>
  <si>
    <t>MEXICO D.F</t>
  </si>
  <si>
    <t>REPRESENTANTE LEGAL (2)</t>
  </si>
  <si>
    <t>EMPRESA</t>
  </si>
  <si>
    <t xml:space="preserve">IHT MEXICO </t>
  </si>
  <si>
    <t>TELEFONO:</t>
  </si>
  <si>
    <t>GIRO:</t>
  </si>
  <si>
    <t>ACTIVIDAD:</t>
  </si>
  <si>
    <t>ACTA CONSTITUTIVA</t>
  </si>
  <si>
    <t>FOLIO:</t>
  </si>
  <si>
    <t>CIUDAD DE REGISTRO:</t>
  </si>
  <si>
    <t>FECHA DE REGISTRO:</t>
  </si>
  <si>
    <t>OBJETO SOCIAL:</t>
  </si>
  <si>
    <t xml:space="preserve">No NOTARIA: </t>
  </si>
  <si>
    <t>FOLIO MERCANTIL:</t>
  </si>
  <si>
    <t>NOMBRE NOTARIO:</t>
  </si>
  <si>
    <t>DOCUMENTACION DEL CLIENTE</t>
  </si>
  <si>
    <t>PERSONA MORAL</t>
  </si>
  <si>
    <t>PERSONA FISICA</t>
  </si>
  <si>
    <t>ADICIONAL (AMBOS)</t>
  </si>
  <si>
    <t>Empresa:</t>
  </si>
  <si>
    <t xml:space="preserve">Acta de Nacimiento </t>
  </si>
  <si>
    <t>Simulador y hoja de registro</t>
  </si>
  <si>
    <t>Acta Constititiva y Inscripción al RPPC</t>
  </si>
  <si>
    <t xml:space="preserve">RFC                  </t>
  </si>
  <si>
    <t>Evidencia de reglamentos (Administración y Construcción)</t>
  </si>
  <si>
    <t>Comprobante de Domicilio.</t>
  </si>
  <si>
    <t>Identificacion Oficial</t>
  </si>
  <si>
    <t>Vouchers y Recibo.</t>
  </si>
  <si>
    <t>RFC Constancia Fiscal</t>
  </si>
  <si>
    <t>Comprobante de Domicilio</t>
  </si>
  <si>
    <t>Check-list Firmado.</t>
  </si>
  <si>
    <t>Representante Legal:</t>
  </si>
  <si>
    <t>CURP</t>
  </si>
  <si>
    <t>Contrato</t>
  </si>
  <si>
    <t>Acta de Nacimiento</t>
  </si>
  <si>
    <t>Acta de Matrimonio (En caso de aplicar).</t>
  </si>
  <si>
    <t>RFC</t>
  </si>
  <si>
    <t>Nota:En caso de ser coopropiedad poner toda documentación de ambos.</t>
  </si>
  <si>
    <t>ACUERDOS GENERALES</t>
  </si>
  <si>
    <t>CLIENTE PAGA EL 50% RESTANTE A LA FECHA DE ESCRITURACIÓN</t>
  </si>
  <si>
    <t>Vendedor</t>
  </si>
  <si>
    <t>Vo Bo Gerente Comercial</t>
  </si>
  <si>
    <t>Vo Bo Administracion General</t>
  </si>
  <si>
    <t>Vo Bo Direccion</t>
  </si>
  <si>
    <t>Entrega</t>
  </si>
  <si>
    <t>Recibe</t>
  </si>
  <si>
    <t>PARQUE</t>
  </si>
  <si>
    <t>LOGO</t>
  </si>
  <si>
    <t>PRECIOS</t>
  </si>
  <si>
    <t>CONDOMINIO</t>
  </si>
  <si>
    <t>TIPO CONTRATO</t>
  </si>
  <si>
    <t xml:space="preserve">FISICA </t>
  </si>
  <si>
    <t>MORAL</t>
  </si>
  <si>
    <t xml:space="preserve">COPROPIEDAD </t>
  </si>
  <si>
    <t>ESTADO CIVIL</t>
  </si>
  <si>
    <t>CASAD@</t>
  </si>
  <si>
    <t>DIVORCIAD@</t>
  </si>
  <si>
    <t>VIUD@</t>
  </si>
  <si>
    <t xml:space="preserve">ESTUDIOS </t>
  </si>
  <si>
    <t>DOCTORADO</t>
  </si>
  <si>
    <t>MAESTRIA</t>
  </si>
  <si>
    <t>LICENCIATURA</t>
  </si>
  <si>
    <t>INGENIERÍA</t>
  </si>
  <si>
    <t>TSU</t>
  </si>
  <si>
    <t>PREPARATORIA</t>
  </si>
  <si>
    <t xml:space="preserve">SECUNDARIA </t>
  </si>
  <si>
    <t xml:space="preserve">PRIMARIA </t>
  </si>
  <si>
    <t>OTRO</t>
  </si>
  <si>
    <t xml:space="preserve">VIVE EN CASA </t>
  </si>
  <si>
    <t>PROPIA</t>
  </si>
  <si>
    <t xml:space="preserve">RENTA </t>
  </si>
  <si>
    <t xml:space="preserve">FAMILIAR </t>
  </si>
  <si>
    <t xml:space="preserve">USO DE PROPIEDAD </t>
  </si>
  <si>
    <t xml:space="preserve">PATRIMONIO </t>
  </si>
  <si>
    <t>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</si>
</sst>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8" formatCode="&quot;$&quot;#,##0.00;[Red]\-&quot;$&quot;#,##0.00"/>
    <numFmt numFmtId="164" formatCode="[$-F800]dddd\,\ mmmm\ dd\,\ yyyy"/>
    <numFmt numFmtId="165" formatCode="&quot;$&quot;#,##0.00"/>
    <numFmt numFmtId="166" formatCode="0.0%"/>
    <numFmt numFmtId="167" formatCode="0\ &quot;:&quot;"/>
    <numFmt numFmtId="168" formatCode="_-&quot;$&quot;* #,##0.00_-;\-&quot;$&quot;* #,##0.00_-;_-&quot;$&quot;* &quot;-&quot;??_-;_-@"/>
    <numFmt numFmtId="169" formatCode="&quot;Enganche mayor a &quot;\ 0.0%"/>
    <numFmt numFmtId="170" formatCode="0.00\ &quot;Años&quot;"/>
    <numFmt numFmtId="171" formatCode="0\ &quot;Meses&quot;"/>
    <numFmt numFmtId="172" formatCode="0\ &quot;a&quot;"/>
    <numFmt numFmtId="173" formatCode="0.0\ &quot;Meses&quot;"/>
    <numFmt numFmtId="174" formatCode="&quot;Mensualidad  &quot;0&quot;  a&quot;"/>
    <numFmt numFmtId="175" formatCode="0\ "/>
    <numFmt numFmtId="176" formatCode="&quot;Mensualidad&quot;\ 0"/>
    <numFmt numFmtId="177" formatCode="0.0\ &quot;Años&quot;"/>
    <numFmt numFmtId="178" formatCode="0\ &quot;Años&quot;"/>
    <numFmt numFmtId="179" formatCode="0.0"/>
    <numFmt numFmtId="180" formatCode="&quot;$&quot;#,##0.000;[Red]\-&quot;$&quot;#,##0.000"/>
    <numFmt numFmtId="181" formatCode="&quot;Mes&quot;\ 0"/>
    <numFmt numFmtId="182" formatCode="0.00\ &quot;m2&quot;"/>
  </numFmts>
  <fonts count="51">
    <font>
      <sz val="11"/>
      <name val="Calibri"/>
      <scheme val="minor"/>
    </font>
    <font>
      <sz val="14"/>
      <name val="Arial"/>
    </font>
    <font>
      <b/>
      <sz val="14"/>
      <name val="Arial"/>
    </font>
    <font>
      <sz val="11"/>
      <name val="Calibri"/>
    </font>
    <font>
      <b/>
      <u/>
      <sz val="18"/>
      <name val="Arial"/>
    </font>
    <font>
      <b/>
      <u/>
      <sz val="14"/>
      <name val="Arial"/>
    </font>
    <font>
      <b/>
      <sz val="12"/>
      <color rgb="FF000000"/>
      <name val="Arial"/>
    </font>
    <font>
      <b/>
      <sz val="16"/>
      <name val="Arial"/>
    </font>
    <font>
      <b/>
      <u/>
      <sz val="14"/>
      <name val="Arial"/>
    </font>
    <font>
      <b/>
      <u/>
      <sz val="14"/>
      <name val="Arial"/>
    </font>
    <font>
      <b/>
      <u/>
      <sz val="14"/>
      <name val="Arial"/>
    </font>
    <font>
      <b/>
      <u/>
      <sz val="14"/>
      <name val="Arial"/>
    </font>
    <font>
      <u/>
      <sz val="14"/>
      <name val="Arial"/>
    </font>
    <font>
      <b/>
      <sz val="9"/>
      <name val="Arial"/>
    </font>
    <font>
      <u/>
      <sz val="14"/>
      <name val="Arial"/>
    </font>
    <font>
      <b/>
      <sz val="10"/>
      <name val="Arial"/>
    </font>
    <font>
      <b/>
      <u/>
      <sz val="14"/>
      <name val="Arial"/>
    </font>
    <font>
      <b/>
      <u/>
      <sz val="14"/>
      <name val="Arial"/>
    </font>
    <font>
      <b/>
      <u/>
      <sz val="11"/>
      <name val="Arial"/>
    </font>
    <font>
      <sz val="16"/>
      <name val="Arial"/>
    </font>
    <font>
      <sz val="11"/>
      <name val="Calibri"/>
    </font>
    <font>
      <b/>
      <u/>
      <sz val="14"/>
      <name val="Arial"/>
    </font>
    <font>
      <sz val="18"/>
      <name val="Arial"/>
    </font>
    <font>
      <u/>
      <sz val="14"/>
      <name val="Arial"/>
    </font>
    <font>
      <b/>
      <i/>
      <u/>
      <sz val="14"/>
      <name val="Arial"/>
    </font>
    <font>
      <b/>
      <u/>
      <sz val="16"/>
      <name val="Arial"/>
    </font>
    <font>
      <b/>
      <i/>
      <sz val="14"/>
      <name val="Arial"/>
    </font>
    <font>
      <b/>
      <i/>
      <sz val="14"/>
      <color rgb="FF000000"/>
      <name val="Arial"/>
    </font>
    <font>
      <sz val="14"/>
      <color rgb="FF000000"/>
      <name val="Arial"/>
    </font>
    <font>
      <b/>
      <sz val="14"/>
      <color rgb="FF000000"/>
      <name val="Arial"/>
    </font>
    <font>
      <sz val="11"/>
      <name val="Calibri"/>
    </font>
    <font>
      <sz val="14"/>
      <color rgb="FFD8D8D8"/>
      <name val="Arial"/>
    </font>
    <font>
      <b/>
      <u/>
      <sz val="16"/>
      <name val="Arial"/>
    </font>
    <font>
      <b/>
      <u/>
      <sz val="14"/>
      <name val="Arial"/>
    </font>
    <font>
      <sz val="12"/>
      <color rgb="FF000000"/>
      <name val="Arial"/>
    </font>
    <font>
      <b/>
      <sz val="14"/>
      <color rgb="FFFFFFFF"/>
      <name val="Arial"/>
    </font>
    <font>
      <b/>
      <sz val="12"/>
      <name val="Arial"/>
    </font>
    <font>
      <sz val="12"/>
      <name val="Arial"/>
    </font>
    <font>
      <b/>
      <sz val="11"/>
      <name val="Calibri"/>
    </font>
    <font>
      <b/>
      <sz val="10"/>
      <color rgb="FF000000"/>
      <name val="Arial"/>
    </font>
    <font>
      <sz val="12"/>
      <name val="Calibri"/>
    </font>
    <font>
      <u/>
      <sz val="12"/>
      <name val="Arial"/>
    </font>
    <font>
      <b/>
      <sz val="12"/>
      <name val="Calibri"/>
    </font>
    <font>
      <b/>
      <sz val="20"/>
      <name val="Calibri"/>
    </font>
    <font>
      <b/>
      <sz val="11"/>
      <color rgb="FF000000"/>
      <name val="Arial"/>
    </font>
    <font>
      <u/>
      <sz val="11"/>
      <name val="Calibri"/>
    </font>
    <font>
      <b/>
      <sz val="11"/>
      <name val="Calibri"/>
    </font>
    <font>
      <u/>
      <sz val="11"/>
      <name val="Calibri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002060"/>
        <bgColor rgb="FF002060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86">
    <xf numFmtId="0" fontId="0" fillId="0" borderId="0" xfId="0"/>
    <xf numFmtId="0" fontId="1" fillId="0" borderId="1" xfId="0" applyFont="1" applyBorder="1"/>
    <xf numFmtId="0" fontId="20" fillId="0" borderId="0" xfId="0" applyFont="1"/>
    <xf numFmtId="0" fontId="30" fillId="0" borderId="0" xfId="0" applyFont="1"/>
    <xf numFmtId="0" fontId="34" fillId="0" borderId="0" xfId="0" applyFont="1"/>
    <xf numFmtId="0" fontId="36" fillId="0" borderId="0" xfId="0" applyFont="1" applyAlignment="1">
      <alignment horizontal="left"/>
    </xf>
    <xf numFmtId="0" fontId="36" fillId="3" borderId="27" xfId="0" applyFont="1" applyFill="1" applyBorder="1" applyAlignment="1">
      <alignment horizontal="center"/>
    </xf>
    <xf numFmtId="0" fontId="37" fillId="0" borderId="0" xfId="0" applyFont="1"/>
    <xf numFmtId="0" fontId="36" fillId="3" borderId="7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0" fontId="2" fillId="3" borderId="7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181" fontId="2" fillId="3" borderId="27" xfId="0" applyNumberFormat="1" applyFont="1" applyFill="1" applyBorder="1" applyAlignment="1">
      <alignment horizontal="center"/>
    </xf>
    <xf numFmtId="0" fontId="38" fillId="2" borderId="1" xfId="0" applyFont="1" applyFill="1" applyBorder="1"/>
    <xf numFmtId="0" fontId="36" fillId="2" borderId="1" xfId="0" applyFont="1" applyFill="1" applyBorder="1"/>
    <xf numFmtId="0" fontId="2" fillId="3" borderId="28" xfId="0" applyFont="1" applyFill="1" applyBorder="1" applyAlignment="1">
      <alignment horizontal="center"/>
    </xf>
    <xf numFmtId="15" fontId="2" fillId="3" borderId="28" xfId="0" applyNumberFormat="1" applyFont="1" applyFill="1" applyBorder="1" applyAlignment="1">
      <alignment horizontal="center"/>
    </xf>
    <xf numFmtId="182" fontId="36" fillId="3" borderId="7" xfId="0" applyNumberFormat="1" applyFont="1" applyFill="1" applyBorder="1" applyAlignment="1">
      <alignment horizontal="center"/>
    </xf>
    <xf numFmtId="15" fontId="2" fillId="3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9" fontId="6" fillId="0" borderId="0" xfId="0" applyNumberFormat="1" applyFont="1"/>
    <xf numFmtId="0" fontId="39" fillId="0" borderId="0" xfId="0" applyFont="1" applyAlignment="1">
      <alignment horizontal="center"/>
    </xf>
    <xf numFmtId="168" fontId="36" fillId="3" borderId="17" xfId="0" applyNumberFormat="1" applyFont="1" applyFill="1" applyBorder="1"/>
    <xf numFmtId="168" fontId="36" fillId="3" borderId="19" xfId="0" applyNumberFormat="1" applyFont="1" applyFill="1" applyBorder="1"/>
    <xf numFmtId="0" fontId="34" fillId="0" borderId="0" xfId="0" applyFont="1" applyAlignment="1">
      <alignment horizontal="right"/>
    </xf>
    <xf numFmtId="168" fontId="36" fillId="3" borderId="30" xfId="0" applyNumberFormat="1" applyFont="1" applyFill="1" applyBorder="1"/>
    <xf numFmtId="168" fontId="36" fillId="3" borderId="31" xfId="0" applyNumberFormat="1" applyFont="1" applyFill="1" applyBorder="1"/>
    <xf numFmtId="176" fontId="37" fillId="0" borderId="1" xfId="0" applyNumberFormat="1" applyFont="1" applyBorder="1" applyAlignment="1">
      <alignment horizontal="right" vertical="center"/>
    </xf>
    <xf numFmtId="168" fontId="36" fillId="3" borderId="20" xfId="0" applyNumberFormat="1" applyFont="1" applyFill="1" applyBorder="1"/>
    <xf numFmtId="168" fontId="36" fillId="3" borderId="22" xfId="0" applyNumberFormat="1" applyFont="1" applyFill="1" applyBorder="1"/>
    <xf numFmtId="177" fontId="36" fillId="0" borderId="32" xfId="0" applyNumberFormat="1" applyFont="1" applyBorder="1" applyAlignment="1">
      <alignment horizontal="center"/>
    </xf>
    <xf numFmtId="173" fontId="37" fillId="0" borderId="33" xfId="0" applyNumberFormat="1" applyFont="1" applyBorder="1" applyAlignment="1">
      <alignment horizontal="center" vertical="center"/>
    </xf>
    <xf numFmtId="0" fontId="37" fillId="0" borderId="0" xfId="0" applyFont="1" applyAlignment="1">
      <alignment horizontal="left"/>
    </xf>
    <xf numFmtId="9" fontId="36" fillId="0" borderId="34" xfId="0" applyNumberFormat="1" applyFont="1" applyBorder="1" applyAlignment="1">
      <alignment horizontal="center"/>
    </xf>
    <xf numFmtId="173" fontId="37" fillId="0" borderId="35" xfId="0" applyNumberFormat="1" applyFont="1" applyBorder="1" applyAlignment="1">
      <alignment horizontal="center" vertical="center"/>
    </xf>
    <xf numFmtId="9" fontId="36" fillId="0" borderId="0" xfId="0" applyNumberFormat="1" applyFont="1" applyAlignment="1">
      <alignment horizontal="center"/>
    </xf>
    <xf numFmtId="173" fontId="37" fillId="0" borderId="0" xfId="0" applyNumberFormat="1" applyFont="1" applyAlignment="1">
      <alignment horizontal="center" vertical="center"/>
    </xf>
    <xf numFmtId="9" fontId="2" fillId="2" borderId="7" xfId="0" applyNumberFormat="1" applyFont="1" applyFill="1" applyBorder="1" applyAlignment="1">
      <alignment horizontal="center" vertical="center"/>
    </xf>
    <xf numFmtId="9" fontId="2" fillId="3" borderId="7" xfId="0" applyNumberFormat="1" applyFont="1" applyFill="1" applyBorder="1" applyAlignment="1">
      <alignment horizontal="center" vertical="center"/>
    </xf>
    <xf numFmtId="0" fontId="34" fillId="0" borderId="23" xfId="0" applyFont="1" applyBorder="1" applyAlignment="1">
      <alignment wrapText="1"/>
    </xf>
    <xf numFmtId="0" fontId="34" fillId="0" borderId="39" xfId="0" applyFont="1" applyBorder="1" applyAlignment="1">
      <alignment wrapText="1"/>
    </xf>
    <xf numFmtId="0" fontId="34" fillId="0" borderId="39" xfId="0" applyFont="1" applyBorder="1" applyAlignment="1">
      <alignment horizontal="left" wrapText="1"/>
    </xf>
    <xf numFmtId="0" fontId="34" fillId="0" borderId="23" xfId="0" applyFont="1" applyBorder="1" applyAlignment="1">
      <alignment horizontal="right"/>
    </xf>
    <xf numFmtId="0" fontId="34" fillId="0" borderId="23" xfId="0" applyFont="1" applyBorder="1"/>
    <xf numFmtId="0" fontId="40" fillId="0" borderId="23" xfId="0" applyFont="1" applyBorder="1" applyAlignment="1">
      <alignment vertical="center"/>
    </xf>
    <xf numFmtId="0" fontId="34" fillId="0" borderId="42" xfId="0" applyFont="1" applyBorder="1"/>
    <xf numFmtId="0" fontId="30" fillId="0" borderId="43" xfId="0" applyFont="1" applyBorder="1"/>
    <xf numFmtId="0" fontId="34" fillId="0" borderId="43" xfId="0" applyFont="1" applyBorder="1"/>
    <xf numFmtId="0" fontId="30" fillId="0" borderId="42" xfId="0" applyFont="1" applyBorder="1"/>
    <xf numFmtId="0" fontId="34" fillId="0" borderId="43" xfId="0" applyFont="1" applyBorder="1" applyAlignment="1">
      <alignment horizontal="right"/>
    </xf>
    <xf numFmtId="0" fontId="38" fillId="0" borderId="23" xfId="0" applyFont="1" applyBorder="1" applyAlignment="1">
      <alignment vertical="center"/>
    </xf>
    <xf numFmtId="0" fontId="34" fillId="0" borderId="39" xfId="0" applyFont="1" applyBorder="1"/>
    <xf numFmtId="0" fontId="20" fillId="0" borderId="42" xfId="0" applyFont="1" applyBorder="1"/>
    <xf numFmtId="0" fontId="42" fillId="0" borderId="23" xfId="0" applyFont="1" applyBorder="1" applyAlignment="1">
      <alignment horizontal="left" vertical="center" wrapText="1"/>
    </xf>
    <xf numFmtId="0" fontId="42" fillId="0" borderId="42" xfId="0" applyFont="1" applyBorder="1" applyAlignment="1">
      <alignment horizontal="left" vertical="center" wrapText="1"/>
    </xf>
    <xf numFmtId="0" fontId="42" fillId="0" borderId="49" xfId="0" applyFont="1" applyBorder="1" applyAlignment="1">
      <alignment horizontal="left" vertical="center" wrapText="1"/>
    </xf>
    <xf numFmtId="0" fontId="30" fillId="0" borderId="23" xfId="0" applyFont="1" applyBorder="1"/>
    <xf numFmtId="0" fontId="42" fillId="0" borderId="23" xfId="0" applyFont="1" applyBorder="1" applyAlignment="1">
      <alignment vertical="center"/>
    </xf>
    <xf numFmtId="0" fontId="43" fillId="0" borderId="50" xfId="0" applyFont="1" applyBorder="1" applyAlignment="1">
      <alignment vertical="center"/>
    </xf>
    <xf numFmtId="0" fontId="6" fillId="0" borderId="23" xfId="0" applyFont="1" applyBorder="1" applyAlignment="1">
      <alignment wrapText="1"/>
    </xf>
    <xf numFmtId="0" fontId="44" fillId="0" borderId="0" xfId="0" applyFont="1"/>
    <xf numFmtId="0" fontId="34" fillId="0" borderId="0" xfId="0" applyFont="1" applyAlignment="1">
      <alignment horizontal="center"/>
    </xf>
    <xf numFmtId="0" fontId="34" fillId="0" borderId="32" xfId="0" applyFont="1" applyBorder="1" applyAlignment="1">
      <alignment horizontal="left"/>
    </xf>
    <xf numFmtId="0" fontId="30" fillId="0" borderId="32" xfId="0" applyFont="1" applyBorder="1"/>
    <xf numFmtId="0" fontId="34" fillId="0" borderId="34" xfId="0" applyFont="1" applyBorder="1"/>
    <xf numFmtId="0" fontId="30" fillId="0" borderId="34" xfId="0" applyFont="1" applyBorder="1"/>
    <xf numFmtId="0" fontId="34" fillId="0" borderId="32" xfId="0" applyFont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4" fillId="0" borderId="32" xfId="0" applyFont="1" applyBorder="1"/>
    <xf numFmtId="0" fontId="46" fillId="0" borderId="0" xfId="0" applyFont="1"/>
    <xf numFmtId="0" fontId="38" fillId="0" borderId="0" xfId="0" applyFont="1" applyAlignment="1">
      <alignment horizontal="left"/>
    </xf>
    <xf numFmtId="0" fontId="36" fillId="0" borderId="0" xfId="0" applyFont="1"/>
    <xf numFmtId="0" fontId="38" fillId="0" borderId="0" xfId="0" applyFont="1"/>
    <xf numFmtId="0" fontId="34" fillId="2" borderId="51" xfId="0" applyFont="1" applyFill="1" applyBorder="1"/>
    <xf numFmtId="0" fontId="34" fillId="0" borderId="33" xfId="0" applyFont="1" applyBorder="1"/>
    <xf numFmtId="0" fontId="20" fillId="0" borderId="1" xfId="0" applyFont="1" applyBorder="1"/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8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165" fontId="20" fillId="0" borderId="1" xfId="0" applyNumberFormat="1" applyFont="1" applyBorder="1" applyAlignment="1">
      <alignment horizontal="left" vertical="center"/>
    </xf>
    <xf numFmtId="0" fontId="47" fillId="0" borderId="1" xfId="0" applyFont="1" applyBorder="1"/>
    <xf numFmtId="0" fontId="3" fillId="0" borderId="5" xfId="0" applyFont="1" applyBorder="1"/>
    <xf numFmtId="0" fontId="3" fillId="0" borderId="6" xfId="0" applyFont="1" applyBorder="1"/>
    <xf numFmtId="0" fontId="34" fillId="0" borderId="32" xfId="0" applyFont="1" applyBorder="1" applyAlignment="1">
      <alignment horizontal="left" wrapText="1"/>
    </xf>
    <xf numFmtId="0" fontId="3" fillId="0" borderId="32" xfId="0" applyFont="1" applyBorder="1"/>
    <xf numFmtId="0" fontId="34" fillId="0" borderId="32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0" fillId="0" borderId="0" xfId="0"/>
    <xf numFmtId="0" fontId="34" fillId="0" borderId="44" xfId="0" applyFont="1" applyBorder="1" applyAlignment="1">
      <alignment horizontal="center"/>
    </xf>
    <xf numFmtId="0" fontId="3" fillId="0" borderId="45" xfId="0" applyFont="1" applyBorder="1"/>
    <xf numFmtId="0" fontId="3" fillId="0" borderId="46" xfId="0" applyFont="1" applyBorder="1"/>
    <xf numFmtId="0" fontId="34" fillId="0" borderId="40" xfId="0" applyFont="1" applyBorder="1" applyAlignment="1">
      <alignment horizontal="center"/>
    </xf>
    <xf numFmtId="0" fontId="3" fillId="0" borderId="41" xfId="0" applyFont="1" applyBorder="1"/>
    <xf numFmtId="0" fontId="42" fillId="0" borderId="44" xfId="0" applyFont="1" applyBorder="1" applyAlignment="1">
      <alignment horizontal="center" vertical="center" wrapText="1"/>
    </xf>
    <xf numFmtId="0" fontId="34" fillId="0" borderId="36" xfId="0" applyFont="1" applyBorder="1" applyAlignment="1">
      <alignment horizontal="center"/>
    </xf>
    <xf numFmtId="0" fontId="3" fillId="0" borderId="38" xfId="0" applyFont="1" applyBorder="1"/>
    <xf numFmtId="0" fontId="34" fillId="0" borderId="40" xfId="0" applyFont="1" applyBorder="1" applyAlignment="1">
      <alignment horizontal="left"/>
    </xf>
    <xf numFmtId="0" fontId="41" fillId="0" borderId="40" xfId="0" applyFont="1" applyBorder="1" applyAlignment="1">
      <alignment horizontal="left"/>
    </xf>
    <xf numFmtId="0" fontId="34" fillId="0" borderId="44" xfId="0" applyFont="1" applyBorder="1" applyAlignment="1">
      <alignment horizontal="left"/>
    </xf>
    <xf numFmtId="0" fontId="35" fillId="11" borderId="36" xfId="0" applyFont="1" applyFill="1" applyBorder="1" applyAlignment="1">
      <alignment horizontal="center"/>
    </xf>
    <xf numFmtId="0" fontId="3" fillId="0" borderId="37" xfId="0" applyFont="1" applyBorder="1"/>
    <xf numFmtId="0" fontId="34" fillId="0" borderId="47" xfId="0" applyFont="1" applyBorder="1" applyAlignment="1">
      <alignment horizontal="left"/>
    </xf>
    <xf numFmtId="0" fontId="3" fillId="0" borderId="48" xfId="0" applyFont="1" applyBorder="1"/>
    <xf numFmtId="0" fontId="34" fillId="0" borderId="34" xfId="0" applyFont="1" applyBorder="1" applyAlignment="1">
      <alignment horizontal="center"/>
    </xf>
    <xf numFmtId="0" fontId="3" fillId="0" borderId="34" xfId="0" applyFont="1" applyBorder="1"/>
    <xf numFmtId="14" fontId="34" fillId="0" borderId="32" xfId="0" applyNumberFormat="1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3" fillId="0" borderId="26" xfId="0" applyFont="1" applyBorder="1"/>
    <xf numFmtId="0" fontId="35" fillId="11" borderId="4" xfId="0" applyFont="1" applyFill="1" applyBorder="1" applyAlignment="1">
      <alignment horizontal="center"/>
    </xf>
    <xf numFmtId="0" fontId="34" fillId="0" borderId="32" xfId="0" applyFont="1" applyBorder="1" applyAlignment="1">
      <alignment horizontal="left"/>
    </xf>
    <xf numFmtId="0" fontId="34" fillId="0" borderId="34" xfId="0" applyFont="1" applyBorder="1" applyAlignment="1">
      <alignment horizontal="left" wrapText="1"/>
    </xf>
    <xf numFmtId="0" fontId="45" fillId="0" borderId="34" xfId="0" applyFont="1" applyBorder="1" applyAlignment="1">
      <alignment horizontal="left"/>
    </xf>
    <xf numFmtId="0" fontId="34" fillId="0" borderId="34" xfId="0" applyFont="1" applyBorder="1" applyAlignment="1">
      <alignment horizontal="right"/>
    </xf>
    <xf numFmtId="0" fontId="34" fillId="0" borderId="33" xfId="0" applyFont="1" applyBorder="1" applyAlignment="1">
      <alignment horizontal="left"/>
    </xf>
    <xf numFmtId="0" fontId="3" fillId="0" borderId="33" xfId="0" applyFont="1" applyBorder="1"/>
    <xf numFmtId="0" fontId="34" fillId="0" borderId="34" xfId="0" applyFont="1" applyBorder="1" applyAlignment="1">
      <alignment horizontal="left"/>
    </xf>
    <xf numFmtId="0" fontId="34" fillId="0" borderId="33" xfId="0" applyFont="1" applyBorder="1" applyAlignment="1">
      <alignment horizontal="center" vertical="center"/>
    </xf>
    <xf numFmtId="0" fontId="34" fillId="0" borderId="52" xfId="0" applyFont="1" applyBorder="1" applyAlignment="1">
      <alignment horizontal="center"/>
    </xf>
    <xf numFmtId="0" fontId="3" fillId="0" borderId="52" xfId="0" applyFont="1" applyBorder="1"/>
    <xf numFmtId="0" fontId="37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0" fontId="34" fillId="0" borderId="33" xfId="0" applyFont="1" applyBorder="1" applyAlignment="1">
      <alignment horizontal="center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8" fontId="1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8" fontId="1" fillId="0" borderId="1" xfId="0" applyNumberFormat="1" applyFont="1" applyBorder="1" applyProtection="1">
      <protection locked="0"/>
    </xf>
    <xf numFmtId="0" fontId="3" fillId="0" borderId="3" xfId="0" applyFont="1" applyBorder="1" applyProtection="1">
      <protection locked="0"/>
    </xf>
    <xf numFmtId="164" fontId="4" fillId="0" borderId="4" xfId="0" applyNumberFormat="1" applyFont="1" applyBorder="1" applyAlignment="1" applyProtection="1">
      <alignment horizontal="right" vertical="center"/>
      <protection locked="0"/>
    </xf>
    <xf numFmtId="0" fontId="3" fillId="0" borderId="5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5" fillId="0" borderId="1" xfId="0" applyFont="1" applyBorder="1" applyAlignment="1" applyProtection="1">
      <alignment horizontal="right"/>
      <protection locked="0"/>
    </xf>
    <xf numFmtId="0" fontId="1" fillId="2" borderId="1" xfId="0" applyFont="1" applyFill="1" applyBorder="1" applyProtection="1">
      <protection locked="0"/>
    </xf>
    <xf numFmtId="165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0" fontId="9" fillId="4" borderId="9" xfId="0" applyFont="1" applyFill="1" applyBorder="1" applyAlignment="1" applyProtection="1">
      <alignment horizontal="center" vertical="center"/>
      <protection locked="0"/>
    </xf>
    <xf numFmtId="0" fontId="10" fillId="4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top"/>
      <protection locked="0"/>
    </xf>
    <xf numFmtId="8" fontId="2" fillId="0" borderId="1" xfId="0" applyNumberFormat="1" applyFont="1" applyBorder="1" applyAlignment="1" applyProtection="1">
      <alignment horizontal="center"/>
      <protection locked="0"/>
    </xf>
    <xf numFmtId="167" fontId="2" fillId="0" borderId="13" xfId="0" applyNumberFormat="1" applyFont="1" applyBorder="1" applyAlignment="1" applyProtection="1">
      <alignment horizontal="right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right" vertical="center"/>
      <protection locked="0"/>
    </xf>
    <xf numFmtId="168" fontId="2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right"/>
      <protection locked="0"/>
    </xf>
    <xf numFmtId="10" fontId="7" fillId="2" borderId="1" xfId="0" applyNumberFormat="1" applyFont="1" applyFill="1" applyBorder="1" applyAlignment="1" applyProtection="1">
      <alignment horizontal="center" vertical="center"/>
      <protection locked="0"/>
    </xf>
    <xf numFmtId="168" fontId="1" fillId="0" borderId="1" xfId="0" applyNumberFormat="1" applyFont="1" applyBorder="1" applyProtection="1">
      <protection locked="0"/>
    </xf>
    <xf numFmtId="165" fontId="2" fillId="2" borderId="14" xfId="0" applyNumberFormat="1" applyFont="1" applyFill="1" applyBorder="1" applyAlignment="1" applyProtection="1">
      <alignment horizontal="center"/>
      <protection locked="0"/>
    </xf>
    <xf numFmtId="169" fontId="13" fillId="6" borderId="1" xfId="0" applyNumberFormat="1" applyFont="1" applyFill="1" applyBorder="1" applyProtection="1">
      <protection locked="0"/>
    </xf>
    <xf numFmtId="0" fontId="2" fillId="0" borderId="15" xfId="0" applyFont="1" applyBorder="1" applyAlignment="1" applyProtection="1">
      <alignment horizontal="right" vertical="center"/>
      <protection locked="0"/>
    </xf>
    <xf numFmtId="165" fontId="2" fillId="7" borderId="16" xfId="0" applyNumberFormat="1" applyFont="1" applyFill="1" applyBorder="1" applyAlignment="1" applyProtection="1">
      <alignment horizontal="center" vertical="center"/>
      <protection locked="0"/>
    </xf>
    <xf numFmtId="8" fontId="15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right" vertical="center" wrapText="1"/>
      <protection locked="0"/>
    </xf>
    <xf numFmtId="8" fontId="1" fillId="0" borderId="1" xfId="0" applyNumberFormat="1" applyFont="1" applyBorder="1" applyAlignment="1" applyProtection="1">
      <alignment horizontal="center"/>
      <protection locked="0"/>
    </xf>
    <xf numFmtId="0" fontId="17" fillId="4" borderId="7" xfId="0" applyFont="1" applyFill="1" applyBorder="1" applyAlignment="1" applyProtection="1">
      <alignment horizontal="center" vertical="center"/>
      <protection locked="0"/>
    </xf>
    <xf numFmtId="172" fontId="1" fillId="0" borderId="1" xfId="0" applyNumberFormat="1" applyFont="1" applyBorder="1" applyAlignment="1" applyProtection="1">
      <alignment horizontal="right" vertical="center"/>
      <protection locked="0"/>
    </xf>
    <xf numFmtId="173" fontId="1" fillId="0" borderId="1" xfId="0" applyNumberFormat="1" applyFont="1" applyBorder="1" applyAlignment="1" applyProtection="1">
      <alignment horizontal="left" vertical="center"/>
      <protection locked="0"/>
    </xf>
    <xf numFmtId="173" fontId="1" fillId="0" borderId="1" xfId="0" applyNumberFormat="1" applyFont="1" applyBorder="1" applyAlignment="1" applyProtection="1">
      <alignment horizontal="center" vertical="center"/>
      <protection locked="0"/>
    </xf>
    <xf numFmtId="174" fontId="1" fillId="0" borderId="1" xfId="0" applyNumberFormat="1" applyFont="1" applyBorder="1" applyAlignment="1" applyProtection="1">
      <alignment horizontal="center" vertical="center"/>
      <protection locked="0"/>
    </xf>
    <xf numFmtId="175" fontId="1" fillId="0" borderId="1" xfId="0" applyNumberFormat="1" applyFont="1" applyBorder="1" applyAlignment="1" applyProtection="1">
      <alignment horizontal="left" vertical="center"/>
      <protection locked="0"/>
    </xf>
    <xf numFmtId="9" fontId="1" fillId="0" borderId="0" xfId="0" applyNumberFormat="1" applyFont="1" applyProtection="1">
      <protection locked="0"/>
    </xf>
    <xf numFmtId="0" fontId="18" fillId="8" borderId="7" xfId="0" applyFont="1" applyFill="1" applyBorder="1" applyAlignment="1" applyProtection="1">
      <alignment horizontal="left" vertical="center"/>
      <protection locked="0"/>
    </xf>
    <xf numFmtId="176" fontId="19" fillId="0" borderId="1" xfId="0" applyNumberFormat="1" applyFont="1" applyBorder="1" applyAlignment="1" applyProtection="1">
      <alignment horizontal="center" vertical="center"/>
      <protection locked="0"/>
    </xf>
    <xf numFmtId="168" fontId="2" fillId="5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Protection="1">
      <protection locked="0"/>
    </xf>
    <xf numFmtId="0" fontId="21" fillId="8" borderId="7" xfId="0" applyFont="1" applyFill="1" applyBorder="1" applyAlignment="1" applyProtection="1">
      <alignment horizontal="center" vertical="center"/>
      <protection locked="0"/>
    </xf>
    <xf numFmtId="9" fontId="22" fillId="2" borderId="1" xfId="0" applyNumberFormat="1" applyFont="1" applyFill="1" applyBorder="1" applyProtection="1">
      <protection locked="0"/>
    </xf>
    <xf numFmtId="9" fontId="2" fillId="0" borderId="1" xfId="0" applyNumberFormat="1" applyFont="1" applyBorder="1" applyAlignment="1" applyProtection="1">
      <alignment horizontal="right" vertical="center"/>
      <protection locked="0"/>
    </xf>
    <xf numFmtId="176" fontId="23" fillId="0" borderId="1" xfId="0" applyNumberFormat="1" applyFont="1" applyBorder="1" applyAlignment="1" applyProtection="1">
      <alignment horizontal="right" vertical="center"/>
      <protection locked="0"/>
    </xf>
    <xf numFmtId="0" fontId="2" fillId="0" borderId="1" xfId="0" applyFont="1" applyBorder="1" applyProtection="1">
      <protection locked="0"/>
    </xf>
    <xf numFmtId="0" fontId="24" fillId="0" borderId="1" xfId="0" applyFont="1" applyBorder="1" applyProtection="1"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right"/>
      <protection locked="0"/>
    </xf>
    <xf numFmtId="0" fontId="26" fillId="0" borderId="1" xfId="0" applyFont="1" applyBorder="1" applyProtection="1">
      <protection locked="0"/>
    </xf>
    <xf numFmtId="0" fontId="28" fillId="0" borderId="1" xfId="0" applyFont="1" applyBorder="1" applyProtection="1"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23" xfId="0" applyFont="1" applyBorder="1" applyAlignment="1" applyProtection="1">
      <alignment horizontal="center"/>
      <protection locked="0"/>
    </xf>
    <xf numFmtId="14" fontId="2" fillId="2" borderId="23" xfId="0" applyNumberFormat="1" applyFont="1" applyFill="1" applyBorder="1" applyAlignment="1" applyProtection="1">
      <alignment horizontal="center"/>
      <protection locked="0"/>
    </xf>
    <xf numFmtId="168" fontId="1" fillId="0" borderId="23" xfId="0" applyNumberFormat="1" applyFont="1" applyBorder="1" applyAlignment="1" applyProtection="1">
      <alignment horizontal="center"/>
      <protection locked="0"/>
    </xf>
    <xf numFmtId="0" fontId="50" fillId="12" borderId="23" xfId="0" applyFont="1" applyFill="1" applyBorder="1" applyAlignment="1" applyProtection="1">
      <alignment horizontal="center"/>
      <protection locked="0"/>
    </xf>
    <xf numFmtId="15" fontId="50" fillId="12" borderId="23" xfId="0" applyNumberFormat="1" applyFont="1" applyFill="1" applyBorder="1" applyAlignment="1" applyProtection="1">
      <alignment horizontal="center"/>
      <protection locked="0"/>
    </xf>
    <xf numFmtId="15" fontId="1" fillId="0" borderId="23" xfId="0" applyNumberFormat="1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3" fillId="0" borderId="24" xfId="0" applyFont="1" applyBorder="1" applyProtection="1">
      <protection locked="0"/>
    </xf>
    <xf numFmtId="0" fontId="30" fillId="0" borderId="0" xfId="0" applyFont="1" applyProtection="1">
      <protection locked="0"/>
    </xf>
    <xf numFmtId="0" fontId="31" fillId="4" borderId="23" xfId="0" applyFont="1" applyFill="1" applyBorder="1" applyAlignment="1" applyProtection="1">
      <alignment horizontal="center"/>
      <protection locked="0"/>
    </xf>
    <xf numFmtId="15" fontId="31" fillId="4" borderId="23" xfId="0" applyNumberFormat="1" applyFont="1" applyFill="1" applyBorder="1" applyAlignment="1" applyProtection="1">
      <alignment horizontal="center"/>
      <protection locked="0"/>
    </xf>
    <xf numFmtId="168" fontId="31" fillId="4" borderId="23" xfId="0" applyNumberFormat="1" applyFont="1" applyFill="1" applyBorder="1" applyAlignment="1" applyProtection="1">
      <alignment horizontal="center"/>
      <protection locked="0"/>
    </xf>
    <xf numFmtId="168" fontId="1" fillId="4" borderId="23" xfId="0" applyNumberFormat="1" applyFont="1" applyFill="1" applyBorder="1" applyAlignment="1" applyProtection="1">
      <alignment horizontal="center"/>
      <protection locked="0"/>
    </xf>
    <xf numFmtId="8" fontId="1" fillId="4" borderId="23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Protection="1">
      <protection locked="0"/>
    </xf>
    <xf numFmtId="0" fontId="28" fillId="0" borderId="23" xfId="0" applyFont="1" applyBorder="1" applyProtection="1">
      <protection locked="0"/>
    </xf>
    <xf numFmtId="0" fontId="28" fillId="0" borderId="1" xfId="0" applyFont="1" applyBorder="1" applyAlignment="1" applyProtection="1">
      <alignment horizontal="center" vertical="top"/>
      <protection locked="0"/>
    </xf>
    <xf numFmtId="0" fontId="29" fillId="0" borderId="23" xfId="0" applyFont="1" applyBorder="1" applyAlignment="1" applyProtection="1">
      <alignment horizontal="right"/>
      <protection locked="0"/>
    </xf>
    <xf numFmtId="165" fontId="29" fillId="0" borderId="23" xfId="0" applyNumberFormat="1" applyFont="1" applyBorder="1" applyAlignment="1" applyProtection="1">
      <alignment horizontal="center" vertical="center"/>
      <protection locked="0"/>
    </xf>
    <xf numFmtId="165" fontId="29" fillId="0" borderId="23" xfId="0" applyNumberFormat="1" applyFont="1" applyBorder="1" applyAlignment="1" applyProtection="1">
      <alignment horizontal="center"/>
      <protection locked="0"/>
    </xf>
    <xf numFmtId="179" fontId="29" fillId="0" borderId="23" xfId="0" applyNumberFormat="1" applyFont="1" applyBorder="1" applyAlignment="1" applyProtection="1">
      <alignment horizontal="center"/>
      <protection locked="0"/>
    </xf>
    <xf numFmtId="178" fontId="29" fillId="0" borderId="23" xfId="0" applyNumberFormat="1" applyFont="1" applyBorder="1" applyAlignment="1" applyProtection="1">
      <alignment horizontal="center"/>
      <protection locked="0"/>
    </xf>
    <xf numFmtId="173" fontId="28" fillId="0" borderId="23" xfId="0" applyNumberFormat="1" applyFont="1" applyBorder="1" applyAlignment="1" applyProtection="1">
      <alignment horizontal="center"/>
      <protection locked="0"/>
    </xf>
    <xf numFmtId="10" fontId="28" fillId="0" borderId="23" xfId="0" applyNumberFormat="1" applyFont="1" applyBorder="1" applyAlignment="1" applyProtection="1">
      <alignment horizontal="center"/>
      <protection locked="0"/>
    </xf>
    <xf numFmtId="8" fontId="29" fillId="0" borderId="23" xfId="0" applyNumberFormat="1" applyFont="1" applyBorder="1" applyAlignment="1" applyProtection="1">
      <alignment horizontal="center"/>
      <protection locked="0"/>
    </xf>
    <xf numFmtId="8" fontId="28" fillId="0" borderId="23" xfId="0" applyNumberFormat="1" applyFont="1" applyBorder="1" applyProtection="1">
      <protection locked="0"/>
    </xf>
    <xf numFmtId="0" fontId="32" fillId="0" borderId="1" xfId="0" applyFont="1" applyBorder="1" applyAlignment="1" applyProtection="1">
      <alignment vertical="center"/>
      <protection locked="0"/>
    </xf>
    <xf numFmtId="0" fontId="33" fillId="0" borderId="1" xfId="0" applyFont="1" applyBorder="1" applyAlignment="1" applyProtection="1">
      <alignment horizontal="left"/>
      <protection locked="0"/>
    </xf>
    <xf numFmtId="0" fontId="2" fillId="5" borderId="23" xfId="0" applyFont="1" applyFill="1" applyBorder="1" applyAlignment="1" applyProtection="1">
      <alignment horizontal="center" vertical="center"/>
      <protection locked="0"/>
    </xf>
    <xf numFmtId="0" fontId="2" fillId="5" borderId="23" xfId="0" applyFont="1" applyFill="1" applyBorder="1" applyAlignment="1" applyProtection="1">
      <alignment horizontal="center" vertical="center" wrapText="1"/>
      <protection locked="0"/>
    </xf>
    <xf numFmtId="8" fontId="2" fillId="5" borderId="23" xfId="0" applyNumberFormat="1" applyFont="1" applyFill="1" applyBorder="1" applyAlignment="1" applyProtection="1">
      <alignment horizontal="center" vertical="center"/>
      <protection locked="0"/>
    </xf>
    <xf numFmtId="180" fontId="2" fillId="9" borderId="23" xfId="0" applyNumberFormat="1" applyFont="1" applyFill="1" applyBorder="1" applyAlignment="1" applyProtection="1">
      <alignment horizontal="right" vertical="center"/>
      <protection locked="0"/>
    </xf>
    <xf numFmtId="168" fontId="2" fillId="9" borderId="23" xfId="0" applyNumberFormat="1" applyFont="1" applyFill="1" applyBorder="1" applyAlignment="1" applyProtection="1">
      <alignment horizontal="center"/>
      <protection locked="0"/>
    </xf>
    <xf numFmtId="8" fontId="1" fillId="0" borderId="23" xfId="0" applyNumberFormat="1" applyFont="1" applyBorder="1" applyAlignment="1" applyProtection="1">
      <alignment horizontal="center"/>
      <protection locked="0"/>
    </xf>
    <xf numFmtId="8" fontId="28" fillId="10" borderId="23" xfId="0" applyNumberFormat="1" applyFont="1" applyFill="1" applyBorder="1" applyAlignment="1" applyProtection="1">
      <alignment horizontal="center"/>
      <protection locked="0"/>
    </xf>
    <xf numFmtId="0" fontId="1" fillId="4" borderId="23" xfId="0" applyFont="1" applyFill="1" applyBorder="1" applyAlignment="1" applyProtection="1">
      <alignment horizontal="center"/>
      <protection locked="0"/>
    </xf>
    <xf numFmtId="180" fontId="1" fillId="4" borderId="23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 applyProtection="1">
      <protection hidden="1"/>
    </xf>
    <xf numFmtId="0" fontId="8" fillId="4" borderId="8" xfId="0" applyFont="1" applyFill="1" applyBorder="1" applyAlignment="1" applyProtection="1">
      <alignment horizontal="center" vertical="center"/>
      <protection hidden="1"/>
    </xf>
    <xf numFmtId="165" fontId="2" fillId="0" borderId="1" xfId="0" applyNumberFormat="1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right" vertical="center"/>
      <protection hidden="1"/>
    </xf>
    <xf numFmtId="0" fontId="12" fillId="0" borderId="0" xfId="0" applyFont="1" applyAlignment="1" applyProtection="1">
      <alignment horizontal="right"/>
      <protection hidden="1"/>
    </xf>
    <xf numFmtId="0" fontId="2" fillId="0" borderId="1" xfId="0" applyFont="1" applyBorder="1" applyAlignment="1" applyProtection="1">
      <alignment horizontal="right"/>
      <protection hidden="1"/>
    </xf>
    <xf numFmtId="0" fontId="14" fillId="0" borderId="1" xfId="0" applyFont="1" applyBorder="1" applyAlignment="1" applyProtection="1">
      <alignment horizontal="right"/>
      <protection hidden="1"/>
    </xf>
    <xf numFmtId="0" fontId="1" fillId="0" borderId="1" xfId="0" applyFont="1" applyBorder="1" applyAlignment="1" applyProtection="1">
      <alignment horizontal="right" vertical="center" wrapText="1"/>
      <protection hidden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165" fontId="2" fillId="4" borderId="1" xfId="0" applyNumberFormat="1" applyFont="1" applyFill="1" applyBorder="1" applyAlignment="1" applyProtection="1">
      <alignment horizontal="center"/>
      <protection hidden="1"/>
    </xf>
    <xf numFmtId="170" fontId="2" fillId="4" borderId="1" xfId="0" applyNumberFormat="1" applyFont="1" applyFill="1" applyBorder="1" applyAlignment="1" applyProtection="1">
      <alignment horizontal="center" vertical="center"/>
      <protection hidden="1"/>
    </xf>
    <xf numFmtId="171" fontId="1" fillId="0" borderId="1" xfId="0" applyNumberFormat="1" applyFont="1" applyBorder="1" applyAlignment="1" applyProtection="1">
      <alignment horizontal="left" vertical="center"/>
      <protection hidden="1"/>
    </xf>
    <xf numFmtId="172" fontId="1" fillId="0" borderId="17" xfId="0" applyNumberFormat="1" applyFont="1" applyBorder="1" applyAlignment="1" applyProtection="1">
      <alignment horizontal="right" vertical="center"/>
      <protection hidden="1"/>
    </xf>
    <xf numFmtId="173" fontId="1" fillId="0" borderId="18" xfId="0" applyNumberFormat="1" applyFont="1" applyBorder="1" applyAlignment="1" applyProtection="1">
      <alignment horizontal="left" vertical="center"/>
      <protection hidden="1"/>
    </xf>
    <xf numFmtId="173" fontId="1" fillId="0" borderId="18" xfId="0" applyNumberFormat="1" applyFont="1" applyBorder="1" applyAlignment="1" applyProtection="1">
      <alignment horizontal="center" vertical="center"/>
      <protection hidden="1"/>
    </xf>
    <xf numFmtId="9" fontId="2" fillId="4" borderId="19" xfId="0" applyNumberFormat="1" applyFont="1" applyFill="1" applyBorder="1" applyAlignment="1" applyProtection="1">
      <alignment horizontal="center" vertical="center"/>
      <protection hidden="1"/>
    </xf>
    <xf numFmtId="172" fontId="1" fillId="0" borderId="20" xfId="0" applyNumberFormat="1" applyFont="1" applyBorder="1" applyAlignment="1" applyProtection="1">
      <alignment horizontal="right" vertical="center"/>
      <protection hidden="1"/>
    </xf>
    <xf numFmtId="173" fontId="1" fillId="0" borderId="21" xfId="0" applyNumberFormat="1" applyFont="1" applyBorder="1" applyAlignment="1" applyProtection="1">
      <alignment horizontal="left" vertical="center"/>
      <protection hidden="1"/>
    </xf>
    <xf numFmtId="173" fontId="1" fillId="0" borderId="21" xfId="0" applyNumberFormat="1" applyFont="1" applyBorder="1" applyAlignment="1" applyProtection="1">
      <alignment horizontal="center" vertical="center"/>
      <protection hidden="1"/>
    </xf>
    <xf numFmtId="166" fontId="2" fillId="4" borderId="22" xfId="0" applyNumberFormat="1" applyFont="1" applyFill="1" applyBorder="1" applyAlignment="1" applyProtection="1">
      <alignment horizontal="center" vertical="center"/>
      <protection hidden="1"/>
    </xf>
    <xf numFmtId="166" fontId="2" fillId="3" borderId="7" xfId="0" applyNumberFormat="1" applyFont="1" applyFill="1" applyBorder="1" applyAlignment="1" applyProtection="1">
      <alignment horizontal="center" vertical="center"/>
      <protection hidden="1"/>
    </xf>
    <xf numFmtId="0" fontId="9" fillId="4" borderId="9" xfId="0" applyFont="1" applyFill="1" applyBorder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top"/>
      <protection hidden="1"/>
    </xf>
    <xf numFmtId="168" fontId="49" fillId="5" borderId="1" xfId="0" applyNumberFormat="1" applyFont="1" applyFill="1" applyBorder="1" applyAlignment="1" applyProtection="1">
      <alignment horizontal="center" vertical="center"/>
      <protection hidden="1"/>
    </xf>
    <xf numFmtId="168" fontId="2" fillId="3" borderId="1" xfId="0" applyNumberFormat="1" applyFont="1" applyFill="1" applyBorder="1" applyAlignment="1" applyProtection="1">
      <alignment horizontal="center" vertical="center"/>
      <protection hidden="1"/>
    </xf>
    <xf numFmtId="168" fontId="2" fillId="2" borderId="1" xfId="0" applyNumberFormat="1" applyFont="1" applyFill="1" applyBorder="1" applyAlignment="1" applyProtection="1">
      <alignment horizontal="center"/>
      <protection hidden="1"/>
    </xf>
    <xf numFmtId="168" fontId="49" fillId="5" borderId="1" xfId="0" applyNumberFormat="1" applyFont="1" applyFill="1" applyBorder="1" applyAlignment="1" applyProtection="1">
      <alignment horizontal="center"/>
      <protection hidden="1"/>
    </xf>
    <xf numFmtId="168" fontId="2" fillId="2" borderId="1" xfId="0" applyNumberFormat="1" applyFont="1" applyFill="1" applyBorder="1" applyAlignment="1" applyProtection="1">
      <alignment horizontal="center" vertical="center"/>
      <protection hidden="1"/>
    </xf>
    <xf numFmtId="168" fontId="2" fillId="2" borderId="1" xfId="0" applyNumberFormat="1" applyFont="1" applyFill="1" applyBorder="1" applyAlignment="1" applyProtection="1">
      <alignment horizontal="right" vertical="center"/>
      <protection hidden="1"/>
    </xf>
    <xf numFmtId="168" fontId="48" fillId="5" borderId="1" xfId="0" applyNumberFormat="1" applyFont="1" applyFill="1" applyBorder="1" applyAlignment="1" applyProtection="1">
      <alignment horizontal="center" vertical="center"/>
      <protection hidden="1"/>
    </xf>
    <xf numFmtId="173" fontId="1" fillId="0" borderId="1" xfId="0" applyNumberFormat="1" applyFont="1" applyBorder="1" applyAlignment="1" applyProtection="1">
      <alignment horizontal="center" vertical="center"/>
      <protection hidden="1"/>
    </xf>
    <xf numFmtId="165" fontId="1" fillId="0" borderId="1" xfId="0" applyNumberFormat="1" applyFont="1" applyBorder="1" applyAlignment="1" applyProtection="1">
      <alignment horizontal="center"/>
      <protection hidden="1"/>
    </xf>
    <xf numFmtId="165" fontId="1" fillId="0" borderId="1" xfId="0" applyNumberFormat="1" applyFont="1" applyBorder="1" applyAlignment="1" applyProtection="1">
      <alignment horizontal="center" vertical="top"/>
      <protection hidden="1"/>
    </xf>
    <xf numFmtId="1" fontId="1" fillId="0" borderId="1" xfId="0" applyNumberFormat="1" applyFont="1" applyBorder="1" applyAlignment="1" applyProtection="1">
      <alignment horizontal="left" vertical="center"/>
      <protection hidden="1"/>
    </xf>
    <xf numFmtId="175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Alignment="1" applyProtection="1">
      <alignment horizontal="center" vertical="top"/>
      <protection hidden="1"/>
    </xf>
    <xf numFmtId="165" fontId="2" fillId="3" borderId="1" xfId="0" applyNumberFormat="1" applyFont="1" applyFill="1" applyBorder="1" applyAlignment="1" applyProtection="1">
      <alignment horizontal="center" vertical="center"/>
      <protection hidden="1"/>
    </xf>
    <xf numFmtId="166" fontId="48" fillId="5" borderId="1" xfId="0" applyNumberFormat="1" applyFont="1" applyFill="1" applyBorder="1" applyAlignment="1" applyProtection="1">
      <alignment horizontal="center" vertical="center"/>
      <protection hidden="1"/>
    </xf>
    <xf numFmtId="9" fontId="7" fillId="2" borderId="1" xfId="0" applyNumberFormat="1" applyFont="1" applyFill="1" applyBorder="1" applyAlignment="1" applyProtection="1">
      <alignment horizontal="center" vertical="center"/>
      <protection hidden="1"/>
    </xf>
    <xf numFmtId="9" fontId="7" fillId="3" borderId="1" xfId="0" applyNumberFormat="1" applyFont="1" applyFill="1" applyBorder="1" applyAlignment="1" applyProtection="1">
      <alignment horizontal="center" vertical="center"/>
      <protection hidden="1"/>
    </xf>
    <xf numFmtId="0" fontId="2" fillId="9" borderId="4" xfId="0" applyFont="1" applyFill="1" applyBorder="1" applyAlignment="1" applyProtection="1">
      <alignment horizontal="center"/>
      <protection hidden="1"/>
    </xf>
    <xf numFmtId="0" fontId="3" fillId="0" borderId="5" xfId="0" applyFont="1" applyBorder="1" applyProtection="1">
      <protection hidden="1"/>
    </xf>
    <xf numFmtId="0" fontId="3" fillId="0" borderId="6" xfId="0" applyFont="1" applyBorder="1" applyProtection="1">
      <protection hidden="1"/>
    </xf>
    <xf numFmtId="0" fontId="25" fillId="0" borderId="4" xfId="0" applyFont="1" applyBorder="1" applyAlignment="1" applyProtection="1">
      <alignment horizontal="left" vertical="center"/>
      <protection hidden="1"/>
    </xf>
    <xf numFmtId="0" fontId="26" fillId="0" borderId="1" xfId="0" applyFont="1" applyBorder="1" applyProtection="1">
      <protection hidden="1"/>
    </xf>
    <xf numFmtId="0" fontId="27" fillId="0" borderId="1" xfId="0" applyFont="1" applyBorder="1" applyProtection="1">
      <protection hidden="1"/>
    </xf>
    <xf numFmtId="0" fontId="28" fillId="0" borderId="1" xfId="0" applyFont="1" applyBorder="1" applyProtection="1">
      <protection hidden="1"/>
    </xf>
    <xf numFmtId="0" fontId="29" fillId="0" borderId="1" xfId="0" applyFont="1" applyBorder="1" applyAlignment="1" applyProtection="1">
      <alignment horizontal="right"/>
      <protection hidden="1"/>
    </xf>
    <xf numFmtId="165" fontId="29" fillId="0" borderId="1" xfId="0" applyNumberFormat="1" applyFont="1" applyBorder="1" applyAlignment="1" applyProtection="1">
      <alignment horizontal="center"/>
      <protection hidden="1"/>
    </xf>
    <xf numFmtId="165" fontId="29" fillId="0" borderId="1" xfId="0" applyNumberFormat="1" applyFont="1" applyBorder="1" applyAlignment="1" applyProtection="1">
      <alignment horizontal="center" vertical="center"/>
      <protection hidden="1"/>
    </xf>
    <xf numFmtId="177" fontId="29" fillId="0" borderId="1" xfId="0" applyNumberFormat="1" applyFont="1" applyBorder="1" applyAlignment="1" applyProtection="1">
      <alignment horizontal="center"/>
      <protection hidden="1"/>
    </xf>
    <xf numFmtId="0" fontId="29" fillId="0" borderId="1" xfId="0" applyFont="1" applyBorder="1" applyAlignment="1" applyProtection="1">
      <alignment horizontal="center"/>
      <protection hidden="1"/>
    </xf>
    <xf numFmtId="178" fontId="29" fillId="0" borderId="1" xfId="0" applyNumberFormat="1" applyFont="1" applyBorder="1" applyAlignment="1" applyProtection="1">
      <alignment horizontal="center"/>
      <protection hidden="1"/>
    </xf>
    <xf numFmtId="173" fontId="28" fillId="0" borderId="1" xfId="0" applyNumberFormat="1" applyFont="1" applyBorder="1" applyAlignment="1" applyProtection="1">
      <alignment horizontal="center"/>
      <protection hidden="1"/>
    </xf>
    <xf numFmtId="10" fontId="28" fillId="0" borderId="1" xfId="0" applyNumberFormat="1" applyFont="1" applyBorder="1" applyAlignment="1" applyProtection="1">
      <alignment horizontal="center"/>
      <protection hidden="1"/>
    </xf>
    <xf numFmtId="8" fontId="29" fillId="0" borderId="1" xfId="0" applyNumberFormat="1" applyFont="1" applyBorder="1" applyAlignment="1" applyProtection="1">
      <alignment horizontal="center"/>
      <protection hidden="1"/>
    </xf>
    <xf numFmtId="0" fontId="49" fillId="5" borderId="23" xfId="0" applyFont="1" applyFill="1" applyBorder="1" applyAlignment="1" applyProtection="1">
      <alignment horizontal="center" vertical="center" wrapText="1"/>
      <protection hidden="1"/>
    </xf>
    <xf numFmtId="8" fontId="49" fillId="5" borderId="23" xfId="0" applyNumberFormat="1" applyFont="1" applyFill="1" applyBorder="1" applyAlignment="1" applyProtection="1">
      <alignment horizontal="center" vertical="center" wrapText="1"/>
      <protection hidden="1"/>
    </xf>
    <xf numFmtId="168" fontId="1" fillId="0" borderId="23" xfId="0" applyNumberFormat="1" applyFont="1" applyBorder="1" applyAlignment="1" applyProtection="1">
      <alignment horizontal="center"/>
      <protection hidden="1"/>
    </xf>
    <xf numFmtId="168" fontId="50" fillId="12" borderId="23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1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2" formatCode="&quot;$&quot;#,##0.00;[Red]\-&quot;$&quot;#,##0.00"/>
      <fill>
        <patternFill patternType="solid">
          <fgColor rgb="FFD8D8D8"/>
          <bgColor rgb="FFD8D8D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8" formatCode="_-&quot;$&quot;* #,##0.00_-;\-&quot;$&quot;* #,##0.00_-;_-&quot;$&quot;* &quot;-&quot;??_-;_-@"/>
      <fill>
        <patternFill patternType="solid">
          <fgColor rgb="FFD8D8D8"/>
          <bgColor rgb="FFD8D8D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8" formatCode="_-&quot;$&quot;* #,##0.00_-;\-&quot;$&quot;* #,##0.00_-;_-&quot;$&quot;* &quot;-&quot;??_-;_-@"/>
      <fill>
        <patternFill patternType="solid">
          <fgColor rgb="FFD8D8D8"/>
          <bgColor rgb="FFD8D8D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8" formatCode="_-&quot;$&quot;* #,##0.00_-;\-&quot;$&quot;* #,##0.00_-;_-&quot;$&quot;* &quot;-&quot;??_-;_-@"/>
      <fill>
        <patternFill patternType="solid">
          <fgColor rgb="FFD8D8D8"/>
          <bgColor rgb="FFD8D8D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8" formatCode="_-&quot;$&quot;* #,##0.00_-;\-&quot;$&quot;* #,##0.00_-;_-&quot;$&quot;* &quot;-&quot;??_-;_-@"/>
      <fill>
        <patternFill patternType="solid">
          <fgColor rgb="FFD8D8D8"/>
          <bgColor rgb="FFD8D8D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8" formatCode="_-&quot;$&quot;* #,##0.00_-;\-&quot;$&quot;* #,##0.00_-;_-&quot;$&quot;* &quot;-&quot;??_-;_-@"/>
      <fill>
        <patternFill patternType="solid">
          <fgColor rgb="FFD8D8D8"/>
          <bgColor rgb="FFD8D8D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D8D8D8"/>
        <name val="Arial"/>
        <scheme val="none"/>
      </font>
      <numFmt numFmtId="168" formatCode="_-&quot;$&quot;* #,##0.00_-;\-&quot;$&quot;* #,##0.00_-;_-&quot;$&quot;* &quot;-&quot;??_-;_-@"/>
      <fill>
        <patternFill patternType="solid">
          <fgColor rgb="FFD8D8D8"/>
          <bgColor rgb="FFD8D8D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D8D8D8"/>
        <name val="Arial"/>
        <scheme val="none"/>
      </font>
      <numFmt numFmtId="20" formatCode="dd\-mmm\-yy"/>
      <fill>
        <patternFill patternType="solid">
          <fgColor rgb="FFD8D8D8"/>
          <bgColor rgb="FFD8D8D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D8D8D8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4"/>
        <color theme="0"/>
        <name val="Arial"/>
        <scheme val="none"/>
      </font>
      <protection locked="1" hidden="1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auto="1"/>
      </font>
      <fill>
        <patternFill patternType="none"/>
      </fill>
    </dxf>
    <dxf>
      <fill>
        <patternFill patternType="solid">
          <fgColor rgb="FFC5E0B3"/>
          <bgColor rgb="FFC5E0B3"/>
        </patternFill>
      </fill>
    </dxf>
    <dxf>
      <font>
        <b/>
        <color rgb="FFC5E0B3"/>
      </font>
      <fill>
        <patternFill patternType="none"/>
      </fill>
    </dxf>
    <dxf>
      <font>
        <color rgb="FFC5E0B3"/>
      </font>
      <fill>
        <patternFill patternType="solid">
          <fgColor rgb="FFC5E0B3"/>
          <bgColor rgb="FFC5E0B3"/>
        </patternFill>
      </fill>
    </dxf>
    <dxf>
      <font>
        <color rgb="FFC5E0B3"/>
      </font>
      <fill>
        <patternFill patternType="none"/>
      </fill>
    </dxf>
    <dxf>
      <font>
        <color rgb="FFC5E0B3"/>
      </font>
      <fill>
        <patternFill patternType="solid">
          <fgColor rgb="FFC5E0B3"/>
          <bgColor rgb="FFC5E0B3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b/>
        <color rgb="FFFFFF00"/>
      </font>
      <fill>
        <patternFill patternType="none"/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auto="1"/>
      </font>
      <fill>
        <patternFill patternType="none"/>
      </fill>
    </dxf>
    <dxf>
      <font>
        <color rgb="FF002060"/>
      </font>
      <fill>
        <patternFill patternType="none"/>
      </fill>
    </dxf>
    <dxf>
      <font>
        <color auto="1"/>
      </font>
      <fill>
        <patternFill patternType="none"/>
      </fill>
    </dxf>
    <dxf>
      <font>
        <color rgb="FFC5E0B3"/>
      </font>
      <fill>
        <patternFill patternType="solid">
          <fgColor rgb="FFC5E0B3"/>
          <bgColor rgb="FFC5E0B3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  <dxf>
      <fill>
        <patternFill patternType="none"/>
      </fill>
    </dxf>
  </dxfs>
  <tableStyles count="2">
    <tableStyle name="SIMULADOR-style" pivot="0" count="4" xr9:uid="{00000000-0011-0000-FFFF-FFFF00000000}">
      <tableStyleElement type="headerRow" dxfId="152"/>
      <tableStyleElement type="totalRow" dxfId="151"/>
      <tableStyleElement type="firstRowStripe" dxfId="150"/>
      <tableStyleElement type="secondRowStripe" dxfId="149"/>
    </tableStyle>
    <tableStyle name="SIMULADOR-style 2" pivot="0" count="4" xr9:uid="{00000000-0011-0000-FFFF-FFFF01000000}">
      <tableStyleElement type="headerRow" dxfId="148"/>
      <tableStyleElement type="totalRow" dxfId="147"/>
      <tableStyleElement type="firstRowStripe" dxfId="146"/>
      <tableStyleElement type="secondRowStripe" dxfId="1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5</xdr:row>
      <xdr:rowOff>19050</xdr:rowOff>
    </xdr:from>
    <xdr:ext cx="3028950" cy="10477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65:M102" totalsRowCount="1" headerRowDxfId="9" dataDxfId="31" totalsRowDxfId="32">
  <tableColumns count="9">
    <tableColumn id="1" xr3:uid="{00000000-0010-0000-0000-000001000000}" name="PERIODO" totalsRowFunction="custom" dataDxfId="41" totalsRowDxfId="8">
      <totalsRowFormula>SUBTOTAL(102,SIMULADOR!$E$66:$E$101)</totalsRowFormula>
    </tableColumn>
    <tableColumn id="2" xr3:uid="{00000000-0010-0000-0000-000002000000}" name="FECHA" totalsRowFunction="custom" dataDxfId="40" totalsRowDxfId="7">
      <totalsRowFormula>VLOOKUP(E102,SIMULADOR!$E$65:$M$101,2,0)</totalsRowFormula>
    </tableColumn>
    <tableColumn id="3" xr3:uid="{00000000-0010-0000-0000-000003000000}" name="SALDO INICIAL" dataDxfId="39" totalsRowDxfId="6"/>
    <tableColumn id="4" xr3:uid="{00000000-0010-0000-0000-000004000000}" name="MENSUALIDAD" totalsRowFunction="custom" dataDxfId="38" totalsRowDxfId="5">
      <totalsRowFormula>SUBTOTAL(109,SIMULADOR!$H$66:$H$101)</totalsRowFormula>
    </tableColumn>
    <tableColumn id="5" xr3:uid="{00000000-0010-0000-0000-000005000000}" name="ABONOS" totalsRowFunction="custom" dataDxfId="37" totalsRowDxfId="4">
      <totalsRowFormula>SUBTOTAL(109,SIMULADOR!$I$66:$I$101)</totalsRowFormula>
    </tableColumn>
    <tableColumn id="6" xr3:uid="{00000000-0010-0000-0000-000006000000}" name="MENSUALIDAD + ABONO" totalsRowFunction="custom" dataDxfId="36" totalsRowDxfId="3">
      <totalsRowFormula>SUBTOTAL(109,SIMULADOR!$J$66:$J$101)</totalsRowFormula>
    </tableColumn>
    <tableColumn id="7" xr3:uid="{00000000-0010-0000-0000-000007000000}" name="INTERÉS" totalsRowFunction="custom" dataDxfId="35" totalsRowDxfId="2">
      <totalsRowFormula>SUBTOTAL(109,SIMULADOR!$K$66:$K$101)</totalsRowFormula>
    </tableColumn>
    <tableColumn id="8" xr3:uid="{00000000-0010-0000-0000-000008000000}" name="ABONO A CAPITAL" totalsRowFunction="custom" dataDxfId="34" totalsRowDxfId="1">
      <totalsRowFormula>SUBTOTAL(109,SIMULADOR!$L$66:$L$101)</totalsRowFormula>
    </tableColumn>
    <tableColumn id="9" xr3:uid="{00000000-0010-0000-0000-000009000000}" name="SALDO FINAL" totalsRowFunction="custom" dataDxfId="33" totalsRowDxfId="0">
      <totalsRowFormula>VLOOKUP(E102,SIMULADOR!$E$65:$M$101,9,0)-SIMULADOR!$I$102</totalsRowFormula>
    </tableColumn>
  </tableColumns>
  <tableStyleInfo name="SIMULADO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E115:M201" totalsRowCount="1" headerRowDxfId="12" dataDxfId="10" totalsRowDxfId="11">
  <tableColumns count="9">
    <tableColumn id="1" xr3:uid="{00000000-0010-0000-0100-000001000000}" name="PERIODO" totalsRowFunction="custom" dataDxfId="30" totalsRowDxfId="29">
      <totalsRowFormula>SUBTOTAL(102,SIMULADOR!$E$116:$E$200)+SIMULADOR!$E$102</totalsRowFormula>
    </tableColumn>
    <tableColumn id="2" xr3:uid="{00000000-0010-0000-0100-000002000000}" name="FECHA" dataDxfId="28" totalsRowDxfId="27"/>
    <tableColumn id="3" xr3:uid="{00000000-0010-0000-0100-000003000000}" name="SALDO INICIAL" dataDxfId="26" totalsRowDxfId="25"/>
    <tableColumn id="4" xr3:uid="{00000000-0010-0000-0100-000004000000}" name="MENSUALIDAD" totalsRowFunction="custom" dataDxfId="24" totalsRowDxfId="23">
      <totalsRowFormula>SUBTOTAL(109,SIMULADOR!$H$116:$H$200)</totalsRowFormula>
    </tableColumn>
    <tableColumn id="5" xr3:uid="{00000000-0010-0000-0100-000005000000}" name="ABONOS" totalsRowFunction="custom" dataDxfId="22" totalsRowDxfId="21">
      <totalsRowFormula>SUBTOTAL(109,SIMULADOR!$I$116:$I$200)</totalsRowFormula>
    </tableColumn>
    <tableColumn id="6" xr3:uid="{00000000-0010-0000-0100-000006000000}" name="MENSUALIDAD + ABONO" totalsRowFunction="custom" dataDxfId="20" totalsRowDxfId="19">
      <totalsRowFormula>SUBTOTAL(109,SIMULADOR!$J$116:$J$200)</totalsRowFormula>
    </tableColumn>
    <tableColumn id="7" xr3:uid="{00000000-0010-0000-0100-000007000000}" name="INTERÉS" totalsRowFunction="custom" dataDxfId="18" totalsRowDxfId="17">
      <totalsRowFormula>SUBTOTAL(109,SIMULADOR!$K$116:$K$200)</totalsRowFormula>
    </tableColumn>
    <tableColumn id="8" xr3:uid="{00000000-0010-0000-0100-000008000000}" name="ABONO A CAPITAL" totalsRowFunction="custom" dataDxfId="16" totalsRowDxfId="15">
      <totalsRowFormula>SUBTOTAL(109,SIMULADOR!$L$116:$L$200)</totalsRowFormula>
    </tableColumn>
    <tableColumn id="9" xr3:uid="{00000000-0010-0000-0100-000009000000}" name="SALDO FINAL" totalsRowFunction="custom" dataDxfId="14" totalsRowDxfId="13">
      <totalsRowFormula>VLOOKUP(E201,SIMULADOR!$E$115:$M$200,9,0)</totalsRowFormula>
    </tableColumn>
  </tableColumns>
  <tableStyleInfo name="SIMULADOR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H401"/>
  <sheetViews>
    <sheetView showGridLines="0" tabSelected="1" topLeftCell="D14" zoomScale="60" zoomScaleNormal="60" workbookViewId="0">
      <selection activeCell="F67" sqref="F67"/>
    </sheetView>
  </sheetViews>
  <sheetFormatPr baseColWidth="10" defaultColWidth="14.44140625" defaultRowHeight="15" customHeight="1" outlineLevelRow="1"/>
  <cols>
    <col min="1" max="3" width="11.44140625" style="128" hidden="1" customWidth="1"/>
    <col min="4" max="4" width="11.44140625" style="128" customWidth="1"/>
    <col min="5" max="5" width="14.33203125" style="128" customWidth="1"/>
    <col min="6" max="6" width="22.6640625" style="128" customWidth="1"/>
    <col min="7" max="7" width="25.44140625" style="128" customWidth="1"/>
    <col min="8" max="8" width="28.88671875" style="128" customWidth="1"/>
    <col min="9" max="9" width="20.5546875" style="128" customWidth="1"/>
    <col min="10" max="10" width="33.33203125" style="128" customWidth="1"/>
    <col min="11" max="11" width="37.6640625" style="128" customWidth="1"/>
    <col min="12" max="12" width="24.109375" style="128" customWidth="1"/>
    <col min="13" max="13" width="22.33203125" style="128" customWidth="1"/>
    <col min="14" max="14" width="24" style="128" customWidth="1"/>
    <col min="15" max="15" width="9.88671875" style="128" customWidth="1"/>
    <col min="16" max="16" width="27" style="128" customWidth="1"/>
    <col min="17" max="17" width="12.6640625" style="128" customWidth="1"/>
    <col min="18" max="18" width="18.6640625" style="128" customWidth="1"/>
    <col min="19" max="19" width="14.6640625" style="128" customWidth="1"/>
    <col min="20" max="20" width="7.5546875" style="128" customWidth="1"/>
    <col min="21" max="22" width="11.44140625" style="128" customWidth="1"/>
    <col min="23" max="23" width="15.109375" style="128" customWidth="1"/>
    <col min="24" max="24" width="16.5546875" style="128" customWidth="1"/>
    <col min="25" max="26" width="12" style="128" customWidth="1"/>
    <col min="27" max="27" width="12.6640625" style="128" customWidth="1"/>
    <col min="28" max="28" width="18.6640625" style="128" customWidth="1"/>
    <col min="29" max="29" width="15.44140625" style="128" customWidth="1"/>
    <col min="30" max="34" width="11.44140625" style="128" customWidth="1"/>
    <col min="35" max="16384" width="14.44140625" style="128"/>
  </cols>
  <sheetData>
    <row r="1" spans="1:34" ht="18" customHeight="1">
      <c r="A1" s="125"/>
      <c r="B1" s="125"/>
      <c r="C1" s="126"/>
      <c r="D1" s="126"/>
      <c r="E1" s="125"/>
      <c r="F1" s="125"/>
      <c r="G1" s="125"/>
      <c r="H1" s="125"/>
      <c r="I1" s="125"/>
      <c r="J1" s="125"/>
      <c r="K1" s="125"/>
      <c r="L1" s="125"/>
      <c r="M1" s="127"/>
      <c r="N1" s="127"/>
      <c r="O1" s="126"/>
      <c r="P1" s="126"/>
      <c r="Q1" s="126"/>
      <c r="R1" s="126"/>
      <c r="S1" s="126"/>
      <c r="T1" s="126"/>
      <c r="U1" s="126"/>
    </row>
    <row r="2" spans="1:34" ht="18" customHeight="1">
      <c r="A2" s="125"/>
      <c r="B2" s="125"/>
      <c r="C2" s="126"/>
      <c r="D2" s="126"/>
      <c r="E2" s="125"/>
      <c r="F2" s="125"/>
      <c r="G2" s="125"/>
      <c r="H2" s="125"/>
      <c r="I2" s="125"/>
      <c r="J2" s="125"/>
      <c r="K2" s="125"/>
      <c r="L2" s="125"/>
      <c r="M2" s="127"/>
      <c r="N2" s="127"/>
      <c r="O2" s="126"/>
      <c r="P2" s="126"/>
      <c r="Q2" s="126"/>
      <c r="R2" s="126"/>
      <c r="S2" s="126"/>
      <c r="T2" s="126"/>
      <c r="U2" s="126"/>
    </row>
    <row r="3" spans="1:34" ht="18" customHeight="1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9"/>
      <c r="M3" s="130"/>
      <c r="N3" s="130"/>
      <c r="O3" s="126"/>
      <c r="P3" s="126"/>
      <c r="Q3" s="126"/>
      <c r="R3" s="126"/>
      <c r="S3" s="126"/>
      <c r="T3" s="126"/>
      <c r="U3" s="126"/>
    </row>
    <row r="4" spans="1:34" ht="18" customHeight="1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31"/>
      <c r="M4" s="130"/>
      <c r="N4" s="130"/>
      <c r="O4" s="126"/>
      <c r="P4" s="126"/>
      <c r="Q4" s="126"/>
      <c r="R4" s="126"/>
      <c r="S4" s="126"/>
      <c r="T4" s="126"/>
      <c r="U4" s="126"/>
    </row>
    <row r="5" spans="1:34" ht="18" customHeight="1">
      <c r="A5" s="12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30"/>
      <c r="N5" s="130"/>
      <c r="O5" s="126"/>
      <c r="P5" s="126"/>
      <c r="Q5" s="126"/>
      <c r="R5" s="126"/>
      <c r="S5" s="126"/>
      <c r="T5" s="126"/>
      <c r="U5" s="126"/>
    </row>
    <row r="6" spans="1:34" ht="18" customHeight="1">
      <c r="A6" s="126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30"/>
      <c r="N6" s="130"/>
      <c r="O6" s="126"/>
      <c r="P6" s="126"/>
      <c r="Q6" s="126"/>
      <c r="R6" s="126"/>
      <c r="S6" s="126"/>
      <c r="T6" s="126"/>
      <c r="U6" s="126"/>
    </row>
    <row r="7" spans="1:34" ht="30" customHeight="1">
      <c r="A7" s="126"/>
      <c r="B7" s="126"/>
      <c r="C7" s="126"/>
      <c r="D7" s="126"/>
      <c r="E7" s="126"/>
      <c r="F7" s="126"/>
      <c r="G7" s="126"/>
      <c r="H7" s="126"/>
      <c r="I7" s="126"/>
      <c r="J7" s="132">
        <f ca="1">TODAY()</f>
        <v>45031</v>
      </c>
      <c r="K7" s="133"/>
      <c r="L7" s="133"/>
      <c r="M7" s="133"/>
      <c r="N7" s="134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</row>
    <row r="8" spans="1:34" ht="18" customHeight="1">
      <c r="A8" s="126"/>
      <c r="B8" s="126"/>
      <c r="C8" s="126"/>
      <c r="D8" s="126"/>
      <c r="E8" s="126"/>
      <c r="F8" s="126"/>
      <c r="G8" s="135" t="s">
        <v>0</v>
      </c>
      <c r="H8" s="136"/>
      <c r="I8" s="126"/>
      <c r="J8" s="126"/>
      <c r="K8" s="228"/>
      <c r="L8" s="231" t="s">
        <v>1</v>
      </c>
      <c r="M8" s="139" t="str">
        <f>CONCATENATE(H9,"  |  ",MID(H9,1,),RIGHT(F14,1)," ",F13," |  ",F15,"m2")</f>
        <v>STA ROSA (Nave)  |  1 G |  569,8m2</v>
      </c>
      <c r="N8" s="134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</row>
    <row r="9" spans="1:34" ht="18" customHeight="1">
      <c r="A9" s="125"/>
      <c r="B9" s="125"/>
      <c r="C9" s="126"/>
      <c r="D9" s="126"/>
      <c r="E9" s="126"/>
      <c r="F9" s="125"/>
      <c r="G9" s="135" t="s">
        <v>2</v>
      </c>
      <c r="H9" s="140" t="s">
        <v>3</v>
      </c>
      <c r="I9" s="141"/>
      <c r="J9" s="126"/>
      <c r="K9" s="226"/>
      <c r="L9" s="2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34" ht="18" customHeight="1">
      <c r="A10" s="125"/>
      <c r="B10" s="125"/>
      <c r="C10" s="126"/>
      <c r="D10" s="126"/>
      <c r="E10" s="125"/>
      <c r="F10" s="126"/>
      <c r="G10" s="137"/>
      <c r="H10" s="142"/>
      <c r="I10" s="142"/>
      <c r="J10" s="126"/>
      <c r="K10" s="226"/>
      <c r="L10" s="246">
        <f>IF($E$12="LOTE",0%,IF($E$12="NAVE",12.8%,""))</f>
        <v>0.128</v>
      </c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</row>
    <row r="11" spans="1:34" ht="18" customHeight="1">
      <c r="A11" s="125"/>
      <c r="B11" s="125"/>
      <c r="C11" s="126"/>
      <c r="D11" s="126"/>
      <c r="E11" s="137"/>
      <c r="F11" s="137"/>
      <c r="G11" s="137"/>
      <c r="H11" s="137"/>
      <c r="I11" s="137"/>
      <c r="J11" s="226"/>
      <c r="K11" s="226"/>
      <c r="L11" s="2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</row>
    <row r="12" spans="1:34" ht="24" customHeight="1">
      <c r="A12" s="125" t="s">
        <v>4</v>
      </c>
      <c r="B12" s="125"/>
      <c r="C12" s="126"/>
      <c r="D12" s="126"/>
      <c r="E12" s="143" t="str">
        <f>IF($H$9="AEROPUERTO (Lote)","LOTE",IF($H$9="AEROPUERTO (Nave)","NAVE",IF($H$9="PEDRO ESCOBEDO (Nave)","NAVE",IF($H$9="PEDRO ESCOBEDO (Lote)","LOTE",IF($H$9="SAN LUIS POTOSI (Nave)","NAVE",IF($H$9="SAN LUIS POTOSI (Lote)","LOTE",IF($H$9="GAMMA II ETAPA 1","NAVE",IF($H$9="GAMMA II ETAPA 2","NAVE",IF($H$9="CELTA","LOTE",IF($H$9="STA ROSA (Nave)","NAVE",""))))))))))</f>
        <v>NAVE</v>
      </c>
      <c r="F12" s="125"/>
      <c r="G12" s="137"/>
      <c r="H12" s="137"/>
      <c r="I12" s="137"/>
      <c r="J12" s="227" t="s">
        <v>5</v>
      </c>
      <c r="K12" s="247" t="s">
        <v>6</v>
      </c>
      <c r="L12" s="247" t="s">
        <v>7</v>
      </c>
      <c r="M12" s="145" t="s">
        <v>8</v>
      </c>
      <c r="N12" s="146" t="s">
        <v>9</v>
      </c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</row>
    <row r="13" spans="1:34" ht="18" customHeight="1">
      <c r="A13" s="125" t="s">
        <v>10</v>
      </c>
      <c r="B13" s="125"/>
      <c r="C13" s="126"/>
      <c r="D13" s="126"/>
      <c r="E13" s="147" t="s">
        <v>11</v>
      </c>
      <c r="F13" s="148" t="s">
        <v>12</v>
      </c>
      <c r="G13" s="137"/>
      <c r="H13" s="137"/>
      <c r="I13" s="137"/>
      <c r="J13" s="228"/>
      <c r="K13" s="248" t="str">
        <f>IF(P17&gt;"0",K17-K18,"")</f>
        <v/>
      </c>
      <c r="L13" s="226"/>
      <c r="M13" s="261"/>
      <c r="N13" s="149"/>
      <c r="O13" s="150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</row>
    <row r="14" spans="1:34" ht="18" customHeight="1">
      <c r="A14" s="125" t="s">
        <v>13</v>
      </c>
      <c r="B14" s="125"/>
      <c r="C14" s="126"/>
      <c r="D14" s="126"/>
      <c r="E14" s="151" t="str">
        <f>E12</f>
        <v>NAVE</v>
      </c>
      <c r="F14" s="152">
        <v>1</v>
      </c>
      <c r="G14" s="137"/>
      <c r="H14" s="137"/>
      <c r="I14" s="137"/>
      <c r="J14" s="229" t="s">
        <v>14</v>
      </c>
      <c r="K14" s="249">
        <f>F15*F16</f>
        <v>6723639.9999999991</v>
      </c>
      <c r="L14" s="250">
        <f t="shared" ref="L14:L22" si="0">IF(OR($L$10=0%,$L$10=""),"",K14*($L$10))</f>
        <v>860625.91999999993</v>
      </c>
      <c r="M14" s="250">
        <f t="shared" ref="M14:M22" si="1">SUM(K14:L14)</f>
        <v>7584265.919999999</v>
      </c>
      <c r="N14" s="155"/>
      <c r="O14" s="150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</row>
    <row r="15" spans="1:34" ht="18" customHeight="1">
      <c r="A15" s="125" t="s">
        <v>15</v>
      </c>
      <c r="B15" s="125"/>
      <c r="C15" s="126"/>
      <c r="D15" s="126"/>
      <c r="E15" s="156" t="s">
        <v>16</v>
      </c>
      <c r="F15" s="152">
        <v>569.79999999999995</v>
      </c>
      <c r="G15" s="137"/>
      <c r="H15" s="137"/>
      <c r="I15" s="137"/>
      <c r="J15" s="230" t="s">
        <v>17</v>
      </c>
      <c r="K15" s="251">
        <f>$K$14*$N$15</f>
        <v>0</v>
      </c>
      <c r="L15" s="250">
        <f t="shared" si="0"/>
        <v>0</v>
      </c>
      <c r="M15" s="250">
        <f t="shared" si="1"/>
        <v>0</v>
      </c>
      <c r="N15" s="157">
        <v>0</v>
      </c>
      <c r="O15" s="150"/>
      <c r="P15" s="158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</row>
    <row r="16" spans="1:34" ht="18" customHeight="1">
      <c r="A16" s="125" t="s">
        <v>18</v>
      </c>
      <c r="B16" s="125"/>
      <c r="C16" s="126"/>
      <c r="D16" s="126"/>
      <c r="E16" s="156" t="s">
        <v>19</v>
      </c>
      <c r="F16" s="159">
        <v>11800</v>
      </c>
      <c r="G16" s="137"/>
      <c r="H16" s="137"/>
      <c r="I16" s="137"/>
      <c r="J16" s="231" t="s">
        <v>20</v>
      </c>
      <c r="K16" s="252">
        <f>K14-K15</f>
        <v>6723639.9999999991</v>
      </c>
      <c r="L16" s="250">
        <f t="shared" si="0"/>
        <v>860625.91999999993</v>
      </c>
      <c r="M16" s="250">
        <f t="shared" si="1"/>
        <v>7584265.919999999</v>
      </c>
      <c r="N16" s="262"/>
      <c r="O16" s="126"/>
      <c r="P16" s="160">
        <f>$N$17</f>
        <v>0.9</v>
      </c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</row>
    <row r="17" spans="1:34" ht="18" customHeight="1">
      <c r="A17" s="125" t="s">
        <v>21</v>
      </c>
      <c r="B17" s="125"/>
      <c r="C17" s="126"/>
      <c r="D17" s="126"/>
      <c r="E17" s="161" t="s">
        <v>22</v>
      </c>
      <c r="F17" s="162">
        <f>F16-(F16*N15)</f>
        <v>11800</v>
      </c>
      <c r="G17" s="137"/>
      <c r="H17" s="137"/>
      <c r="I17" s="137"/>
      <c r="J17" s="232" t="s">
        <v>23</v>
      </c>
      <c r="K17" s="250">
        <f>$K$16*$N$17</f>
        <v>6051275.9999999991</v>
      </c>
      <c r="L17" s="250">
        <f t="shared" si="0"/>
        <v>774563.32799999986</v>
      </c>
      <c r="M17" s="250">
        <f t="shared" si="1"/>
        <v>6825839.3279999988</v>
      </c>
      <c r="N17" s="263">
        <f>IF($H$9="AEROPUERTO (Lote)",30%,IF($H$9="AEROPUERTO (Nave)",30%,IF($H$9="PEDRO ESCOBEDO (Nave)",30%,IF($H$9="PEDRO ESCOBEDO (Lote)",30%,IF($H$9="SAN LUIS POTOSI (Nave)",30%,IF($H$9="SAN LUIS POTOSI (Lote)",30%,IF($H$9="GAMMA II ETAPA 1",30%,IF($H$9="GAMMA II ETAPA 2",90%,IF($H$9="CELTA",30%,IF($H$9="STA ROSA (NAve)",90%,""))))))))))</f>
        <v>0.9</v>
      </c>
      <c r="O17" s="126"/>
      <c r="P17" s="163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</row>
    <row r="18" spans="1:34" ht="18" customHeight="1">
      <c r="A18" s="125" t="s">
        <v>24</v>
      </c>
      <c r="B18" s="125"/>
      <c r="C18" s="126"/>
      <c r="D18" s="126"/>
      <c r="E18" s="137"/>
      <c r="F18" s="137"/>
      <c r="G18" s="137"/>
      <c r="H18" s="137"/>
      <c r="I18" s="137"/>
      <c r="J18" s="233" t="s">
        <v>25</v>
      </c>
      <c r="K18" s="253">
        <f>IF($H$9="AEROPUERTO (Lote)",K16*0.3*N18,IF($H$9="AEROPUERTO (Nave)",K16*0*N18,IF($H$9="PEDRO ESCOBEDO (Nave)",K16*0*N18,IF($H$9="PEDRO ESCOBEDO (Lote)",K16*0.3*N18,IF($H$9="SAN LUIS POTOSI (Nave)",K16*0*N18,IF($H$9="SAN LUIS POTOSI (Lote)",K16*0.3*N18,IF($H$9="GAMMA II ETAPA 1",K16*0*N18,IF($H$9="GAMMA II ETAPA 2",K16*0*N18,IF($H$9="CELTA",K16*0.3*N18,IF($H$9="STA ROSA (NAve)",K16*0*N18,""))))))))))</f>
        <v>0</v>
      </c>
      <c r="L18" s="250">
        <f t="shared" si="0"/>
        <v>0</v>
      </c>
      <c r="M18" s="250">
        <f t="shared" si="1"/>
        <v>0</v>
      </c>
      <c r="N18" s="264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</row>
    <row r="19" spans="1:34" ht="18" customHeight="1">
      <c r="A19" s="125" t="s">
        <v>26</v>
      </c>
      <c r="B19" s="125"/>
      <c r="C19" s="126"/>
      <c r="D19" s="126"/>
      <c r="E19" s="137"/>
      <c r="F19" s="137"/>
      <c r="G19" s="137"/>
      <c r="H19" s="137"/>
      <c r="I19" s="137"/>
      <c r="J19" s="233" t="s">
        <v>27</v>
      </c>
      <c r="K19" s="254" t="str">
        <f>IF(P17&gt;K17,P17-(K17-K18),"0")</f>
        <v>0</v>
      </c>
      <c r="L19" s="250">
        <f t="shared" si="0"/>
        <v>0</v>
      </c>
      <c r="M19" s="250">
        <f t="shared" si="1"/>
        <v>0</v>
      </c>
      <c r="N19" s="265"/>
      <c r="O19" s="165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</row>
    <row r="20" spans="1:34" ht="18" customHeight="1">
      <c r="A20" s="125" t="s">
        <v>28</v>
      </c>
      <c r="B20" s="125"/>
      <c r="C20" s="126"/>
      <c r="D20" s="126"/>
      <c r="E20" s="137"/>
      <c r="F20" s="137"/>
      <c r="G20" s="137"/>
      <c r="H20" s="137"/>
      <c r="I20" s="137"/>
      <c r="J20" s="229" t="s">
        <v>29</v>
      </c>
      <c r="K20" s="255">
        <f>K17-K18+K19</f>
        <v>6051275.9999999991</v>
      </c>
      <c r="L20" s="250">
        <f t="shared" si="0"/>
        <v>774563.32799999986</v>
      </c>
      <c r="M20" s="250">
        <f t="shared" si="1"/>
        <v>6825839.3279999988</v>
      </c>
      <c r="N20" s="263">
        <f>K20/K16</f>
        <v>0.9</v>
      </c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</row>
    <row r="21" spans="1:34" ht="30" customHeight="1">
      <c r="A21" s="125" t="s">
        <v>30</v>
      </c>
      <c r="B21" s="125"/>
      <c r="C21" s="126"/>
      <c r="D21" s="126"/>
      <c r="E21" s="234" t="s">
        <v>31</v>
      </c>
      <c r="F21" s="235"/>
      <c r="G21" s="228"/>
      <c r="H21" s="228"/>
      <c r="I21" s="137"/>
      <c r="J21" s="229" t="s">
        <v>32</v>
      </c>
      <c r="K21" s="255">
        <f>SUM(K20+K22)</f>
        <v>6723639.9999999991</v>
      </c>
      <c r="L21" s="250">
        <f t="shared" si="0"/>
        <v>860625.91999999993</v>
      </c>
      <c r="M21" s="250">
        <f t="shared" si="1"/>
        <v>7584265.919999999</v>
      </c>
      <c r="N21" s="262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</row>
    <row r="22" spans="1:34" ht="30" customHeight="1">
      <c r="A22" s="125" t="s">
        <v>33</v>
      </c>
      <c r="B22" s="125"/>
      <c r="C22" s="126"/>
      <c r="D22" s="126"/>
      <c r="E22" s="228"/>
      <c r="F22" s="228"/>
      <c r="G22" s="236">
        <f>1/12</f>
        <v>8.3333333333333329E-2</v>
      </c>
      <c r="H22" s="237">
        <f>IF($H$9="AEROPUERTO (Lote)",84,IF($H$9="AEROPUERTO (Nave)",120,IF($H$9="PEDRO ESCOBEDO (Nave)",60,IF($H$9="PEDRO ESCOBEDO (Lote)",60,IF($H$9="SAN LUIS POTOSI (Nave)",60,IF($H$9="SAN LUIS POTOSI (Lote)",60,IF($H$9="GAMMA II ETAPA 1",60,IF($H$9="GAMMA II ETAPA 2",60,IF($H$9="CELTA",60,IF($H$9="STA ROSA (Nave)",1,""))))))))))</f>
        <v>1</v>
      </c>
      <c r="I22" s="126"/>
      <c r="J22" s="153" t="s">
        <v>34</v>
      </c>
      <c r="K22" s="255">
        <f>K16-$K$17-K19</f>
        <v>672364</v>
      </c>
      <c r="L22" s="250">
        <f t="shared" si="0"/>
        <v>86062.592000000004</v>
      </c>
      <c r="M22" s="250">
        <f t="shared" si="1"/>
        <v>758426.59199999995</v>
      </c>
      <c r="N22" s="262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</row>
    <row r="23" spans="1:34" ht="30" customHeight="1">
      <c r="A23" s="125" t="s">
        <v>3</v>
      </c>
      <c r="B23" s="125"/>
      <c r="C23" s="126"/>
      <c r="D23" s="126"/>
      <c r="E23" s="238">
        <v>1</v>
      </c>
      <c r="F23" s="239">
        <f>G23</f>
        <v>1</v>
      </c>
      <c r="G23" s="240">
        <f>IF($H$9="AEROPUERTO (Lote)",24,IF($H$9="AEROPUERTO (Nave)",36,IF($H$9="PEDRO ESCOBEDO (Nave)",24,IF($H$9="PEDRO ESCOBEDO (Lote)",24,IF($H$9="SAN LUIS POTOSI (Nave)",36,IF($H$9="SAN LUIS POTOSI (Lote)",36,IF($H$9="GAMMA II ETAPA 1",9,IF($H$9="GAMMA II ETAPA 2",15,IF($H$9="CELTA",36,IF($H$9="STA ROSA (Nave)",1,""))))))))))</f>
        <v>1</v>
      </c>
      <c r="H23" s="241">
        <v>0</v>
      </c>
      <c r="I23" s="126"/>
      <c r="J23" s="126"/>
      <c r="K23" s="226"/>
      <c r="L23" s="226"/>
      <c r="M23" s="226"/>
      <c r="N23" s="126"/>
      <c r="O23" s="126"/>
      <c r="P23" s="137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</row>
    <row r="24" spans="1:34" ht="30" customHeight="1">
      <c r="A24" s="125"/>
      <c r="B24" s="125"/>
      <c r="C24" s="125"/>
      <c r="D24" s="125"/>
      <c r="E24" s="242"/>
      <c r="F24" s="243"/>
      <c r="G24" s="244"/>
      <c r="H24" s="245"/>
      <c r="I24" s="126"/>
      <c r="J24" s="166" t="s">
        <v>35</v>
      </c>
      <c r="K24" s="226"/>
      <c r="L24" s="227" t="s">
        <v>6</v>
      </c>
      <c r="M24" s="145" t="s">
        <v>7</v>
      </c>
      <c r="N24" s="146" t="s">
        <v>8</v>
      </c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</row>
    <row r="25" spans="1:34" ht="30" customHeight="1">
      <c r="A25" s="125" t="s">
        <v>36</v>
      </c>
      <c r="B25" s="125"/>
      <c r="C25" s="126"/>
      <c r="D25" s="126"/>
      <c r="E25" s="167"/>
      <c r="F25" s="168"/>
      <c r="G25" s="169"/>
      <c r="H25" s="169"/>
      <c r="I25" s="126"/>
      <c r="J25" s="169"/>
      <c r="K25" s="226"/>
      <c r="L25" s="256"/>
      <c r="M25" s="169"/>
      <c r="N25" s="169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</row>
    <row r="26" spans="1:34" ht="27.75" customHeight="1">
      <c r="A26" s="125" t="s">
        <v>37</v>
      </c>
      <c r="B26" s="125"/>
      <c r="C26" s="126"/>
      <c r="D26" s="126"/>
      <c r="E26" s="137"/>
      <c r="F26" s="137"/>
      <c r="G26" s="137"/>
      <c r="H26" s="126"/>
      <c r="I26" s="126"/>
      <c r="J26" s="125"/>
      <c r="K26" s="257"/>
      <c r="L26" s="258"/>
      <c r="M26" s="226"/>
      <c r="N26" s="2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</row>
    <row r="27" spans="1:34" ht="27.75" customHeight="1">
      <c r="A27" s="125" t="s">
        <v>38</v>
      </c>
      <c r="B27" s="125"/>
      <c r="C27" s="126"/>
      <c r="D27" s="126"/>
      <c r="E27" s="137"/>
      <c r="F27" s="137"/>
      <c r="G27" s="137"/>
      <c r="H27" s="137"/>
      <c r="I27" s="137"/>
      <c r="J27" s="170">
        <f>E23</f>
        <v>1</v>
      </c>
      <c r="K27" s="259">
        <f>G23</f>
        <v>1</v>
      </c>
      <c r="L27" s="249">
        <f t="shared" ref="L27" si="2">IF($L$10=12.8%,(N27/1.128),IF($M$27="",_xludf.AGGREGATE(9,6,M27:N27)))</f>
        <v>672364.00000000023</v>
      </c>
      <c r="M27" s="250">
        <f t="shared" ref="M27" si="3">IF($L$10=12.8%,N27-(N27/1.128),"")</f>
        <v>86062.591999999946</v>
      </c>
      <c r="N27" s="250">
        <f>$H$63</f>
        <v>758426.59200000018</v>
      </c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</row>
    <row r="28" spans="1:34" ht="27.75" customHeight="1">
      <c r="A28" s="125"/>
      <c r="B28" s="125"/>
      <c r="C28" s="126"/>
      <c r="D28" s="126"/>
      <c r="E28" s="137"/>
      <c r="F28" s="137"/>
      <c r="G28" s="137"/>
      <c r="H28" s="137"/>
      <c r="I28" s="137"/>
      <c r="J28" s="170"/>
      <c r="K28" s="171"/>
      <c r="L28" s="171"/>
      <c r="M28" s="260"/>
      <c r="N28" s="260"/>
      <c r="O28" s="171"/>
      <c r="P28" s="171"/>
      <c r="Q28" s="171"/>
      <c r="R28" s="171"/>
      <c r="S28" s="171"/>
      <c r="T28" s="171"/>
      <c r="U28" s="171"/>
      <c r="V28" s="171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</row>
    <row r="29" spans="1:34" ht="27.75" customHeight="1">
      <c r="A29" s="172">
        <v>0</v>
      </c>
      <c r="B29" s="125"/>
      <c r="C29" s="126"/>
      <c r="D29" s="126"/>
      <c r="E29" s="137"/>
      <c r="F29" s="137"/>
      <c r="G29" s="137"/>
      <c r="H29" s="137"/>
      <c r="I29" s="137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</row>
    <row r="30" spans="1:34" ht="32.25" hidden="1" customHeight="1" outlineLevel="1">
      <c r="A30" s="125"/>
      <c r="B30" s="125"/>
      <c r="C30" s="126"/>
      <c r="D30" s="126"/>
      <c r="E30" s="137"/>
      <c r="F30" s="137"/>
      <c r="G30" s="137"/>
      <c r="H30" s="137"/>
      <c r="I30" s="137"/>
      <c r="J30" s="173" t="s">
        <v>39</v>
      </c>
      <c r="K30" s="125"/>
      <c r="L30" s="144" t="s">
        <v>6</v>
      </c>
      <c r="M30" s="145" t="s">
        <v>7</v>
      </c>
      <c r="N30" s="146" t="s">
        <v>8</v>
      </c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</row>
    <row r="31" spans="1:34" ht="32.25" hidden="1" customHeight="1" outlineLevel="1">
      <c r="A31" s="125" t="s">
        <v>40</v>
      </c>
      <c r="B31" s="125"/>
      <c r="C31" s="126"/>
      <c r="D31" s="126"/>
      <c r="E31" s="137"/>
      <c r="F31" s="137"/>
      <c r="G31" s="137"/>
      <c r="H31" s="137"/>
      <c r="I31" s="137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</row>
    <row r="32" spans="1:34" ht="18" hidden="1" customHeight="1" outlineLevel="1">
      <c r="A32" s="125" t="s">
        <v>41</v>
      </c>
      <c r="B32" s="125"/>
      <c r="C32" s="126"/>
      <c r="D32" s="126"/>
      <c r="E32" s="137"/>
      <c r="F32" s="137"/>
      <c r="G32" s="137"/>
      <c r="H32" s="137"/>
      <c r="I32" s="137"/>
      <c r="J32" s="126"/>
      <c r="K32" s="174" t="str">
        <f>IF($K$36="NAVE-AE,SLP, PE 10%,10% 10%",12,IF($K$36="LOTE-AE,SLP, PE 5%,5%",1,IF($K$36="NAVE-GMA E1 10%,10% 10%",4,IF($K$36="NAVE-GMA E2 10%,10% 10%",9,""))))</f>
        <v/>
      </c>
      <c r="L32" s="175" t="e">
        <f t="shared" ref="L32:L33" si="4">IF($L$10=12.8%,(N32/1.128),IF($M$27="",_xludf.AGGREGATE(9,6,M32:N32)))</f>
        <v>#VALUE!</v>
      </c>
      <c r="M32" s="154" t="e">
        <f t="shared" ref="M32:M33" si="5">IF($L$10=12.8%,N32-(N32/1.128),"")</f>
        <v>#VALUE!</v>
      </c>
      <c r="N32" s="154" t="e">
        <f>VLOOKUP(K32,SIMULADOR!$E$65:$M$101,4,0)+N39</f>
        <v>#VALUE!</v>
      </c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</row>
    <row r="33" spans="1:34" ht="18" hidden="1" customHeight="1" outlineLevel="1">
      <c r="A33" s="125" t="s">
        <v>42</v>
      </c>
      <c r="B33" s="125"/>
      <c r="C33" s="126"/>
      <c r="D33" s="126"/>
      <c r="E33" s="137"/>
      <c r="F33" s="137"/>
      <c r="G33" s="137"/>
      <c r="H33" s="137"/>
      <c r="I33" s="126"/>
      <c r="J33" s="126"/>
      <c r="K33" s="174" t="str">
        <f>IF($K$36="NAVE-AE,SLP, PE 10%,10% 10%",24,IF($K$36="LOTE-AE,SLP, PE 5%,5%",0,IF($K$36="NAVE-GMA E1 10%,10% 10%",8,IF($K$36="NAVE-GMA E2 10%,10% 10%",14,""))))</f>
        <v/>
      </c>
      <c r="L33" s="175" t="e">
        <f t="shared" si="4"/>
        <v>#VALUE!</v>
      </c>
      <c r="M33" s="154" t="e">
        <f t="shared" si="5"/>
        <v>#VALUE!</v>
      </c>
      <c r="N33" s="154" t="e">
        <f>VLOOKUP(K33,SIMULADOR!$E$65:$M$101,4,0)+N40</f>
        <v>#VALUE!</v>
      </c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</row>
    <row r="34" spans="1:34" ht="18" hidden="1" customHeight="1" outlineLevel="1">
      <c r="A34" s="125" t="s">
        <v>43</v>
      </c>
      <c r="B34" s="125"/>
      <c r="C34" s="126"/>
      <c r="D34" s="126"/>
      <c r="E34" s="137"/>
      <c r="F34" s="137"/>
      <c r="G34" s="137"/>
      <c r="H34" s="137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</row>
    <row r="35" spans="1:34" ht="18" hidden="1" customHeight="1" outlineLevel="1">
      <c r="A35" s="125" t="s">
        <v>44</v>
      </c>
      <c r="B35" s="125"/>
      <c r="C35" s="126"/>
      <c r="D35" s="126"/>
      <c r="E35" s="137"/>
      <c r="F35" s="137"/>
      <c r="G35" s="137"/>
      <c r="H35" s="137"/>
      <c r="I35" s="126"/>
      <c r="J35" s="126"/>
      <c r="K35" s="17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</row>
    <row r="36" spans="1:34" ht="18" hidden="1" customHeight="1" outlineLevel="1">
      <c r="A36" s="125"/>
      <c r="B36" s="125"/>
      <c r="C36" s="126"/>
      <c r="D36" s="126"/>
      <c r="E36" s="137"/>
      <c r="F36" s="137"/>
      <c r="G36" s="137"/>
      <c r="H36" s="137"/>
      <c r="I36" s="126"/>
      <c r="J36" s="177" t="s">
        <v>37</v>
      </c>
      <c r="K36" s="178"/>
      <c r="L36" s="144" t="s">
        <v>6</v>
      </c>
      <c r="M36" s="145" t="s">
        <v>7</v>
      </c>
      <c r="N36" s="146" t="s">
        <v>8</v>
      </c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</row>
    <row r="37" spans="1:34" ht="18" hidden="1" customHeight="1" outlineLevel="1">
      <c r="A37" s="125"/>
      <c r="B37" s="125"/>
      <c r="C37" s="126"/>
      <c r="D37" s="126"/>
      <c r="E37" s="137"/>
      <c r="F37" s="137"/>
      <c r="G37" s="137"/>
      <c r="H37" s="137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</row>
    <row r="38" spans="1:34" ht="27" hidden="1" customHeight="1" outlineLevel="1">
      <c r="A38" s="125"/>
      <c r="B38" s="125"/>
      <c r="C38" s="126"/>
      <c r="D38" s="126"/>
      <c r="E38" s="137"/>
      <c r="F38" s="137"/>
      <c r="G38" s="137"/>
      <c r="H38" s="137"/>
      <c r="I38" s="126"/>
      <c r="J38" s="179" t="str">
        <f t="shared" ref="J38:J39" si="6">IF($K$36="NAVE-AE,SLP, PE 10%,10% 10%",10%,IF($K$36="LOTE-AE,SLP, PE 5%,5%",5%,IF($K$36="NAVE-GMA E1 10%,10% 10%",10%,IF($K$36="NAVE-GMA E2 10%,10% 10%",10%,IF($K$36="LOTE-AE,SLP, PE 10%,10%,10%",10%,"")))))</f>
        <v/>
      </c>
      <c r="K38" s="164" t="s">
        <v>45</v>
      </c>
      <c r="L38" s="175" t="e">
        <f>(K16*J38)-K18</f>
        <v>#VALUE!</v>
      </c>
      <c r="M38" s="154" t="e">
        <f t="shared" ref="M38:M40" si="7">IF(OR($L$10=0%,$L$10=""),"",L38*($L$10))</f>
        <v>#VALUE!</v>
      </c>
      <c r="N38" s="154" t="e">
        <f t="shared" ref="N38:N40" si="8">SUM(L38:M38)</f>
        <v>#VALUE!</v>
      </c>
      <c r="O38" s="125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</row>
    <row r="39" spans="1:34" ht="18" hidden="1" customHeight="1" outlineLevel="1">
      <c r="A39" s="125"/>
      <c r="B39" s="125"/>
      <c r="C39" s="126"/>
      <c r="D39" s="126"/>
      <c r="E39" s="137"/>
      <c r="F39" s="137"/>
      <c r="G39" s="137"/>
      <c r="H39" s="126"/>
      <c r="I39" s="126"/>
      <c r="J39" s="179" t="str">
        <f t="shared" si="6"/>
        <v/>
      </c>
      <c r="K39" s="180" t="str">
        <f>IF($K$36="NAVE-AE,SLP, PE 10%,10% 10%",12,IF($K$36="LOTE-AE,SLP, PE 5%,5%",1,IF($K$36="NAVE-GMA E1 10%,10% 10%",4,IF($K$36="NAVE-GMA E2 10%,10% 10%",9,IF($K$36="LOTE-AE,SLP, PE 10%,10%,10%",12,"")))))</f>
        <v/>
      </c>
      <c r="L39" s="175" t="e">
        <f>K16*J39</f>
        <v>#VALUE!</v>
      </c>
      <c r="M39" s="154" t="e">
        <f t="shared" si="7"/>
        <v>#VALUE!</v>
      </c>
      <c r="N39" s="154" t="e">
        <f t="shared" si="8"/>
        <v>#VALUE!</v>
      </c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</row>
    <row r="40" spans="1:34" ht="25.5" hidden="1" customHeight="1" outlineLevel="1">
      <c r="A40" s="125"/>
      <c r="B40" s="125"/>
      <c r="C40" s="126"/>
      <c r="D40" s="126"/>
      <c r="E40" s="137"/>
      <c r="F40" s="137"/>
      <c r="G40" s="137"/>
      <c r="H40" s="126"/>
      <c r="I40" s="126"/>
      <c r="J40" s="179" t="str">
        <f>IF($K$36="NAVE-AE,SLP, PE 10%,10% 10%",10%,IF($K$36="LOTE-AE,SLP, PE 5%,5%",0%,IF($K$36="NAVE-GMA E1 10%,10% 10%",10%,IF($K$36="NAVE-GMA E2 10%,10% 10%",10%,IF($K$36="LOTE-AE,SLP, PE 10%,10%,10%",10%,"")))))</f>
        <v/>
      </c>
      <c r="K40" s="180" t="str">
        <f>IF($K$36="NAVE-AE,SLP, PE 10%,10% 10%",24,IF($K$36="LOTE-AE,SLP, PE 5%,5%",0,IF($K$36="NAVE-GMA E1 10%,10% 10%",8,IF($K$36="NAVE-GMA E2 10%,10% 10%",14,IF($K$36="LOTE-AE,SLP, PE 10%,10%,10%",24,"")))))</f>
        <v/>
      </c>
      <c r="L40" s="175" t="e">
        <f>K16*J40</f>
        <v>#VALUE!</v>
      </c>
      <c r="M40" s="154" t="e">
        <f t="shared" si="7"/>
        <v>#VALUE!</v>
      </c>
      <c r="N40" s="154" t="e">
        <f t="shared" si="8"/>
        <v>#VALUE!</v>
      </c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</row>
    <row r="41" spans="1:34" ht="18" customHeight="1" collapsed="1">
      <c r="A41" s="125"/>
      <c r="B41" s="125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</row>
    <row r="42" spans="1:34" ht="18" customHeight="1">
      <c r="A42" s="125"/>
      <c r="B42" s="125"/>
      <c r="C42" s="126"/>
      <c r="D42" s="126"/>
      <c r="E42" s="181" t="s">
        <v>46</v>
      </c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</row>
    <row r="43" spans="1:34" ht="18" customHeight="1">
      <c r="A43" s="125"/>
      <c r="B43" s="125"/>
      <c r="C43" s="126"/>
      <c r="D43" s="126"/>
      <c r="E43" s="182" t="s">
        <v>47</v>
      </c>
      <c r="F43" s="126"/>
      <c r="G43" s="182" t="s">
        <v>48</v>
      </c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</row>
    <row r="44" spans="1:34" ht="18" customHeight="1">
      <c r="A44" s="125"/>
      <c r="B44" s="125"/>
      <c r="C44" s="126"/>
      <c r="D44" s="126"/>
      <c r="E44" s="126" t="s">
        <v>49</v>
      </c>
      <c r="F44" s="126"/>
      <c r="G44" s="126" t="s">
        <v>50</v>
      </c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</row>
    <row r="45" spans="1:34" ht="18" customHeight="1">
      <c r="A45" s="125"/>
      <c r="B45" s="125"/>
      <c r="C45" s="126"/>
      <c r="D45" s="126"/>
      <c r="E45" s="126" t="s">
        <v>51</v>
      </c>
      <c r="F45" s="142"/>
      <c r="G45" s="126" t="s">
        <v>52</v>
      </c>
      <c r="H45" s="126"/>
      <c r="I45" s="126"/>
      <c r="J45" s="130"/>
      <c r="K45" s="126"/>
      <c r="L45" s="126"/>
      <c r="M45" s="149"/>
      <c r="N45" s="149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</row>
    <row r="46" spans="1:34" ht="18" customHeight="1">
      <c r="A46" s="125"/>
      <c r="B46" s="125"/>
      <c r="C46" s="126"/>
      <c r="D46" s="126"/>
      <c r="E46" s="126" t="s">
        <v>53</v>
      </c>
      <c r="F46" s="142"/>
      <c r="G46" s="126" t="s">
        <v>54</v>
      </c>
      <c r="H46" s="126"/>
      <c r="I46" s="126"/>
      <c r="J46" s="130"/>
      <c r="K46" s="126"/>
      <c r="L46" s="126"/>
      <c r="M46" s="149"/>
      <c r="N46" s="149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</row>
    <row r="47" spans="1:34" ht="18" customHeight="1">
      <c r="A47" s="125"/>
      <c r="B47" s="125"/>
      <c r="C47" s="126"/>
      <c r="D47" s="126"/>
      <c r="E47" s="126" t="s">
        <v>55</v>
      </c>
      <c r="F47" s="142"/>
      <c r="G47" s="126" t="s">
        <v>56</v>
      </c>
      <c r="H47" s="126"/>
      <c r="I47" s="126"/>
      <c r="J47" s="130"/>
      <c r="K47" s="126"/>
      <c r="L47" s="126"/>
      <c r="M47" s="149"/>
      <c r="N47" s="149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</row>
    <row r="48" spans="1:34" ht="18" customHeight="1">
      <c r="A48" s="125"/>
      <c r="B48" s="125"/>
      <c r="C48" s="126"/>
      <c r="D48" s="126"/>
      <c r="E48" s="126"/>
      <c r="F48" s="142"/>
      <c r="G48" s="126" t="s">
        <v>57</v>
      </c>
      <c r="H48" s="126"/>
      <c r="I48" s="126"/>
      <c r="J48" s="130"/>
      <c r="K48" s="126"/>
      <c r="L48" s="126"/>
      <c r="M48" s="149"/>
      <c r="N48" s="149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</row>
    <row r="49" spans="1:34" ht="18" customHeight="1">
      <c r="A49" s="125"/>
      <c r="B49" s="125"/>
      <c r="C49" s="126"/>
      <c r="D49" s="126"/>
      <c r="E49" s="126"/>
      <c r="F49" s="142"/>
      <c r="G49" s="126"/>
      <c r="H49" s="126"/>
      <c r="I49" s="126"/>
      <c r="J49" s="130"/>
      <c r="K49" s="138" t="s">
        <v>58</v>
      </c>
      <c r="L49" s="183"/>
      <c r="M49" s="133"/>
      <c r="N49" s="134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</row>
    <row r="50" spans="1:34" ht="18" customHeight="1">
      <c r="A50" s="125"/>
      <c r="B50" s="125"/>
      <c r="C50" s="126"/>
      <c r="D50" s="126"/>
      <c r="E50" s="184" t="s">
        <v>59</v>
      </c>
      <c r="F50" s="133"/>
      <c r="G50" s="133"/>
      <c r="H50" s="133"/>
      <c r="I50" s="133"/>
      <c r="J50" s="133"/>
      <c r="K50" s="134"/>
      <c r="L50" s="183"/>
      <c r="M50" s="133"/>
      <c r="N50" s="134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</row>
    <row r="51" spans="1:34" ht="18" customHeight="1">
      <c r="A51" s="125"/>
      <c r="B51" s="125"/>
      <c r="C51" s="126"/>
      <c r="D51" s="126"/>
      <c r="E51" s="266" t="s">
        <v>60</v>
      </c>
      <c r="F51" s="267"/>
      <c r="G51" s="267"/>
      <c r="H51" s="267"/>
      <c r="I51" s="267"/>
      <c r="J51" s="267"/>
      <c r="K51" s="267"/>
      <c r="L51" s="267"/>
      <c r="M51" s="267"/>
      <c r="N51" s="268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</row>
    <row r="52" spans="1:34" ht="26.25" hidden="1" customHeight="1" outlineLevel="1">
      <c r="A52" s="125"/>
      <c r="B52" s="125"/>
      <c r="C52" s="126"/>
      <c r="D52" s="126"/>
      <c r="E52" s="269" t="s">
        <v>61</v>
      </c>
      <c r="F52" s="267"/>
      <c r="G52" s="267"/>
      <c r="H52" s="267"/>
      <c r="I52" s="267"/>
      <c r="J52" s="267"/>
      <c r="K52" s="267"/>
      <c r="L52" s="267"/>
      <c r="M52" s="267"/>
      <c r="N52" s="268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</row>
    <row r="53" spans="1:34" ht="18" hidden="1" customHeight="1" outlineLevel="1">
      <c r="A53" s="125"/>
      <c r="B53" s="125"/>
      <c r="C53" s="126"/>
      <c r="D53" s="126"/>
      <c r="E53" s="270"/>
      <c r="F53" s="270"/>
      <c r="G53" s="271"/>
      <c r="H53" s="271"/>
      <c r="I53" s="271"/>
      <c r="J53" s="270"/>
      <c r="K53" s="270"/>
      <c r="L53" s="270"/>
      <c r="M53" s="270"/>
      <c r="N53" s="270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</row>
    <row r="54" spans="1:34" ht="18" hidden="1" customHeight="1" outlineLevel="1">
      <c r="A54" s="125"/>
      <c r="B54" s="125"/>
      <c r="C54" s="126"/>
      <c r="D54" s="126"/>
      <c r="E54" s="226"/>
      <c r="F54" s="226"/>
      <c r="G54" s="272"/>
      <c r="H54" s="272"/>
      <c r="I54" s="271"/>
      <c r="J54" s="270"/>
      <c r="K54" s="270"/>
      <c r="L54" s="270"/>
      <c r="M54" s="270"/>
      <c r="N54" s="270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</row>
    <row r="55" spans="1:34" ht="18" hidden="1" customHeight="1" outlineLevel="1">
      <c r="A55" s="125"/>
      <c r="B55" s="125"/>
      <c r="C55" s="126"/>
      <c r="D55" s="126"/>
      <c r="E55" s="226"/>
      <c r="F55" s="226"/>
      <c r="G55" s="273" t="s">
        <v>62</v>
      </c>
      <c r="H55" s="274">
        <f>$M$16</f>
        <v>7584265.919999999</v>
      </c>
      <c r="I55" s="271"/>
      <c r="J55" s="270"/>
      <c r="K55" s="270"/>
      <c r="L55" s="270"/>
      <c r="M55" s="270"/>
      <c r="N55" s="270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30"/>
      <c r="AA55" s="126"/>
      <c r="AB55" s="126"/>
      <c r="AC55" s="126"/>
      <c r="AD55" s="126"/>
      <c r="AE55" s="126"/>
      <c r="AF55" s="126"/>
      <c r="AG55" s="126"/>
      <c r="AH55" s="126"/>
    </row>
    <row r="56" spans="1:34" ht="18" hidden="1" customHeight="1" outlineLevel="1">
      <c r="A56" s="125"/>
      <c r="B56" s="125"/>
      <c r="C56" s="126"/>
      <c r="D56" s="126"/>
      <c r="E56" s="226"/>
      <c r="F56" s="226"/>
      <c r="G56" s="273" t="s">
        <v>63</v>
      </c>
      <c r="H56" s="274">
        <f>$M$17+$M$19</f>
        <v>6825839.3279999988</v>
      </c>
      <c r="I56" s="271"/>
      <c r="J56" s="270"/>
      <c r="K56" s="270"/>
      <c r="L56" s="270"/>
      <c r="M56" s="270"/>
      <c r="N56" s="270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30"/>
      <c r="AA56" s="126"/>
      <c r="AB56" s="126"/>
      <c r="AC56" s="126"/>
      <c r="AD56" s="126"/>
      <c r="AE56" s="126"/>
      <c r="AF56" s="126"/>
      <c r="AG56" s="126"/>
      <c r="AH56" s="126"/>
    </row>
    <row r="57" spans="1:34" ht="18" hidden="1" customHeight="1" outlineLevel="1">
      <c r="A57" s="125"/>
      <c r="B57" s="125"/>
      <c r="C57" s="126"/>
      <c r="D57" s="126"/>
      <c r="E57" s="226"/>
      <c r="F57" s="226"/>
      <c r="G57" s="273" t="s">
        <v>64</v>
      </c>
      <c r="H57" s="275">
        <f>H55-H56</f>
        <v>758426.59200000018</v>
      </c>
      <c r="I57" s="271"/>
      <c r="J57" s="270"/>
      <c r="K57" s="270"/>
      <c r="L57" s="270"/>
      <c r="M57" s="270"/>
      <c r="N57" s="270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</row>
    <row r="58" spans="1:34" ht="18" hidden="1" customHeight="1" outlineLevel="1">
      <c r="A58" s="125"/>
      <c r="B58" s="125"/>
      <c r="C58" s="126"/>
      <c r="D58" s="126"/>
      <c r="E58" s="226"/>
      <c r="F58" s="226"/>
      <c r="G58" s="273" t="s">
        <v>65</v>
      </c>
      <c r="H58" s="276">
        <f>$G$22</f>
        <v>8.3333333333333329E-2</v>
      </c>
      <c r="I58" s="271"/>
      <c r="J58" s="270"/>
      <c r="K58" s="270"/>
      <c r="L58" s="270"/>
      <c r="M58" s="270"/>
      <c r="N58" s="270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</row>
    <row r="59" spans="1:34" ht="18" hidden="1" customHeight="1" outlineLevel="1">
      <c r="A59" s="125"/>
      <c r="B59" s="125"/>
      <c r="C59" s="126"/>
      <c r="D59" s="126"/>
      <c r="E59" s="226"/>
      <c r="F59" s="226"/>
      <c r="G59" s="273" t="s">
        <v>66</v>
      </c>
      <c r="H59" s="277">
        <f>H58*12</f>
        <v>1</v>
      </c>
      <c r="I59" s="271"/>
      <c r="J59" s="270"/>
      <c r="K59" s="270"/>
      <c r="L59" s="270"/>
      <c r="M59" s="270"/>
      <c r="N59" s="270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</row>
    <row r="60" spans="1:34" ht="18" hidden="1" customHeight="1" outlineLevel="1">
      <c r="A60" s="125"/>
      <c r="B60" s="125"/>
      <c r="C60" s="126"/>
      <c r="D60" s="126"/>
      <c r="E60" s="226"/>
      <c r="F60" s="226"/>
      <c r="G60" s="273" t="s">
        <v>67</v>
      </c>
      <c r="H60" s="278">
        <f>H61/12</f>
        <v>8.3333333333333329E-2</v>
      </c>
      <c r="I60" s="271"/>
      <c r="J60" s="270"/>
      <c r="K60" s="270"/>
      <c r="L60" s="270"/>
      <c r="M60" s="270"/>
      <c r="N60" s="270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</row>
    <row r="61" spans="1:34" ht="18" hidden="1" customHeight="1" outlineLevel="1">
      <c r="A61" s="125"/>
      <c r="B61" s="125"/>
      <c r="C61" s="126"/>
      <c r="D61" s="126"/>
      <c r="E61" s="226"/>
      <c r="F61" s="226"/>
      <c r="G61" s="273" t="s">
        <v>68</v>
      </c>
      <c r="H61" s="279">
        <f>$G$23</f>
        <v>1</v>
      </c>
      <c r="I61" s="271"/>
      <c r="J61" s="270"/>
      <c r="K61" s="270"/>
      <c r="L61" s="270"/>
      <c r="M61" s="270"/>
      <c r="N61" s="270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</row>
    <row r="62" spans="1:34" ht="18" hidden="1" customHeight="1" outlineLevel="1">
      <c r="A62" s="125"/>
      <c r="B62" s="125"/>
      <c r="C62" s="126"/>
      <c r="D62" s="126"/>
      <c r="E62" s="226"/>
      <c r="F62" s="226"/>
      <c r="G62" s="273" t="s">
        <v>69</v>
      </c>
      <c r="H62" s="280">
        <f>$H$23</f>
        <v>0</v>
      </c>
      <c r="I62" s="271"/>
      <c r="J62" s="270"/>
      <c r="K62" s="270"/>
      <c r="L62" s="270"/>
      <c r="M62" s="270"/>
      <c r="N62" s="270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</row>
    <row r="63" spans="1:34" ht="18" hidden="1" customHeight="1" outlineLevel="1">
      <c r="A63" s="125"/>
      <c r="B63" s="125"/>
      <c r="C63" s="126"/>
      <c r="D63" s="126"/>
      <c r="E63" s="226"/>
      <c r="F63" s="226"/>
      <c r="G63" s="273" t="s">
        <v>70</v>
      </c>
      <c r="H63" s="281">
        <f>-PMT(H62,H59,H57)</f>
        <v>758426.59200000018</v>
      </c>
      <c r="I63" s="271"/>
      <c r="J63" s="270"/>
      <c r="K63" s="270"/>
      <c r="L63" s="270"/>
      <c r="M63" s="270"/>
      <c r="N63" s="270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</row>
    <row r="64" spans="1:34" ht="18" hidden="1" customHeight="1" outlineLevel="1">
      <c r="A64" s="125"/>
      <c r="B64" s="125"/>
      <c r="C64" s="126"/>
      <c r="D64" s="126"/>
      <c r="E64" s="226"/>
      <c r="F64" s="226"/>
      <c r="G64" s="272"/>
      <c r="H64" s="281">
        <f>H63*H61</f>
        <v>758426.59200000018</v>
      </c>
      <c r="I64" s="271"/>
      <c r="J64" s="270"/>
      <c r="K64" s="270"/>
      <c r="L64" s="270"/>
      <c r="M64" s="270"/>
      <c r="N64" s="270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</row>
    <row r="65" spans="1:34" ht="36" customHeight="1" collapsed="1">
      <c r="A65" s="187"/>
      <c r="B65" s="187"/>
      <c r="C65" s="188"/>
      <c r="D65" s="188"/>
      <c r="E65" s="282" t="s">
        <v>71</v>
      </c>
      <c r="F65" s="282" t="s">
        <v>72</v>
      </c>
      <c r="G65" s="282" t="s">
        <v>73</v>
      </c>
      <c r="H65" s="282" t="s">
        <v>74</v>
      </c>
      <c r="I65" s="282" t="s">
        <v>75</v>
      </c>
      <c r="J65" s="282" t="s">
        <v>76</v>
      </c>
      <c r="K65" s="282" t="s">
        <v>77</v>
      </c>
      <c r="L65" s="282" t="s">
        <v>78</v>
      </c>
      <c r="M65" s="283" t="s">
        <v>79</v>
      </c>
      <c r="N65" s="270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</row>
    <row r="66" spans="1:34" ht="18" customHeight="1">
      <c r="A66" s="125"/>
      <c r="B66" s="125"/>
      <c r="C66" s="126"/>
      <c r="D66" s="126"/>
      <c r="E66" s="189">
        <v>1</v>
      </c>
      <c r="F66" s="190">
        <v>45782</v>
      </c>
      <c r="G66" s="284">
        <f>$H$57</f>
        <v>758426.59200000018</v>
      </c>
      <c r="H66" s="284">
        <f t="shared" ref="H66:H101" si="9">IF(E66&lt;49,(-PMT($H$62,$H$59,$H$57)))</f>
        <v>758426.59200000018</v>
      </c>
      <c r="I66" s="284"/>
      <c r="J66" s="284">
        <f t="shared" ref="J66:J101" si="10">SUM(H66:I66)</f>
        <v>758426.59200000018</v>
      </c>
      <c r="K66" s="284">
        <f t="shared" ref="K66:K101" si="11">IF(E66&lt;=48,(G66*$H$62),0)</f>
        <v>0</v>
      </c>
      <c r="L66" s="284">
        <f t="shared" ref="L66:L101" si="12">H66-K66</f>
        <v>758426.59200000018</v>
      </c>
      <c r="M66" s="284">
        <f t="shared" ref="M66:M101" si="13">G66-L66</f>
        <v>0</v>
      </c>
      <c r="N66" s="270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</row>
    <row r="67" spans="1:34" ht="18" customHeight="1">
      <c r="A67" s="125"/>
      <c r="B67" s="125"/>
      <c r="C67" s="126"/>
      <c r="D67" s="126"/>
      <c r="E67" s="192" t="str">
        <f t="shared" ref="E67:E101" si="14">IF(E66&lt;$G$23,E66+1,"")</f>
        <v/>
      </c>
      <c r="F67" s="193" t="str">
        <f t="shared" ref="F67:F101" si="15">IF(E66&lt;$G$23,DATE(YEAR(F66),MONTH(F66)+1,DAY(F66)),"")</f>
        <v/>
      </c>
      <c r="G67" s="285"/>
      <c r="H67" s="285"/>
      <c r="I67" s="285"/>
      <c r="J67" s="285"/>
      <c r="K67" s="285"/>
      <c r="L67" s="285"/>
      <c r="M67" s="285"/>
      <c r="N67" s="270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</row>
    <row r="68" spans="1:34" ht="46.5" hidden="1" customHeight="1">
      <c r="A68" s="125"/>
      <c r="B68" s="125"/>
      <c r="C68" s="126"/>
      <c r="D68" s="126"/>
      <c r="E68" s="189" t="str">
        <f t="shared" si="14"/>
        <v/>
      </c>
      <c r="F68" s="194" t="str">
        <f t="shared" si="15"/>
        <v/>
      </c>
      <c r="G68" s="191" t="b">
        <f t="shared" ref="G68:G101" si="16">IF(E68&lt;=$G$23,(SUM(M67)))</f>
        <v>0</v>
      </c>
      <c r="H68" s="191" t="b">
        <f t="shared" si="9"/>
        <v>0</v>
      </c>
      <c r="I68" s="191"/>
      <c r="J68" s="191">
        <f t="shared" si="10"/>
        <v>0</v>
      </c>
      <c r="K68" s="191">
        <f t="shared" si="11"/>
        <v>0</v>
      </c>
      <c r="L68" s="191">
        <f t="shared" si="12"/>
        <v>0</v>
      </c>
      <c r="M68" s="191">
        <f t="shared" si="13"/>
        <v>0</v>
      </c>
      <c r="N68" s="185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</row>
    <row r="69" spans="1:34" ht="18" hidden="1" customHeight="1">
      <c r="A69" s="125"/>
      <c r="B69" s="125"/>
      <c r="C69" s="126"/>
      <c r="D69" s="126"/>
      <c r="E69" s="189" t="str">
        <f t="shared" si="14"/>
        <v/>
      </c>
      <c r="F69" s="194" t="str">
        <f t="shared" si="15"/>
        <v/>
      </c>
      <c r="G69" s="191" t="b">
        <f t="shared" si="16"/>
        <v>0</v>
      </c>
      <c r="H69" s="191" t="b">
        <f t="shared" si="9"/>
        <v>0</v>
      </c>
      <c r="I69" s="191"/>
      <c r="J69" s="191">
        <f t="shared" si="10"/>
        <v>0</v>
      </c>
      <c r="K69" s="191">
        <f t="shared" si="11"/>
        <v>0</v>
      </c>
      <c r="L69" s="191">
        <f t="shared" si="12"/>
        <v>0</v>
      </c>
      <c r="M69" s="191">
        <f t="shared" si="13"/>
        <v>0</v>
      </c>
      <c r="N69" s="185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</row>
    <row r="70" spans="1:34" ht="18" hidden="1" customHeight="1">
      <c r="A70" s="125"/>
      <c r="B70" s="125"/>
      <c r="C70" s="126"/>
      <c r="D70" s="126"/>
      <c r="E70" s="189" t="str">
        <f t="shared" si="14"/>
        <v/>
      </c>
      <c r="F70" s="194" t="str">
        <f t="shared" si="15"/>
        <v/>
      </c>
      <c r="G70" s="191" t="b">
        <f t="shared" si="16"/>
        <v>0</v>
      </c>
      <c r="H70" s="191" t="b">
        <f t="shared" si="9"/>
        <v>0</v>
      </c>
      <c r="I70" s="191"/>
      <c r="J70" s="191">
        <f t="shared" si="10"/>
        <v>0</v>
      </c>
      <c r="K70" s="191">
        <f t="shared" si="11"/>
        <v>0</v>
      </c>
      <c r="L70" s="191">
        <f t="shared" si="12"/>
        <v>0</v>
      </c>
      <c r="M70" s="191">
        <f t="shared" si="13"/>
        <v>0</v>
      </c>
      <c r="N70" s="185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</row>
    <row r="71" spans="1:34" ht="18" hidden="1" customHeight="1">
      <c r="A71" s="125"/>
      <c r="B71" s="125"/>
      <c r="C71" s="126"/>
      <c r="D71" s="126"/>
      <c r="E71" s="189" t="str">
        <f t="shared" si="14"/>
        <v/>
      </c>
      <c r="F71" s="194" t="str">
        <f t="shared" si="15"/>
        <v/>
      </c>
      <c r="G71" s="191" t="b">
        <f t="shared" si="16"/>
        <v>0</v>
      </c>
      <c r="H71" s="191" t="b">
        <f t="shared" si="9"/>
        <v>0</v>
      </c>
      <c r="I71" s="191"/>
      <c r="J71" s="191">
        <f t="shared" si="10"/>
        <v>0</v>
      </c>
      <c r="K71" s="191">
        <f t="shared" si="11"/>
        <v>0</v>
      </c>
      <c r="L71" s="191">
        <f t="shared" si="12"/>
        <v>0</v>
      </c>
      <c r="M71" s="191">
        <f t="shared" si="13"/>
        <v>0</v>
      </c>
      <c r="N71" s="185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</row>
    <row r="72" spans="1:34" ht="18" hidden="1" customHeight="1">
      <c r="A72" s="125"/>
      <c r="B72" s="125"/>
      <c r="C72" s="126"/>
      <c r="D72" s="126"/>
      <c r="E72" s="189" t="str">
        <f t="shared" si="14"/>
        <v/>
      </c>
      <c r="F72" s="194" t="str">
        <f t="shared" si="15"/>
        <v/>
      </c>
      <c r="G72" s="191" t="b">
        <f t="shared" si="16"/>
        <v>0</v>
      </c>
      <c r="H72" s="191" t="b">
        <f t="shared" si="9"/>
        <v>0</v>
      </c>
      <c r="I72" s="191"/>
      <c r="J72" s="191">
        <f t="shared" si="10"/>
        <v>0</v>
      </c>
      <c r="K72" s="191">
        <f t="shared" si="11"/>
        <v>0</v>
      </c>
      <c r="L72" s="191">
        <f t="shared" si="12"/>
        <v>0</v>
      </c>
      <c r="M72" s="191">
        <f t="shared" si="13"/>
        <v>0</v>
      </c>
      <c r="N72" s="185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</row>
    <row r="73" spans="1:34" ht="18" hidden="1" customHeight="1">
      <c r="A73" s="125"/>
      <c r="B73" s="125"/>
      <c r="C73" s="126"/>
      <c r="D73" s="126"/>
      <c r="E73" s="189" t="str">
        <f t="shared" si="14"/>
        <v/>
      </c>
      <c r="F73" s="194" t="str">
        <f t="shared" si="15"/>
        <v/>
      </c>
      <c r="G73" s="191" t="b">
        <f t="shared" si="16"/>
        <v>0</v>
      </c>
      <c r="H73" s="191" t="b">
        <f t="shared" si="9"/>
        <v>0</v>
      </c>
      <c r="I73" s="191"/>
      <c r="J73" s="191">
        <f t="shared" si="10"/>
        <v>0</v>
      </c>
      <c r="K73" s="191">
        <f t="shared" si="11"/>
        <v>0</v>
      </c>
      <c r="L73" s="191">
        <f t="shared" si="12"/>
        <v>0</v>
      </c>
      <c r="M73" s="191">
        <f t="shared" si="13"/>
        <v>0</v>
      </c>
      <c r="N73" s="185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</row>
    <row r="74" spans="1:34" ht="18" hidden="1" customHeight="1">
      <c r="A74" s="125"/>
      <c r="B74" s="125"/>
      <c r="C74" s="126"/>
      <c r="D74" s="126"/>
      <c r="E74" s="189" t="str">
        <f t="shared" si="14"/>
        <v/>
      </c>
      <c r="F74" s="194" t="str">
        <f t="shared" si="15"/>
        <v/>
      </c>
      <c r="G74" s="191" t="b">
        <f t="shared" si="16"/>
        <v>0</v>
      </c>
      <c r="H74" s="191" t="b">
        <f t="shared" si="9"/>
        <v>0</v>
      </c>
      <c r="I74" s="191"/>
      <c r="J74" s="191">
        <f t="shared" si="10"/>
        <v>0</v>
      </c>
      <c r="K74" s="191">
        <f t="shared" si="11"/>
        <v>0</v>
      </c>
      <c r="L74" s="191">
        <f t="shared" si="12"/>
        <v>0</v>
      </c>
      <c r="M74" s="191">
        <f t="shared" si="13"/>
        <v>0</v>
      </c>
      <c r="N74" s="185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</row>
    <row r="75" spans="1:34" ht="18" hidden="1" customHeight="1">
      <c r="A75" s="125"/>
      <c r="B75" s="125"/>
      <c r="C75" s="126"/>
      <c r="D75" s="126"/>
      <c r="E75" s="189" t="str">
        <f t="shared" si="14"/>
        <v/>
      </c>
      <c r="F75" s="194" t="str">
        <f t="shared" si="15"/>
        <v/>
      </c>
      <c r="G75" s="191" t="b">
        <f t="shared" si="16"/>
        <v>0</v>
      </c>
      <c r="H75" s="191" t="b">
        <f t="shared" si="9"/>
        <v>0</v>
      </c>
      <c r="I75" s="191"/>
      <c r="J75" s="191">
        <f t="shared" si="10"/>
        <v>0</v>
      </c>
      <c r="K75" s="191">
        <f t="shared" si="11"/>
        <v>0</v>
      </c>
      <c r="L75" s="191">
        <f t="shared" si="12"/>
        <v>0</v>
      </c>
      <c r="M75" s="191">
        <f t="shared" si="13"/>
        <v>0</v>
      </c>
      <c r="N75" s="185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</row>
    <row r="76" spans="1:34" ht="18" hidden="1" customHeight="1">
      <c r="A76" s="125"/>
      <c r="B76" s="125"/>
      <c r="C76" s="126"/>
      <c r="D76" s="126"/>
      <c r="E76" s="189" t="str">
        <f t="shared" si="14"/>
        <v/>
      </c>
      <c r="F76" s="194" t="str">
        <f t="shared" si="15"/>
        <v/>
      </c>
      <c r="G76" s="191" t="b">
        <f t="shared" si="16"/>
        <v>0</v>
      </c>
      <c r="H76" s="191" t="b">
        <f t="shared" si="9"/>
        <v>0</v>
      </c>
      <c r="I76" s="191"/>
      <c r="J76" s="191">
        <f t="shared" si="10"/>
        <v>0</v>
      </c>
      <c r="K76" s="191">
        <f t="shared" si="11"/>
        <v>0</v>
      </c>
      <c r="L76" s="191">
        <f t="shared" si="12"/>
        <v>0</v>
      </c>
      <c r="M76" s="191">
        <f t="shared" si="13"/>
        <v>0</v>
      </c>
      <c r="N76" s="185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</row>
    <row r="77" spans="1:34" ht="18" hidden="1" customHeight="1">
      <c r="A77" s="125"/>
      <c r="B77" s="125"/>
      <c r="C77" s="126"/>
      <c r="D77" s="126"/>
      <c r="E77" s="189" t="str">
        <f t="shared" si="14"/>
        <v/>
      </c>
      <c r="F77" s="194" t="str">
        <f t="shared" si="15"/>
        <v/>
      </c>
      <c r="G77" s="191" t="b">
        <f t="shared" si="16"/>
        <v>0</v>
      </c>
      <c r="H77" s="191" t="b">
        <f t="shared" si="9"/>
        <v>0</v>
      </c>
      <c r="I77" s="191"/>
      <c r="J77" s="191">
        <f t="shared" si="10"/>
        <v>0</v>
      </c>
      <c r="K77" s="191">
        <f t="shared" si="11"/>
        <v>0</v>
      </c>
      <c r="L77" s="191">
        <f t="shared" si="12"/>
        <v>0</v>
      </c>
      <c r="M77" s="191">
        <f t="shared" si="13"/>
        <v>0</v>
      </c>
      <c r="N77" s="185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</row>
    <row r="78" spans="1:34" ht="18" hidden="1" customHeight="1">
      <c r="A78" s="125"/>
      <c r="B78" s="125"/>
      <c r="C78" s="126"/>
      <c r="D78" s="126"/>
      <c r="E78" s="189" t="str">
        <f t="shared" si="14"/>
        <v/>
      </c>
      <c r="F78" s="194" t="str">
        <f t="shared" si="15"/>
        <v/>
      </c>
      <c r="G78" s="191" t="b">
        <f t="shared" si="16"/>
        <v>0</v>
      </c>
      <c r="H78" s="191" t="b">
        <f t="shared" si="9"/>
        <v>0</v>
      </c>
      <c r="I78" s="191"/>
      <c r="J78" s="191">
        <f t="shared" si="10"/>
        <v>0</v>
      </c>
      <c r="K78" s="191">
        <f t="shared" si="11"/>
        <v>0</v>
      </c>
      <c r="L78" s="191">
        <f t="shared" si="12"/>
        <v>0</v>
      </c>
      <c r="M78" s="191">
        <f t="shared" si="13"/>
        <v>0</v>
      </c>
      <c r="N78" s="185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</row>
    <row r="79" spans="1:34" ht="18" hidden="1" customHeight="1">
      <c r="A79" s="125"/>
      <c r="B79" s="125"/>
      <c r="C79" s="126"/>
      <c r="D79" s="126"/>
      <c r="E79" s="189" t="str">
        <f t="shared" si="14"/>
        <v/>
      </c>
      <c r="F79" s="194" t="str">
        <f t="shared" si="15"/>
        <v/>
      </c>
      <c r="G79" s="191" t="b">
        <f t="shared" si="16"/>
        <v>0</v>
      </c>
      <c r="H79" s="191" t="b">
        <f t="shared" si="9"/>
        <v>0</v>
      </c>
      <c r="I79" s="191"/>
      <c r="J79" s="191">
        <f t="shared" si="10"/>
        <v>0</v>
      </c>
      <c r="K79" s="191">
        <f t="shared" si="11"/>
        <v>0</v>
      </c>
      <c r="L79" s="191">
        <f t="shared" si="12"/>
        <v>0</v>
      </c>
      <c r="M79" s="191">
        <f t="shared" si="13"/>
        <v>0</v>
      </c>
      <c r="N79" s="185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</row>
    <row r="80" spans="1:34" ht="18" hidden="1" customHeight="1">
      <c r="A80" s="125"/>
      <c r="B80" s="125"/>
      <c r="C80" s="126"/>
      <c r="D80" s="126"/>
      <c r="E80" s="189" t="str">
        <f t="shared" si="14"/>
        <v/>
      </c>
      <c r="F80" s="194" t="str">
        <f t="shared" si="15"/>
        <v/>
      </c>
      <c r="G80" s="191" t="b">
        <f t="shared" si="16"/>
        <v>0</v>
      </c>
      <c r="H80" s="191" t="b">
        <f t="shared" si="9"/>
        <v>0</v>
      </c>
      <c r="I80" s="191"/>
      <c r="J80" s="191">
        <f t="shared" si="10"/>
        <v>0</v>
      </c>
      <c r="K80" s="191">
        <f t="shared" si="11"/>
        <v>0</v>
      </c>
      <c r="L80" s="191">
        <f t="shared" si="12"/>
        <v>0</v>
      </c>
      <c r="M80" s="191">
        <f t="shared" si="13"/>
        <v>0</v>
      </c>
      <c r="N80" s="185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</row>
    <row r="81" spans="1:34" ht="18" hidden="1" customHeight="1">
      <c r="A81" s="125"/>
      <c r="B81" s="125"/>
      <c r="C81" s="126"/>
      <c r="D81" s="126"/>
      <c r="E81" s="189" t="str">
        <f t="shared" si="14"/>
        <v/>
      </c>
      <c r="F81" s="194" t="str">
        <f t="shared" si="15"/>
        <v/>
      </c>
      <c r="G81" s="191" t="b">
        <f t="shared" si="16"/>
        <v>0</v>
      </c>
      <c r="H81" s="191" t="b">
        <f t="shared" si="9"/>
        <v>0</v>
      </c>
      <c r="I81" s="191"/>
      <c r="J81" s="191">
        <f t="shared" si="10"/>
        <v>0</v>
      </c>
      <c r="K81" s="191">
        <f t="shared" si="11"/>
        <v>0</v>
      </c>
      <c r="L81" s="191">
        <f t="shared" si="12"/>
        <v>0</v>
      </c>
      <c r="M81" s="191">
        <f t="shared" si="13"/>
        <v>0</v>
      </c>
      <c r="N81" s="185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</row>
    <row r="82" spans="1:34" ht="18" hidden="1" customHeight="1">
      <c r="A82" s="125"/>
      <c r="B82" s="125"/>
      <c r="C82" s="126"/>
      <c r="D82" s="126"/>
      <c r="E82" s="189" t="str">
        <f t="shared" si="14"/>
        <v/>
      </c>
      <c r="F82" s="194" t="str">
        <f t="shared" si="15"/>
        <v/>
      </c>
      <c r="G82" s="191" t="b">
        <f t="shared" si="16"/>
        <v>0</v>
      </c>
      <c r="H82" s="191" t="b">
        <f t="shared" si="9"/>
        <v>0</v>
      </c>
      <c r="I82" s="191"/>
      <c r="J82" s="191">
        <f t="shared" si="10"/>
        <v>0</v>
      </c>
      <c r="K82" s="191">
        <f t="shared" si="11"/>
        <v>0</v>
      </c>
      <c r="L82" s="191">
        <f t="shared" si="12"/>
        <v>0</v>
      </c>
      <c r="M82" s="191">
        <f t="shared" si="13"/>
        <v>0</v>
      </c>
      <c r="N82" s="185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</row>
    <row r="83" spans="1:34" ht="18" hidden="1" customHeight="1">
      <c r="A83" s="125"/>
      <c r="B83" s="125"/>
      <c r="C83" s="195"/>
      <c r="D83" s="149"/>
      <c r="E83" s="189" t="str">
        <f t="shared" si="14"/>
        <v/>
      </c>
      <c r="F83" s="194" t="str">
        <f t="shared" si="15"/>
        <v/>
      </c>
      <c r="G83" s="191" t="b">
        <f t="shared" si="16"/>
        <v>0</v>
      </c>
      <c r="H83" s="191" t="b">
        <f t="shared" si="9"/>
        <v>0</v>
      </c>
      <c r="I83" s="191"/>
      <c r="J83" s="191">
        <f t="shared" si="10"/>
        <v>0</v>
      </c>
      <c r="K83" s="191">
        <f t="shared" si="11"/>
        <v>0</v>
      </c>
      <c r="L83" s="191">
        <f t="shared" si="12"/>
        <v>0</v>
      </c>
      <c r="M83" s="191">
        <f t="shared" si="13"/>
        <v>0</v>
      </c>
      <c r="N83" s="185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</row>
    <row r="84" spans="1:34" ht="18" hidden="1" customHeight="1">
      <c r="A84" s="125"/>
      <c r="B84" s="125"/>
      <c r="C84" s="196"/>
      <c r="D84" s="197"/>
      <c r="E84" s="189" t="str">
        <f t="shared" si="14"/>
        <v/>
      </c>
      <c r="F84" s="194" t="str">
        <f t="shared" si="15"/>
        <v/>
      </c>
      <c r="G84" s="191" t="b">
        <f t="shared" si="16"/>
        <v>0</v>
      </c>
      <c r="H84" s="191" t="b">
        <f t="shared" si="9"/>
        <v>0</v>
      </c>
      <c r="I84" s="191"/>
      <c r="J84" s="191">
        <f t="shared" si="10"/>
        <v>0</v>
      </c>
      <c r="K84" s="191">
        <f t="shared" si="11"/>
        <v>0</v>
      </c>
      <c r="L84" s="191">
        <f t="shared" si="12"/>
        <v>0</v>
      </c>
      <c r="M84" s="191">
        <f t="shared" si="13"/>
        <v>0</v>
      </c>
      <c r="N84" s="185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</row>
    <row r="85" spans="1:34" ht="18" hidden="1" customHeight="1">
      <c r="A85" s="125"/>
      <c r="B85" s="125"/>
      <c r="C85" s="196"/>
      <c r="D85" s="197"/>
      <c r="E85" s="189" t="str">
        <f t="shared" si="14"/>
        <v/>
      </c>
      <c r="F85" s="194" t="str">
        <f t="shared" si="15"/>
        <v/>
      </c>
      <c r="G85" s="191" t="b">
        <f t="shared" si="16"/>
        <v>0</v>
      </c>
      <c r="H85" s="191" t="b">
        <f t="shared" si="9"/>
        <v>0</v>
      </c>
      <c r="I85" s="191"/>
      <c r="J85" s="191">
        <f t="shared" si="10"/>
        <v>0</v>
      </c>
      <c r="K85" s="191">
        <f t="shared" si="11"/>
        <v>0</v>
      </c>
      <c r="L85" s="191">
        <f t="shared" si="12"/>
        <v>0</v>
      </c>
      <c r="M85" s="191">
        <f t="shared" si="13"/>
        <v>0</v>
      </c>
      <c r="N85" s="185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</row>
    <row r="86" spans="1:34" ht="18" hidden="1" customHeight="1">
      <c r="A86" s="125"/>
      <c r="B86" s="125"/>
      <c r="C86" s="196"/>
      <c r="D86" s="197"/>
      <c r="E86" s="189" t="str">
        <f t="shared" si="14"/>
        <v/>
      </c>
      <c r="F86" s="194" t="str">
        <f t="shared" si="15"/>
        <v/>
      </c>
      <c r="G86" s="191" t="b">
        <f t="shared" si="16"/>
        <v>0</v>
      </c>
      <c r="H86" s="191" t="b">
        <f t="shared" si="9"/>
        <v>0</v>
      </c>
      <c r="I86" s="191"/>
      <c r="J86" s="191">
        <f t="shared" si="10"/>
        <v>0</v>
      </c>
      <c r="K86" s="191">
        <f t="shared" si="11"/>
        <v>0</v>
      </c>
      <c r="L86" s="191">
        <f t="shared" si="12"/>
        <v>0</v>
      </c>
      <c r="M86" s="191">
        <f t="shared" si="13"/>
        <v>0</v>
      </c>
      <c r="N86" s="185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</row>
    <row r="87" spans="1:34" ht="18" hidden="1" customHeight="1">
      <c r="A87" s="125"/>
      <c r="B87" s="125"/>
      <c r="C87" s="196"/>
      <c r="D87" s="197"/>
      <c r="E87" s="189" t="str">
        <f t="shared" si="14"/>
        <v/>
      </c>
      <c r="F87" s="194" t="str">
        <f t="shared" si="15"/>
        <v/>
      </c>
      <c r="G87" s="191" t="b">
        <f t="shared" si="16"/>
        <v>0</v>
      </c>
      <c r="H87" s="191" t="b">
        <f t="shared" si="9"/>
        <v>0</v>
      </c>
      <c r="I87" s="191"/>
      <c r="J87" s="191">
        <f t="shared" si="10"/>
        <v>0</v>
      </c>
      <c r="K87" s="191">
        <f t="shared" si="11"/>
        <v>0</v>
      </c>
      <c r="L87" s="191">
        <f t="shared" si="12"/>
        <v>0</v>
      </c>
      <c r="M87" s="191">
        <f t="shared" si="13"/>
        <v>0</v>
      </c>
      <c r="N87" s="185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</row>
    <row r="88" spans="1:34" ht="18" hidden="1" customHeight="1">
      <c r="A88" s="125"/>
      <c r="B88" s="125"/>
      <c r="C88" s="196"/>
      <c r="D88" s="197"/>
      <c r="E88" s="189" t="str">
        <f t="shared" si="14"/>
        <v/>
      </c>
      <c r="F88" s="194" t="str">
        <f t="shared" si="15"/>
        <v/>
      </c>
      <c r="G88" s="191" t="b">
        <f t="shared" si="16"/>
        <v>0</v>
      </c>
      <c r="H88" s="191" t="b">
        <f t="shared" si="9"/>
        <v>0</v>
      </c>
      <c r="I88" s="191"/>
      <c r="J88" s="191">
        <f t="shared" si="10"/>
        <v>0</v>
      </c>
      <c r="K88" s="191">
        <f t="shared" si="11"/>
        <v>0</v>
      </c>
      <c r="L88" s="191">
        <f t="shared" si="12"/>
        <v>0</v>
      </c>
      <c r="M88" s="191">
        <f t="shared" si="13"/>
        <v>0</v>
      </c>
      <c r="N88" s="185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</row>
    <row r="89" spans="1:34" ht="18" hidden="1" customHeight="1">
      <c r="A89" s="125"/>
      <c r="B89" s="125"/>
      <c r="C89" s="131"/>
      <c r="D89" s="197"/>
      <c r="E89" s="189" t="str">
        <f t="shared" si="14"/>
        <v/>
      </c>
      <c r="F89" s="194" t="str">
        <f t="shared" si="15"/>
        <v/>
      </c>
      <c r="G89" s="191" t="b">
        <f t="shared" si="16"/>
        <v>0</v>
      </c>
      <c r="H89" s="191" t="b">
        <f t="shared" si="9"/>
        <v>0</v>
      </c>
      <c r="I89" s="191"/>
      <c r="J89" s="191">
        <f t="shared" si="10"/>
        <v>0</v>
      </c>
      <c r="K89" s="191">
        <f t="shared" si="11"/>
        <v>0</v>
      </c>
      <c r="L89" s="191">
        <f t="shared" si="12"/>
        <v>0</v>
      </c>
      <c r="M89" s="191">
        <f t="shared" si="13"/>
        <v>0</v>
      </c>
      <c r="N89" s="185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</row>
    <row r="90" spans="1:34" ht="18" hidden="1" customHeight="1">
      <c r="A90" s="125"/>
      <c r="B90" s="125"/>
      <c r="C90" s="149"/>
      <c r="D90" s="149"/>
      <c r="E90" s="189" t="str">
        <f t="shared" si="14"/>
        <v/>
      </c>
      <c r="F90" s="194" t="str">
        <f t="shared" si="15"/>
        <v/>
      </c>
      <c r="G90" s="191" t="b">
        <f t="shared" si="16"/>
        <v>0</v>
      </c>
      <c r="H90" s="191" t="b">
        <f t="shared" si="9"/>
        <v>0</v>
      </c>
      <c r="I90" s="191"/>
      <c r="J90" s="191">
        <f t="shared" si="10"/>
        <v>0</v>
      </c>
      <c r="K90" s="191">
        <f t="shared" si="11"/>
        <v>0</v>
      </c>
      <c r="L90" s="191">
        <f t="shared" si="12"/>
        <v>0</v>
      </c>
      <c r="M90" s="191">
        <f t="shared" si="13"/>
        <v>0</v>
      </c>
      <c r="N90" s="185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</row>
    <row r="91" spans="1:34" ht="18" hidden="1" customHeight="1">
      <c r="A91" s="125"/>
      <c r="B91" s="125"/>
      <c r="C91" s="149"/>
      <c r="D91" s="149"/>
      <c r="E91" s="189" t="str">
        <f t="shared" si="14"/>
        <v/>
      </c>
      <c r="F91" s="194" t="str">
        <f t="shared" si="15"/>
        <v/>
      </c>
      <c r="G91" s="191" t="b">
        <f t="shared" si="16"/>
        <v>0</v>
      </c>
      <c r="H91" s="191" t="b">
        <f t="shared" si="9"/>
        <v>0</v>
      </c>
      <c r="I91" s="191"/>
      <c r="J91" s="191">
        <f t="shared" si="10"/>
        <v>0</v>
      </c>
      <c r="K91" s="191">
        <f t="shared" si="11"/>
        <v>0</v>
      </c>
      <c r="L91" s="191">
        <f t="shared" si="12"/>
        <v>0</v>
      </c>
      <c r="M91" s="191">
        <f t="shared" si="13"/>
        <v>0</v>
      </c>
      <c r="N91" s="185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</row>
    <row r="92" spans="1:34" ht="18" hidden="1" customHeight="1">
      <c r="A92" s="125"/>
      <c r="B92" s="125"/>
      <c r="C92" s="149"/>
      <c r="D92" s="149"/>
      <c r="E92" s="189" t="str">
        <f t="shared" si="14"/>
        <v/>
      </c>
      <c r="F92" s="194" t="str">
        <f t="shared" si="15"/>
        <v/>
      </c>
      <c r="G92" s="191" t="b">
        <f t="shared" si="16"/>
        <v>0</v>
      </c>
      <c r="H92" s="191" t="b">
        <f t="shared" si="9"/>
        <v>0</v>
      </c>
      <c r="I92" s="191"/>
      <c r="J92" s="191">
        <f t="shared" si="10"/>
        <v>0</v>
      </c>
      <c r="K92" s="191">
        <f t="shared" si="11"/>
        <v>0</v>
      </c>
      <c r="L92" s="191">
        <f t="shared" si="12"/>
        <v>0</v>
      </c>
      <c r="M92" s="191">
        <f t="shared" si="13"/>
        <v>0</v>
      </c>
      <c r="N92" s="185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</row>
    <row r="93" spans="1:34" ht="18" hidden="1" customHeight="1">
      <c r="A93" s="125"/>
      <c r="B93" s="125"/>
      <c r="C93" s="149"/>
      <c r="D93" s="149"/>
      <c r="E93" s="189" t="str">
        <f t="shared" si="14"/>
        <v/>
      </c>
      <c r="F93" s="194" t="str">
        <f t="shared" si="15"/>
        <v/>
      </c>
      <c r="G93" s="191" t="b">
        <f t="shared" si="16"/>
        <v>0</v>
      </c>
      <c r="H93" s="191" t="b">
        <f t="shared" si="9"/>
        <v>0</v>
      </c>
      <c r="I93" s="191"/>
      <c r="J93" s="191">
        <f t="shared" si="10"/>
        <v>0</v>
      </c>
      <c r="K93" s="191">
        <f t="shared" si="11"/>
        <v>0</v>
      </c>
      <c r="L93" s="191">
        <f t="shared" si="12"/>
        <v>0</v>
      </c>
      <c r="M93" s="191">
        <f t="shared" si="13"/>
        <v>0</v>
      </c>
      <c r="N93" s="185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</row>
    <row r="94" spans="1:34" ht="18" hidden="1" customHeight="1">
      <c r="A94" s="125"/>
      <c r="B94" s="125"/>
      <c r="C94" s="149"/>
      <c r="D94" s="149"/>
      <c r="E94" s="189" t="str">
        <f t="shared" si="14"/>
        <v/>
      </c>
      <c r="F94" s="194" t="str">
        <f t="shared" si="15"/>
        <v/>
      </c>
      <c r="G94" s="191" t="b">
        <f t="shared" si="16"/>
        <v>0</v>
      </c>
      <c r="H94" s="191" t="b">
        <f t="shared" si="9"/>
        <v>0</v>
      </c>
      <c r="I94" s="191"/>
      <c r="J94" s="191">
        <f t="shared" si="10"/>
        <v>0</v>
      </c>
      <c r="K94" s="191">
        <f t="shared" si="11"/>
        <v>0</v>
      </c>
      <c r="L94" s="191">
        <f t="shared" si="12"/>
        <v>0</v>
      </c>
      <c r="M94" s="191">
        <f t="shared" si="13"/>
        <v>0</v>
      </c>
      <c r="N94" s="185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</row>
    <row r="95" spans="1:34" ht="18" hidden="1" customHeight="1">
      <c r="A95" s="125"/>
      <c r="B95" s="125"/>
      <c r="C95" s="149"/>
      <c r="D95" s="149"/>
      <c r="E95" s="189" t="str">
        <f t="shared" si="14"/>
        <v/>
      </c>
      <c r="F95" s="194" t="str">
        <f t="shared" si="15"/>
        <v/>
      </c>
      <c r="G95" s="191" t="b">
        <f t="shared" si="16"/>
        <v>0</v>
      </c>
      <c r="H95" s="191" t="b">
        <f t="shared" si="9"/>
        <v>0</v>
      </c>
      <c r="I95" s="191"/>
      <c r="J95" s="191">
        <f t="shared" si="10"/>
        <v>0</v>
      </c>
      <c r="K95" s="191">
        <f t="shared" si="11"/>
        <v>0</v>
      </c>
      <c r="L95" s="191">
        <f t="shared" si="12"/>
        <v>0</v>
      </c>
      <c r="M95" s="191">
        <f t="shared" si="13"/>
        <v>0</v>
      </c>
      <c r="N95" s="185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</row>
    <row r="96" spans="1:34" ht="18" hidden="1" customHeight="1">
      <c r="A96" s="125"/>
      <c r="B96" s="125"/>
      <c r="C96" s="149"/>
      <c r="D96" s="149"/>
      <c r="E96" s="189" t="str">
        <f t="shared" si="14"/>
        <v/>
      </c>
      <c r="F96" s="194" t="str">
        <f t="shared" si="15"/>
        <v/>
      </c>
      <c r="G96" s="191" t="b">
        <f t="shared" si="16"/>
        <v>0</v>
      </c>
      <c r="H96" s="191" t="b">
        <f t="shared" si="9"/>
        <v>0</v>
      </c>
      <c r="I96" s="191"/>
      <c r="J96" s="191">
        <f t="shared" si="10"/>
        <v>0</v>
      </c>
      <c r="K96" s="191">
        <f t="shared" si="11"/>
        <v>0</v>
      </c>
      <c r="L96" s="191">
        <f t="shared" si="12"/>
        <v>0</v>
      </c>
      <c r="M96" s="191">
        <f t="shared" si="13"/>
        <v>0</v>
      </c>
      <c r="N96" s="185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</row>
    <row r="97" spans="1:34" ht="18" hidden="1" customHeight="1">
      <c r="A97" s="125"/>
      <c r="B97" s="125"/>
      <c r="C97" s="149"/>
      <c r="D97" s="149"/>
      <c r="E97" s="189" t="str">
        <f t="shared" si="14"/>
        <v/>
      </c>
      <c r="F97" s="194" t="str">
        <f t="shared" si="15"/>
        <v/>
      </c>
      <c r="G97" s="191" t="b">
        <f t="shared" si="16"/>
        <v>0</v>
      </c>
      <c r="H97" s="191" t="b">
        <f t="shared" si="9"/>
        <v>0</v>
      </c>
      <c r="I97" s="191"/>
      <c r="J97" s="191">
        <f t="shared" si="10"/>
        <v>0</v>
      </c>
      <c r="K97" s="191">
        <f t="shared" si="11"/>
        <v>0</v>
      </c>
      <c r="L97" s="191">
        <f t="shared" si="12"/>
        <v>0</v>
      </c>
      <c r="M97" s="191">
        <f t="shared" si="13"/>
        <v>0</v>
      </c>
      <c r="N97" s="185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</row>
    <row r="98" spans="1:34" ht="18" hidden="1" customHeight="1">
      <c r="A98" s="125"/>
      <c r="B98" s="125"/>
      <c r="C98" s="149"/>
      <c r="D98" s="149"/>
      <c r="E98" s="189" t="str">
        <f t="shared" si="14"/>
        <v/>
      </c>
      <c r="F98" s="194" t="str">
        <f t="shared" si="15"/>
        <v/>
      </c>
      <c r="G98" s="191" t="b">
        <f t="shared" si="16"/>
        <v>0</v>
      </c>
      <c r="H98" s="191" t="b">
        <f t="shared" si="9"/>
        <v>0</v>
      </c>
      <c r="I98" s="191"/>
      <c r="J98" s="191">
        <f t="shared" si="10"/>
        <v>0</v>
      </c>
      <c r="K98" s="191">
        <f t="shared" si="11"/>
        <v>0</v>
      </c>
      <c r="L98" s="191">
        <f t="shared" si="12"/>
        <v>0</v>
      </c>
      <c r="M98" s="191">
        <f t="shared" si="13"/>
        <v>0</v>
      </c>
      <c r="N98" s="185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  <c r="AE98" s="126"/>
      <c r="AF98" s="126"/>
      <c r="AG98" s="126"/>
      <c r="AH98" s="126"/>
    </row>
    <row r="99" spans="1:34" ht="18" hidden="1" customHeight="1">
      <c r="A99" s="125"/>
      <c r="B99" s="125"/>
      <c r="C99" s="149"/>
      <c r="D99" s="149"/>
      <c r="E99" s="189" t="str">
        <f t="shared" si="14"/>
        <v/>
      </c>
      <c r="F99" s="194" t="str">
        <f t="shared" si="15"/>
        <v/>
      </c>
      <c r="G99" s="191" t="b">
        <f t="shared" si="16"/>
        <v>0</v>
      </c>
      <c r="H99" s="191" t="b">
        <f t="shared" si="9"/>
        <v>0</v>
      </c>
      <c r="I99" s="191"/>
      <c r="J99" s="191">
        <f t="shared" si="10"/>
        <v>0</v>
      </c>
      <c r="K99" s="191">
        <f t="shared" si="11"/>
        <v>0</v>
      </c>
      <c r="L99" s="191">
        <f t="shared" si="12"/>
        <v>0</v>
      </c>
      <c r="M99" s="191">
        <f t="shared" si="13"/>
        <v>0</v>
      </c>
      <c r="N99" s="185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6"/>
      <c r="AH99" s="126"/>
    </row>
    <row r="100" spans="1:34" ht="18" hidden="1" customHeight="1">
      <c r="A100" s="125"/>
      <c r="B100" s="125"/>
      <c r="C100" s="149"/>
      <c r="D100" s="149"/>
      <c r="E100" s="189" t="str">
        <f t="shared" si="14"/>
        <v/>
      </c>
      <c r="F100" s="194" t="str">
        <f t="shared" si="15"/>
        <v/>
      </c>
      <c r="G100" s="191" t="b">
        <f t="shared" si="16"/>
        <v>0</v>
      </c>
      <c r="H100" s="191" t="b">
        <f t="shared" si="9"/>
        <v>0</v>
      </c>
      <c r="I100" s="191"/>
      <c r="J100" s="191">
        <f t="shared" si="10"/>
        <v>0</v>
      </c>
      <c r="K100" s="191">
        <f t="shared" si="11"/>
        <v>0</v>
      </c>
      <c r="L100" s="191">
        <f t="shared" si="12"/>
        <v>0</v>
      </c>
      <c r="M100" s="191">
        <f t="shared" si="13"/>
        <v>0</v>
      </c>
      <c r="N100" s="185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  <c r="AG100" s="126"/>
      <c r="AH100" s="126"/>
    </row>
    <row r="101" spans="1:34" ht="18" hidden="1" customHeight="1">
      <c r="A101" s="125"/>
      <c r="B101" s="125"/>
      <c r="C101" s="149"/>
      <c r="D101" s="149"/>
      <c r="E101" s="189" t="str">
        <f t="shared" si="14"/>
        <v/>
      </c>
      <c r="F101" s="194" t="str">
        <f t="shared" si="15"/>
        <v/>
      </c>
      <c r="G101" s="191" t="b">
        <f t="shared" si="16"/>
        <v>0</v>
      </c>
      <c r="H101" s="191" t="b">
        <f t="shared" si="9"/>
        <v>0</v>
      </c>
      <c r="I101" s="191"/>
      <c r="J101" s="191">
        <f t="shared" si="10"/>
        <v>0</v>
      </c>
      <c r="K101" s="191">
        <f t="shared" si="11"/>
        <v>0</v>
      </c>
      <c r="L101" s="191">
        <f t="shared" si="12"/>
        <v>0</v>
      </c>
      <c r="M101" s="191">
        <f t="shared" si="13"/>
        <v>0</v>
      </c>
      <c r="N101" s="185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  <c r="AG101" s="126"/>
      <c r="AH101" s="126"/>
    </row>
    <row r="102" spans="1:34" ht="18" hidden="1" customHeight="1">
      <c r="A102" s="125"/>
      <c r="B102" s="125"/>
      <c r="C102" s="126"/>
      <c r="D102" s="126"/>
      <c r="E102" s="198">
        <f>SUBTOTAL(102,SIMULADOR!$E$66:$E$101)</f>
        <v>1</v>
      </c>
      <c r="F102" s="199">
        <f>VLOOKUP(E102,SIMULADOR!$E$65:$M$101,2,0)</f>
        <v>45782</v>
      </c>
      <c r="G102" s="200"/>
      <c r="H102" s="201">
        <f>SUBTOTAL(109,SIMULADOR!$H$66:$H$101)</f>
        <v>758426.59200000018</v>
      </c>
      <c r="I102" s="201">
        <f>SUBTOTAL(109,SIMULADOR!$I$66:$I$101)</f>
        <v>0</v>
      </c>
      <c r="J102" s="201">
        <f>SUBTOTAL(109,SIMULADOR!$J$66:$J$101)</f>
        <v>758426.59200000018</v>
      </c>
      <c r="K102" s="201">
        <f>SUBTOTAL(109,SIMULADOR!$K$66:$K$101)</f>
        <v>0</v>
      </c>
      <c r="L102" s="201">
        <f>SUBTOTAL(109,SIMULADOR!$L$66:$L$101)</f>
        <v>758426.59200000018</v>
      </c>
      <c r="M102" s="202">
        <f>VLOOKUP(E102,SIMULADOR!$E$65:$M$101,9,0)-SIMULADOR!$I$102</f>
        <v>0</v>
      </c>
      <c r="N102" s="191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  <c r="AF102" s="126"/>
      <c r="AG102" s="126"/>
      <c r="AH102" s="126"/>
    </row>
    <row r="103" spans="1:34" ht="18" hidden="1" customHeight="1" outlineLevel="1">
      <c r="A103" s="203"/>
      <c r="B103" s="203"/>
      <c r="C103" s="186"/>
      <c r="D103" s="186"/>
      <c r="E103" s="204"/>
      <c r="F103" s="204"/>
      <c r="G103" s="204"/>
      <c r="H103" s="204"/>
      <c r="I103" s="204"/>
      <c r="J103" s="204"/>
      <c r="K103" s="204"/>
      <c r="L103" s="204"/>
      <c r="M103" s="204"/>
      <c r="N103" s="205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  <c r="AA103" s="186"/>
      <c r="AB103" s="186"/>
      <c r="AC103" s="186"/>
      <c r="AD103" s="186"/>
      <c r="AE103" s="186"/>
      <c r="AF103" s="186"/>
      <c r="AG103" s="186"/>
      <c r="AH103" s="186"/>
    </row>
    <row r="104" spans="1:34" ht="18" hidden="1" customHeight="1" outlineLevel="1">
      <c r="A104" s="203"/>
      <c r="B104" s="203"/>
      <c r="C104" s="186"/>
      <c r="D104" s="186"/>
      <c r="E104" s="204"/>
      <c r="F104" s="204"/>
      <c r="G104" s="204"/>
      <c r="H104" s="204"/>
      <c r="I104" s="204"/>
      <c r="J104" s="204"/>
      <c r="K104" s="204"/>
      <c r="L104" s="204"/>
      <c r="M104" s="204"/>
      <c r="N104" s="205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</row>
    <row r="105" spans="1:34" ht="18" hidden="1" customHeight="1" outlineLevel="1">
      <c r="A105" s="203"/>
      <c r="B105" s="203"/>
      <c r="C105" s="186"/>
      <c r="D105" s="186"/>
      <c r="E105" s="204"/>
      <c r="F105" s="204"/>
      <c r="G105" s="206" t="s">
        <v>80</v>
      </c>
      <c r="H105" s="207">
        <f>$L$102</f>
        <v>758426.59200000018</v>
      </c>
      <c r="I105" s="204"/>
      <c r="J105" s="204"/>
      <c r="K105" s="204"/>
      <c r="L105" s="204"/>
      <c r="M105" s="204"/>
      <c r="N105" s="205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</row>
    <row r="106" spans="1:34" ht="18" hidden="1" customHeight="1" outlineLevel="1">
      <c r="A106" s="203"/>
      <c r="B106" s="203"/>
      <c r="C106" s="186"/>
      <c r="D106" s="186"/>
      <c r="E106" s="204"/>
      <c r="F106" s="204"/>
      <c r="G106" s="206" t="s">
        <v>81</v>
      </c>
      <c r="H106" s="208">
        <f>$H$57-$H$105</f>
        <v>0</v>
      </c>
      <c r="I106" s="204"/>
      <c r="J106" s="204"/>
      <c r="K106" s="204"/>
      <c r="L106" s="204"/>
      <c r="M106" s="204"/>
      <c r="N106" s="205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</row>
    <row r="107" spans="1:34" ht="18" hidden="1" customHeight="1" outlineLevel="1">
      <c r="A107" s="203"/>
      <c r="B107" s="203"/>
      <c r="C107" s="186"/>
      <c r="D107" s="186"/>
      <c r="E107" s="204"/>
      <c r="F107" s="204"/>
      <c r="G107" s="206" t="s">
        <v>82</v>
      </c>
      <c r="H107" s="209">
        <f>$H$59-$H$61</f>
        <v>0</v>
      </c>
      <c r="I107" s="204"/>
      <c r="J107" s="204"/>
      <c r="K107" s="204"/>
      <c r="L107" s="204"/>
      <c r="M107" s="204"/>
      <c r="N107" s="205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  <c r="AA107" s="186"/>
      <c r="AB107" s="186"/>
      <c r="AC107" s="186"/>
      <c r="AD107" s="186"/>
      <c r="AE107" s="186"/>
      <c r="AF107" s="186"/>
      <c r="AG107" s="186"/>
      <c r="AH107" s="186"/>
    </row>
    <row r="108" spans="1:34" ht="18" hidden="1" customHeight="1" outlineLevel="1">
      <c r="A108" s="203"/>
      <c r="B108" s="203"/>
      <c r="C108" s="186"/>
      <c r="D108" s="186"/>
      <c r="E108" s="204"/>
      <c r="F108" s="204"/>
      <c r="G108" s="206" t="s">
        <v>83</v>
      </c>
      <c r="H108" s="210">
        <f>$H$109/12</f>
        <v>0</v>
      </c>
      <c r="I108" s="204"/>
      <c r="J108" s="204"/>
      <c r="K108" s="204"/>
      <c r="L108" s="204"/>
      <c r="M108" s="204"/>
      <c r="N108" s="205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  <c r="AG108" s="186"/>
      <c r="AH108" s="186"/>
    </row>
    <row r="109" spans="1:34" ht="18" hidden="1" customHeight="1" outlineLevel="1">
      <c r="A109" s="203"/>
      <c r="B109" s="203"/>
      <c r="C109" s="186"/>
      <c r="D109" s="186"/>
      <c r="E109" s="204"/>
      <c r="F109" s="204"/>
      <c r="G109" s="206" t="s">
        <v>84</v>
      </c>
      <c r="H109" s="211">
        <f>$G$24</f>
        <v>0</v>
      </c>
      <c r="I109" s="204"/>
      <c r="J109" s="204"/>
      <c r="K109" s="204"/>
      <c r="L109" s="204"/>
      <c r="M109" s="204"/>
      <c r="N109" s="205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  <c r="AA109" s="186"/>
      <c r="AB109" s="186"/>
      <c r="AC109" s="186"/>
      <c r="AD109" s="186"/>
      <c r="AE109" s="186"/>
      <c r="AF109" s="186"/>
      <c r="AG109" s="186"/>
      <c r="AH109" s="186"/>
    </row>
    <row r="110" spans="1:34" ht="18" hidden="1" customHeight="1" outlineLevel="1">
      <c r="A110" s="203"/>
      <c r="B110" s="203"/>
      <c r="C110" s="186"/>
      <c r="D110" s="186"/>
      <c r="E110" s="204"/>
      <c r="F110" s="204"/>
      <c r="G110" s="206" t="s">
        <v>69</v>
      </c>
      <c r="H110" s="212">
        <f>$H$24</f>
        <v>0</v>
      </c>
      <c r="I110" s="204"/>
      <c r="J110" s="204"/>
      <c r="K110" s="204"/>
      <c r="L110" s="204"/>
      <c r="M110" s="204"/>
      <c r="N110" s="205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  <c r="AA110" s="186"/>
      <c r="AB110" s="186"/>
      <c r="AC110" s="186"/>
      <c r="AD110" s="186"/>
      <c r="AE110" s="186"/>
      <c r="AF110" s="186"/>
      <c r="AG110" s="186"/>
      <c r="AH110" s="186"/>
    </row>
    <row r="111" spans="1:34" ht="18" hidden="1" customHeight="1" outlineLevel="1">
      <c r="A111" s="203"/>
      <c r="B111" s="203"/>
      <c r="C111" s="186"/>
      <c r="D111" s="186"/>
      <c r="E111" s="204"/>
      <c r="F111" s="204"/>
      <c r="G111" s="206" t="s">
        <v>85</v>
      </c>
      <c r="H111" s="213" t="e">
        <f>-PMT(H110,H107,H106)</f>
        <v>#NUM!</v>
      </c>
      <c r="I111" s="204"/>
      <c r="J111" s="204"/>
      <c r="K111" s="204"/>
      <c r="L111" s="204"/>
      <c r="M111" s="204"/>
      <c r="N111" s="205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  <c r="AA111" s="186"/>
      <c r="AB111" s="186"/>
      <c r="AC111" s="186"/>
      <c r="AD111" s="186"/>
      <c r="AE111" s="186"/>
      <c r="AF111" s="186"/>
      <c r="AG111" s="186"/>
      <c r="AH111" s="186"/>
    </row>
    <row r="112" spans="1:34" ht="31.5" hidden="1" customHeight="1" outlineLevel="1">
      <c r="A112" s="186"/>
      <c r="B112" s="186"/>
      <c r="C112" s="186"/>
      <c r="D112" s="186"/>
      <c r="E112" s="204"/>
      <c r="F112" s="204"/>
      <c r="G112" s="204"/>
      <c r="H112" s="213" t="e">
        <f>$H$111*$H$109</f>
        <v>#NUM!</v>
      </c>
      <c r="I112" s="204"/>
      <c r="J112" s="204"/>
      <c r="K112" s="204"/>
      <c r="L112" s="204"/>
      <c r="M112" s="214"/>
      <c r="N112" s="205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  <c r="AA112" s="186"/>
      <c r="AB112" s="186"/>
      <c r="AC112" s="186"/>
      <c r="AD112" s="186"/>
      <c r="AE112" s="186"/>
      <c r="AF112" s="186"/>
      <c r="AG112" s="186"/>
      <c r="AH112" s="186"/>
    </row>
    <row r="113" spans="1:34" ht="18" hidden="1" customHeight="1" collapsed="1">
      <c r="A113" s="126"/>
      <c r="B113" s="126"/>
      <c r="C113" s="126"/>
      <c r="D113" s="126"/>
      <c r="E113" s="215" t="s">
        <v>86</v>
      </c>
      <c r="F113" s="215"/>
      <c r="G113" s="215"/>
      <c r="H113" s="215"/>
      <c r="I113" s="215"/>
      <c r="J113" s="215"/>
      <c r="K113" s="215"/>
      <c r="L113" s="215"/>
      <c r="M113" s="215"/>
      <c r="N113" s="215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  <c r="AC113" s="126"/>
      <c r="AD113" s="126"/>
      <c r="AE113" s="126"/>
      <c r="AF113" s="126"/>
      <c r="AG113" s="126"/>
      <c r="AH113" s="126"/>
    </row>
    <row r="114" spans="1:34" ht="18" hidden="1" customHeight="1">
      <c r="A114" s="125"/>
      <c r="B114" s="125"/>
      <c r="C114" s="126"/>
      <c r="D114" s="126"/>
      <c r="E114" s="216"/>
      <c r="F114" s="216"/>
      <c r="G114" s="216"/>
      <c r="H114" s="216"/>
      <c r="I114" s="216"/>
      <c r="J114" s="216"/>
      <c r="K114" s="216"/>
      <c r="L114" s="216"/>
      <c r="M114" s="216"/>
      <c r="N114" s="21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</row>
    <row r="115" spans="1:34" ht="18" hidden="1" customHeight="1">
      <c r="A115" s="125"/>
      <c r="B115" s="125"/>
      <c r="C115" s="126"/>
      <c r="D115" s="126"/>
      <c r="E115" s="217" t="s">
        <v>71</v>
      </c>
      <c r="F115" s="217" t="s">
        <v>72</v>
      </c>
      <c r="G115" s="217" t="s">
        <v>73</v>
      </c>
      <c r="H115" s="217" t="s">
        <v>74</v>
      </c>
      <c r="I115" s="217" t="s">
        <v>75</v>
      </c>
      <c r="J115" s="218" t="s">
        <v>76</v>
      </c>
      <c r="K115" s="217" t="s">
        <v>77</v>
      </c>
      <c r="L115" s="217" t="s">
        <v>78</v>
      </c>
      <c r="M115" s="219" t="s">
        <v>79</v>
      </c>
      <c r="N115" s="215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  <c r="AC115" s="126"/>
      <c r="AD115" s="126"/>
      <c r="AE115" s="126"/>
      <c r="AF115" s="126"/>
      <c r="AG115" s="126"/>
      <c r="AH115" s="126"/>
    </row>
    <row r="116" spans="1:34" ht="18" hidden="1" customHeight="1">
      <c r="A116" s="125"/>
      <c r="B116" s="125"/>
      <c r="C116" s="126"/>
      <c r="D116" s="126"/>
      <c r="E116" s="189">
        <f t="shared" ref="E116:F116" si="17">E102</f>
        <v>1</v>
      </c>
      <c r="F116" s="194">
        <f t="shared" si="17"/>
        <v>45782</v>
      </c>
      <c r="G116" s="191">
        <f>SIMULADOR!$M$102</f>
        <v>0</v>
      </c>
      <c r="H116" s="220"/>
      <c r="I116" s="221"/>
      <c r="J116" s="221"/>
      <c r="K116" s="221"/>
      <c r="L116" s="221"/>
      <c r="M116" s="222">
        <f t="shared" ref="M116:M200" si="18">G116-L116</f>
        <v>0</v>
      </c>
      <c r="N116" s="215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</row>
    <row r="117" spans="1:34" ht="18" hidden="1" customHeight="1">
      <c r="A117" s="125"/>
      <c r="B117" s="125"/>
      <c r="C117" s="126"/>
      <c r="D117" s="126"/>
      <c r="E117" s="189" t="b">
        <f t="shared" ref="E117:E200" si="19">IF(G117&gt;1,IF(E116&lt;$H$59,E116+1,""))</f>
        <v>0</v>
      </c>
      <c r="F117" s="194" t="b">
        <f t="shared" ref="F117:F200" si="20">IF(G117&gt;1,IF(E116&lt;$H$22,DATE(YEAR(F116),MONTH(F116)+1,DAY(F116)),""))</f>
        <v>0</v>
      </c>
      <c r="G117" s="191">
        <f t="shared" ref="G117:G200" si="21">M116</f>
        <v>0</v>
      </c>
      <c r="H117" s="191" t="b">
        <f t="shared" ref="H117:H182" si="22">IF(G117&gt;1,IF(E117&lt;121,(-PMT($H$110,$H$107,$H$106))))</f>
        <v>0</v>
      </c>
      <c r="I117" s="222"/>
      <c r="J117" s="191">
        <f t="shared" ref="J117:J200" si="23">SUM(H117:I117)</f>
        <v>0</v>
      </c>
      <c r="K117" s="191">
        <f t="shared" ref="K117:K200" si="24">IF(E117&gt;$G$23,(G117*$H$110),0)</f>
        <v>0</v>
      </c>
      <c r="L117" s="191">
        <f t="shared" ref="L117:L200" si="25">J117-K117</f>
        <v>0</v>
      </c>
      <c r="M117" s="222">
        <f t="shared" si="18"/>
        <v>0</v>
      </c>
      <c r="N117" s="215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</row>
    <row r="118" spans="1:34" ht="18" hidden="1" customHeight="1">
      <c r="A118" s="125"/>
      <c r="B118" s="125"/>
      <c r="C118" s="126"/>
      <c r="D118" s="126"/>
      <c r="E118" s="189" t="b">
        <f t="shared" si="19"/>
        <v>0</v>
      </c>
      <c r="F118" s="194" t="b">
        <f t="shared" si="20"/>
        <v>0</v>
      </c>
      <c r="G118" s="191">
        <f t="shared" si="21"/>
        <v>0</v>
      </c>
      <c r="H118" s="191" t="b">
        <f t="shared" si="22"/>
        <v>0</v>
      </c>
      <c r="I118" s="222"/>
      <c r="J118" s="191">
        <f t="shared" si="23"/>
        <v>0</v>
      </c>
      <c r="K118" s="191">
        <f t="shared" si="24"/>
        <v>0</v>
      </c>
      <c r="L118" s="191">
        <f t="shared" si="25"/>
        <v>0</v>
      </c>
      <c r="M118" s="222">
        <f t="shared" si="18"/>
        <v>0</v>
      </c>
      <c r="N118" s="215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</row>
    <row r="119" spans="1:34" ht="18" hidden="1" customHeight="1">
      <c r="A119" s="125"/>
      <c r="B119" s="125"/>
      <c r="C119" s="126"/>
      <c r="D119" s="126"/>
      <c r="E119" s="189" t="b">
        <f t="shared" si="19"/>
        <v>0</v>
      </c>
      <c r="F119" s="194" t="b">
        <f t="shared" si="20"/>
        <v>0</v>
      </c>
      <c r="G119" s="191">
        <f t="shared" si="21"/>
        <v>0</v>
      </c>
      <c r="H119" s="191" t="b">
        <f t="shared" si="22"/>
        <v>0</v>
      </c>
      <c r="I119" s="222"/>
      <c r="J119" s="191">
        <f t="shared" si="23"/>
        <v>0</v>
      </c>
      <c r="K119" s="191">
        <f t="shared" si="24"/>
        <v>0</v>
      </c>
      <c r="L119" s="191">
        <f t="shared" si="25"/>
        <v>0</v>
      </c>
      <c r="M119" s="222">
        <f t="shared" si="18"/>
        <v>0</v>
      </c>
      <c r="N119" s="215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</row>
    <row r="120" spans="1:34" ht="18" hidden="1" customHeight="1">
      <c r="A120" s="125"/>
      <c r="B120" s="125"/>
      <c r="C120" s="126"/>
      <c r="D120" s="126"/>
      <c r="E120" s="189" t="b">
        <f t="shared" si="19"/>
        <v>0</v>
      </c>
      <c r="F120" s="194" t="b">
        <f t="shared" si="20"/>
        <v>0</v>
      </c>
      <c r="G120" s="191">
        <f t="shared" si="21"/>
        <v>0</v>
      </c>
      <c r="H120" s="191" t="b">
        <f t="shared" si="22"/>
        <v>0</v>
      </c>
      <c r="I120" s="222"/>
      <c r="J120" s="191">
        <f t="shared" si="23"/>
        <v>0</v>
      </c>
      <c r="K120" s="191">
        <f t="shared" si="24"/>
        <v>0</v>
      </c>
      <c r="L120" s="191">
        <f t="shared" si="25"/>
        <v>0</v>
      </c>
      <c r="M120" s="222">
        <f t="shared" si="18"/>
        <v>0</v>
      </c>
      <c r="N120" s="215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</row>
    <row r="121" spans="1:34" ht="18" hidden="1" customHeight="1">
      <c r="A121" s="125"/>
      <c r="B121" s="125"/>
      <c r="C121" s="126"/>
      <c r="D121" s="126"/>
      <c r="E121" s="189" t="b">
        <f t="shared" si="19"/>
        <v>0</v>
      </c>
      <c r="F121" s="194" t="b">
        <f t="shared" si="20"/>
        <v>0</v>
      </c>
      <c r="G121" s="191">
        <f t="shared" si="21"/>
        <v>0</v>
      </c>
      <c r="H121" s="191" t="b">
        <f t="shared" si="22"/>
        <v>0</v>
      </c>
      <c r="I121" s="222"/>
      <c r="J121" s="191">
        <f t="shared" si="23"/>
        <v>0</v>
      </c>
      <c r="K121" s="191">
        <f t="shared" si="24"/>
        <v>0</v>
      </c>
      <c r="L121" s="191">
        <f t="shared" si="25"/>
        <v>0</v>
      </c>
      <c r="M121" s="222">
        <f t="shared" si="18"/>
        <v>0</v>
      </c>
      <c r="N121" s="215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</row>
    <row r="122" spans="1:34" ht="18" hidden="1" customHeight="1">
      <c r="A122" s="125"/>
      <c r="B122" s="125"/>
      <c r="C122" s="126"/>
      <c r="D122" s="126"/>
      <c r="E122" s="189" t="b">
        <f t="shared" si="19"/>
        <v>0</v>
      </c>
      <c r="F122" s="194" t="b">
        <f t="shared" si="20"/>
        <v>0</v>
      </c>
      <c r="G122" s="191">
        <f t="shared" si="21"/>
        <v>0</v>
      </c>
      <c r="H122" s="191" t="b">
        <f t="shared" si="22"/>
        <v>0</v>
      </c>
      <c r="I122" s="222"/>
      <c r="J122" s="191">
        <f t="shared" si="23"/>
        <v>0</v>
      </c>
      <c r="K122" s="191">
        <f t="shared" si="24"/>
        <v>0</v>
      </c>
      <c r="L122" s="191">
        <f t="shared" si="25"/>
        <v>0</v>
      </c>
      <c r="M122" s="222">
        <f t="shared" si="18"/>
        <v>0</v>
      </c>
      <c r="N122" s="215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  <c r="AF122" s="126"/>
      <c r="AG122" s="126"/>
      <c r="AH122" s="126"/>
    </row>
    <row r="123" spans="1:34" ht="18" hidden="1" customHeight="1">
      <c r="A123" s="125"/>
      <c r="B123" s="125"/>
      <c r="C123" s="126"/>
      <c r="D123" s="126"/>
      <c r="E123" s="189" t="b">
        <f t="shared" si="19"/>
        <v>0</v>
      </c>
      <c r="F123" s="194" t="b">
        <f t="shared" si="20"/>
        <v>0</v>
      </c>
      <c r="G123" s="191">
        <f t="shared" si="21"/>
        <v>0</v>
      </c>
      <c r="H123" s="191" t="b">
        <f t="shared" si="22"/>
        <v>0</v>
      </c>
      <c r="I123" s="222"/>
      <c r="J123" s="191">
        <f t="shared" si="23"/>
        <v>0</v>
      </c>
      <c r="K123" s="191">
        <f t="shared" si="24"/>
        <v>0</v>
      </c>
      <c r="L123" s="191">
        <f t="shared" si="25"/>
        <v>0</v>
      </c>
      <c r="M123" s="222">
        <f t="shared" si="18"/>
        <v>0</v>
      </c>
      <c r="N123" s="215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  <c r="AF123" s="126"/>
      <c r="AG123" s="126"/>
      <c r="AH123" s="126"/>
    </row>
    <row r="124" spans="1:34" ht="18" hidden="1" customHeight="1">
      <c r="A124" s="125"/>
      <c r="B124" s="125"/>
      <c r="C124" s="126"/>
      <c r="D124" s="126"/>
      <c r="E124" s="189" t="b">
        <f t="shared" si="19"/>
        <v>0</v>
      </c>
      <c r="F124" s="194" t="b">
        <f t="shared" si="20"/>
        <v>0</v>
      </c>
      <c r="G124" s="191">
        <f t="shared" si="21"/>
        <v>0</v>
      </c>
      <c r="H124" s="191" t="b">
        <f t="shared" si="22"/>
        <v>0</v>
      </c>
      <c r="I124" s="222"/>
      <c r="J124" s="191">
        <f t="shared" si="23"/>
        <v>0</v>
      </c>
      <c r="K124" s="191">
        <f t="shared" si="24"/>
        <v>0</v>
      </c>
      <c r="L124" s="191">
        <f t="shared" si="25"/>
        <v>0</v>
      </c>
      <c r="M124" s="222">
        <f t="shared" si="18"/>
        <v>0</v>
      </c>
      <c r="N124" s="215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</row>
    <row r="125" spans="1:34" ht="18" hidden="1" customHeight="1">
      <c r="A125" s="125"/>
      <c r="B125" s="125"/>
      <c r="C125" s="126"/>
      <c r="D125" s="126"/>
      <c r="E125" s="189" t="b">
        <f t="shared" si="19"/>
        <v>0</v>
      </c>
      <c r="F125" s="194" t="b">
        <f t="shared" si="20"/>
        <v>0</v>
      </c>
      <c r="G125" s="191">
        <f t="shared" si="21"/>
        <v>0</v>
      </c>
      <c r="H125" s="191" t="b">
        <f t="shared" si="22"/>
        <v>0</v>
      </c>
      <c r="I125" s="222"/>
      <c r="J125" s="191">
        <f t="shared" si="23"/>
        <v>0</v>
      </c>
      <c r="K125" s="191">
        <f t="shared" si="24"/>
        <v>0</v>
      </c>
      <c r="L125" s="191">
        <f t="shared" si="25"/>
        <v>0</v>
      </c>
      <c r="M125" s="222">
        <f t="shared" si="18"/>
        <v>0</v>
      </c>
      <c r="N125" s="215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</row>
    <row r="126" spans="1:34" ht="18" hidden="1" customHeight="1">
      <c r="A126" s="125"/>
      <c r="B126" s="125"/>
      <c r="C126" s="126"/>
      <c r="D126" s="126"/>
      <c r="E126" s="189" t="b">
        <f t="shared" si="19"/>
        <v>0</v>
      </c>
      <c r="F126" s="194" t="b">
        <f t="shared" si="20"/>
        <v>0</v>
      </c>
      <c r="G126" s="191">
        <f t="shared" si="21"/>
        <v>0</v>
      </c>
      <c r="H126" s="191" t="b">
        <f t="shared" si="22"/>
        <v>0</v>
      </c>
      <c r="I126" s="222"/>
      <c r="J126" s="191">
        <f t="shared" si="23"/>
        <v>0</v>
      </c>
      <c r="K126" s="191">
        <f t="shared" si="24"/>
        <v>0</v>
      </c>
      <c r="L126" s="191">
        <f t="shared" si="25"/>
        <v>0</v>
      </c>
      <c r="M126" s="222">
        <f t="shared" si="18"/>
        <v>0</v>
      </c>
      <c r="N126" s="215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</row>
    <row r="127" spans="1:34" ht="18" hidden="1" customHeight="1">
      <c r="A127" s="125"/>
      <c r="B127" s="125"/>
      <c r="C127" s="126"/>
      <c r="D127" s="126"/>
      <c r="E127" s="189" t="b">
        <f t="shared" si="19"/>
        <v>0</v>
      </c>
      <c r="F127" s="194" t="b">
        <f t="shared" si="20"/>
        <v>0</v>
      </c>
      <c r="G127" s="191">
        <f t="shared" si="21"/>
        <v>0</v>
      </c>
      <c r="H127" s="191" t="b">
        <f t="shared" si="22"/>
        <v>0</v>
      </c>
      <c r="I127" s="222"/>
      <c r="J127" s="191">
        <f t="shared" si="23"/>
        <v>0</v>
      </c>
      <c r="K127" s="191">
        <f t="shared" si="24"/>
        <v>0</v>
      </c>
      <c r="L127" s="191">
        <f t="shared" si="25"/>
        <v>0</v>
      </c>
      <c r="M127" s="222">
        <f t="shared" si="18"/>
        <v>0</v>
      </c>
      <c r="N127" s="215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</row>
    <row r="128" spans="1:34" ht="18" hidden="1" customHeight="1">
      <c r="A128" s="125"/>
      <c r="B128" s="125"/>
      <c r="C128" s="126"/>
      <c r="D128" s="126"/>
      <c r="E128" s="189" t="b">
        <f t="shared" si="19"/>
        <v>0</v>
      </c>
      <c r="F128" s="194" t="b">
        <f t="shared" si="20"/>
        <v>0</v>
      </c>
      <c r="G128" s="191">
        <f t="shared" si="21"/>
        <v>0</v>
      </c>
      <c r="H128" s="191" t="b">
        <f t="shared" si="22"/>
        <v>0</v>
      </c>
      <c r="I128" s="222"/>
      <c r="J128" s="191">
        <f t="shared" si="23"/>
        <v>0</v>
      </c>
      <c r="K128" s="191">
        <f t="shared" si="24"/>
        <v>0</v>
      </c>
      <c r="L128" s="191">
        <f t="shared" si="25"/>
        <v>0</v>
      </c>
      <c r="M128" s="222">
        <f t="shared" si="18"/>
        <v>0</v>
      </c>
      <c r="N128" s="215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</row>
    <row r="129" spans="1:34" ht="18" hidden="1" customHeight="1">
      <c r="A129" s="125"/>
      <c r="B129" s="125"/>
      <c r="C129" s="126"/>
      <c r="D129" s="126"/>
      <c r="E129" s="189" t="b">
        <f t="shared" si="19"/>
        <v>0</v>
      </c>
      <c r="F129" s="194" t="b">
        <f t="shared" si="20"/>
        <v>0</v>
      </c>
      <c r="G129" s="191">
        <f t="shared" si="21"/>
        <v>0</v>
      </c>
      <c r="H129" s="191" t="b">
        <f t="shared" si="22"/>
        <v>0</v>
      </c>
      <c r="I129" s="222"/>
      <c r="J129" s="191">
        <f t="shared" si="23"/>
        <v>0</v>
      </c>
      <c r="K129" s="191">
        <f t="shared" si="24"/>
        <v>0</v>
      </c>
      <c r="L129" s="191">
        <f t="shared" si="25"/>
        <v>0</v>
      </c>
      <c r="M129" s="222">
        <f t="shared" si="18"/>
        <v>0</v>
      </c>
      <c r="N129" s="215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  <c r="AF129" s="126"/>
      <c r="AG129" s="126"/>
      <c r="AH129" s="126"/>
    </row>
    <row r="130" spans="1:34" ht="18" hidden="1" customHeight="1">
      <c r="A130" s="125"/>
      <c r="B130" s="125"/>
      <c r="C130" s="126"/>
      <c r="D130" s="126"/>
      <c r="E130" s="189" t="b">
        <f t="shared" si="19"/>
        <v>0</v>
      </c>
      <c r="F130" s="194" t="b">
        <f t="shared" si="20"/>
        <v>0</v>
      </c>
      <c r="G130" s="191">
        <f t="shared" si="21"/>
        <v>0</v>
      </c>
      <c r="H130" s="191" t="b">
        <f t="shared" si="22"/>
        <v>0</v>
      </c>
      <c r="I130" s="222"/>
      <c r="J130" s="191">
        <f t="shared" si="23"/>
        <v>0</v>
      </c>
      <c r="K130" s="191">
        <f t="shared" si="24"/>
        <v>0</v>
      </c>
      <c r="L130" s="191">
        <f t="shared" si="25"/>
        <v>0</v>
      </c>
      <c r="M130" s="222">
        <f t="shared" si="18"/>
        <v>0</v>
      </c>
      <c r="N130" s="215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</row>
    <row r="131" spans="1:34" ht="18" hidden="1" customHeight="1">
      <c r="A131" s="125"/>
      <c r="B131" s="125"/>
      <c r="C131" s="126"/>
      <c r="D131" s="126"/>
      <c r="E131" s="189" t="b">
        <f t="shared" si="19"/>
        <v>0</v>
      </c>
      <c r="F131" s="194" t="b">
        <f t="shared" si="20"/>
        <v>0</v>
      </c>
      <c r="G131" s="191">
        <f t="shared" si="21"/>
        <v>0</v>
      </c>
      <c r="H131" s="191" t="b">
        <f t="shared" si="22"/>
        <v>0</v>
      </c>
      <c r="I131" s="222"/>
      <c r="J131" s="191">
        <f t="shared" si="23"/>
        <v>0</v>
      </c>
      <c r="K131" s="191">
        <f t="shared" si="24"/>
        <v>0</v>
      </c>
      <c r="L131" s="191">
        <f t="shared" si="25"/>
        <v>0</v>
      </c>
      <c r="M131" s="222">
        <f t="shared" si="18"/>
        <v>0</v>
      </c>
      <c r="N131" s="215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</row>
    <row r="132" spans="1:34" ht="18" hidden="1" customHeight="1">
      <c r="A132" s="125"/>
      <c r="B132" s="125"/>
      <c r="C132" s="126"/>
      <c r="D132" s="126"/>
      <c r="E132" s="189" t="b">
        <f t="shared" si="19"/>
        <v>0</v>
      </c>
      <c r="F132" s="194" t="b">
        <f t="shared" si="20"/>
        <v>0</v>
      </c>
      <c r="G132" s="191">
        <f t="shared" si="21"/>
        <v>0</v>
      </c>
      <c r="H132" s="191" t="b">
        <f t="shared" si="22"/>
        <v>0</v>
      </c>
      <c r="I132" s="222"/>
      <c r="J132" s="191">
        <f t="shared" si="23"/>
        <v>0</v>
      </c>
      <c r="K132" s="191">
        <f t="shared" si="24"/>
        <v>0</v>
      </c>
      <c r="L132" s="191">
        <f t="shared" si="25"/>
        <v>0</v>
      </c>
      <c r="M132" s="222">
        <f t="shared" si="18"/>
        <v>0</v>
      </c>
      <c r="N132" s="215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</row>
    <row r="133" spans="1:34" ht="18" hidden="1" customHeight="1">
      <c r="A133" s="125"/>
      <c r="B133" s="125"/>
      <c r="C133" s="126"/>
      <c r="D133" s="126"/>
      <c r="E133" s="189" t="b">
        <f t="shared" si="19"/>
        <v>0</v>
      </c>
      <c r="F133" s="194" t="b">
        <f t="shared" si="20"/>
        <v>0</v>
      </c>
      <c r="G133" s="191">
        <f t="shared" si="21"/>
        <v>0</v>
      </c>
      <c r="H133" s="191" t="b">
        <f t="shared" si="22"/>
        <v>0</v>
      </c>
      <c r="I133" s="222"/>
      <c r="J133" s="191">
        <f t="shared" si="23"/>
        <v>0</v>
      </c>
      <c r="K133" s="191">
        <f t="shared" si="24"/>
        <v>0</v>
      </c>
      <c r="L133" s="191">
        <f t="shared" si="25"/>
        <v>0</v>
      </c>
      <c r="M133" s="222">
        <f t="shared" si="18"/>
        <v>0</v>
      </c>
      <c r="N133" s="215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</row>
    <row r="134" spans="1:34" ht="18" hidden="1" customHeight="1">
      <c r="A134" s="125"/>
      <c r="B134" s="125"/>
      <c r="C134" s="126"/>
      <c r="D134" s="126"/>
      <c r="E134" s="189" t="b">
        <f t="shared" si="19"/>
        <v>0</v>
      </c>
      <c r="F134" s="194" t="b">
        <f t="shared" si="20"/>
        <v>0</v>
      </c>
      <c r="G134" s="191">
        <f t="shared" si="21"/>
        <v>0</v>
      </c>
      <c r="H134" s="191" t="b">
        <f t="shared" si="22"/>
        <v>0</v>
      </c>
      <c r="I134" s="222"/>
      <c r="J134" s="191">
        <f t="shared" si="23"/>
        <v>0</v>
      </c>
      <c r="K134" s="191">
        <f t="shared" si="24"/>
        <v>0</v>
      </c>
      <c r="L134" s="191">
        <f t="shared" si="25"/>
        <v>0</v>
      </c>
      <c r="M134" s="222">
        <f t="shared" si="18"/>
        <v>0</v>
      </c>
      <c r="N134" s="215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/>
    </row>
    <row r="135" spans="1:34" ht="18" hidden="1" customHeight="1">
      <c r="A135" s="125"/>
      <c r="B135" s="125"/>
      <c r="C135" s="126"/>
      <c r="D135" s="126"/>
      <c r="E135" s="189" t="b">
        <f t="shared" si="19"/>
        <v>0</v>
      </c>
      <c r="F135" s="194" t="b">
        <f t="shared" si="20"/>
        <v>0</v>
      </c>
      <c r="G135" s="191">
        <f t="shared" si="21"/>
        <v>0</v>
      </c>
      <c r="H135" s="191" t="b">
        <f t="shared" si="22"/>
        <v>0</v>
      </c>
      <c r="I135" s="222"/>
      <c r="J135" s="191">
        <f t="shared" si="23"/>
        <v>0</v>
      </c>
      <c r="K135" s="191">
        <f t="shared" si="24"/>
        <v>0</v>
      </c>
      <c r="L135" s="191">
        <f t="shared" si="25"/>
        <v>0</v>
      </c>
      <c r="M135" s="222">
        <f t="shared" si="18"/>
        <v>0</v>
      </c>
      <c r="N135" s="215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</row>
    <row r="136" spans="1:34" ht="18" hidden="1" customHeight="1">
      <c r="A136" s="125"/>
      <c r="B136" s="125"/>
      <c r="C136" s="126"/>
      <c r="D136" s="126"/>
      <c r="E136" s="189" t="b">
        <f t="shared" si="19"/>
        <v>0</v>
      </c>
      <c r="F136" s="194" t="b">
        <f t="shared" si="20"/>
        <v>0</v>
      </c>
      <c r="G136" s="191">
        <f t="shared" si="21"/>
        <v>0</v>
      </c>
      <c r="H136" s="191" t="b">
        <f t="shared" si="22"/>
        <v>0</v>
      </c>
      <c r="I136" s="222"/>
      <c r="J136" s="191">
        <f t="shared" si="23"/>
        <v>0</v>
      </c>
      <c r="K136" s="191">
        <f t="shared" si="24"/>
        <v>0</v>
      </c>
      <c r="L136" s="191">
        <f t="shared" si="25"/>
        <v>0</v>
      </c>
      <c r="M136" s="222">
        <f t="shared" si="18"/>
        <v>0</v>
      </c>
      <c r="N136" s="215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</row>
    <row r="137" spans="1:34" ht="18" hidden="1" customHeight="1">
      <c r="A137" s="125"/>
      <c r="B137" s="125"/>
      <c r="C137" s="126"/>
      <c r="D137" s="126"/>
      <c r="E137" s="189" t="b">
        <f t="shared" si="19"/>
        <v>0</v>
      </c>
      <c r="F137" s="194" t="b">
        <f t="shared" si="20"/>
        <v>0</v>
      </c>
      <c r="G137" s="191">
        <f t="shared" si="21"/>
        <v>0</v>
      </c>
      <c r="H137" s="191" t="b">
        <f t="shared" si="22"/>
        <v>0</v>
      </c>
      <c r="I137" s="222"/>
      <c r="J137" s="191">
        <f t="shared" si="23"/>
        <v>0</v>
      </c>
      <c r="K137" s="191">
        <f t="shared" si="24"/>
        <v>0</v>
      </c>
      <c r="L137" s="191">
        <f t="shared" si="25"/>
        <v>0</v>
      </c>
      <c r="M137" s="222">
        <f t="shared" si="18"/>
        <v>0</v>
      </c>
      <c r="N137" s="215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</row>
    <row r="138" spans="1:34" ht="18" hidden="1" customHeight="1">
      <c r="A138" s="125"/>
      <c r="B138" s="125"/>
      <c r="C138" s="126"/>
      <c r="D138" s="126"/>
      <c r="E138" s="189" t="b">
        <f t="shared" si="19"/>
        <v>0</v>
      </c>
      <c r="F138" s="194" t="b">
        <f t="shared" si="20"/>
        <v>0</v>
      </c>
      <c r="G138" s="191">
        <f t="shared" si="21"/>
        <v>0</v>
      </c>
      <c r="H138" s="191" t="b">
        <f t="shared" si="22"/>
        <v>0</v>
      </c>
      <c r="I138" s="222"/>
      <c r="J138" s="191">
        <f t="shared" si="23"/>
        <v>0</v>
      </c>
      <c r="K138" s="191">
        <f t="shared" si="24"/>
        <v>0</v>
      </c>
      <c r="L138" s="191">
        <f t="shared" si="25"/>
        <v>0</v>
      </c>
      <c r="M138" s="222">
        <f t="shared" si="18"/>
        <v>0</v>
      </c>
      <c r="N138" s="215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</row>
    <row r="139" spans="1:34" ht="18" hidden="1" customHeight="1">
      <c r="A139" s="125"/>
      <c r="B139" s="125"/>
      <c r="C139" s="126"/>
      <c r="D139" s="126"/>
      <c r="E139" s="189" t="b">
        <f t="shared" si="19"/>
        <v>0</v>
      </c>
      <c r="F139" s="194" t="b">
        <f t="shared" si="20"/>
        <v>0</v>
      </c>
      <c r="G139" s="191">
        <f t="shared" si="21"/>
        <v>0</v>
      </c>
      <c r="H139" s="191" t="b">
        <f t="shared" si="22"/>
        <v>0</v>
      </c>
      <c r="I139" s="222"/>
      <c r="J139" s="191">
        <f t="shared" si="23"/>
        <v>0</v>
      </c>
      <c r="K139" s="191">
        <f t="shared" si="24"/>
        <v>0</v>
      </c>
      <c r="L139" s="191">
        <f t="shared" si="25"/>
        <v>0</v>
      </c>
      <c r="M139" s="222">
        <f t="shared" si="18"/>
        <v>0</v>
      </c>
      <c r="N139" s="215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</row>
    <row r="140" spans="1:34" ht="18" hidden="1" customHeight="1">
      <c r="A140" s="125"/>
      <c r="B140" s="125"/>
      <c r="C140" s="126"/>
      <c r="D140" s="126"/>
      <c r="E140" s="189" t="b">
        <f t="shared" si="19"/>
        <v>0</v>
      </c>
      <c r="F140" s="194" t="b">
        <f t="shared" si="20"/>
        <v>0</v>
      </c>
      <c r="G140" s="191">
        <f t="shared" si="21"/>
        <v>0</v>
      </c>
      <c r="H140" s="191" t="b">
        <f t="shared" si="22"/>
        <v>0</v>
      </c>
      <c r="I140" s="222"/>
      <c r="J140" s="191">
        <f t="shared" si="23"/>
        <v>0</v>
      </c>
      <c r="K140" s="191">
        <f t="shared" si="24"/>
        <v>0</v>
      </c>
      <c r="L140" s="191">
        <f t="shared" si="25"/>
        <v>0</v>
      </c>
      <c r="M140" s="222">
        <f t="shared" si="18"/>
        <v>0</v>
      </c>
      <c r="N140" s="215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</row>
    <row r="141" spans="1:34" ht="18" hidden="1" customHeight="1">
      <c r="A141" s="125"/>
      <c r="B141" s="125"/>
      <c r="C141" s="126"/>
      <c r="D141" s="126"/>
      <c r="E141" s="189" t="b">
        <f t="shared" si="19"/>
        <v>0</v>
      </c>
      <c r="F141" s="194" t="b">
        <f t="shared" si="20"/>
        <v>0</v>
      </c>
      <c r="G141" s="191">
        <f t="shared" si="21"/>
        <v>0</v>
      </c>
      <c r="H141" s="191" t="b">
        <f t="shared" si="22"/>
        <v>0</v>
      </c>
      <c r="I141" s="222"/>
      <c r="J141" s="191">
        <f t="shared" si="23"/>
        <v>0</v>
      </c>
      <c r="K141" s="191">
        <f t="shared" si="24"/>
        <v>0</v>
      </c>
      <c r="L141" s="191">
        <f t="shared" si="25"/>
        <v>0</v>
      </c>
      <c r="M141" s="222">
        <f t="shared" si="18"/>
        <v>0</v>
      </c>
      <c r="N141" s="215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</row>
    <row r="142" spans="1:34" ht="18" hidden="1" customHeight="1">
      <c r="A142" s="125"/>
      <c r="B142" s="125"/>
      <c r="C142" s="126"/>
      <c r="D142" s="126"/>
      <c r="E142" s="189" t="b">
        <f t="shared" si="19"/>
        <v>0</v>
      </c>
      <c r="F142" s="194" t="b">
        <f t="shared" si="20"/>
        <v>0</v>
      </c>
      <c r="G142" s="191">
        <f t="shared" si="21"/>
        <v>0</v>
      </c>
      <c r="H142" s="191" t="b">
        <f t="shared" si="22"/>
        <v>0</v>
      </c>
      <c r="I142" s="222"/>
      <c r="J142" s="191">
        <f t="shared" si="23"/>
        <v>0</v>
      </c>
      <c r="K142" s="191">
        <f t="shared" si="24"/>
        <v>0</v>
      </c>
      <c r="L142" s="191">
        <f t="shared" si="25"/>
        <v>0</v>
      </c>
      <c r="M142" s="222">
        <f t="shared" si="18"/>
        <v>0</v>
      </c>
      <c r="N142" s="215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</row>
    <row r="143" spans="1:34" ht="18" hidden="1" customHeight="1">
      <c r="A143" s="125"/>
      <c r="B143" s="125"/>
      <c r="C143" s="126"/>
      <c r="D143" s="126"/>
      <c r="E143" s="189" t="b">
        <f t="shared" si="19"/>
        <v>0</v>
      </c>
      <c r="F143" s="194" t="b">
        <f t="shared" si="20"/>
        <v>0</v>
      </c>
      <c r="G143" s="191">
        <f t="shared" si="21"/>
        <v>0</v>
      </c>
      <c r="H143" s="191" t="b">
        <f t="shared" si="22"/>
        <v>0</v>
      </c>
      <c r="I143" s="222"/>
      <c r="J143" s="191">
        <f t="shared" si="23"/>
        <v>0</v>
      </c>
      <c r="K143" s="191">
        <f t="shared" si="24"/>
        <v>0</v>
      </c>
      <c r="L143" s="191">
        <f t="shared" si="25"/>
        <v>0</v>
      </c>
      <c r="M143" s="222">
        <f t="shared" si="18"/>
        <v>0</v>
      </c>
      <c r="N143" s="215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</row>
    <row r="144" spans="1:34" ht="18" hidden="1" customHeight="1">
      <c r="A144" s="125"/>
      <c r="B144" s="125"/>
      <c r="C144" s="126"/>
      <c r="D144" s="126"/>
      <c r="E144" s="189" t="b">
        <f t="shared" si="19"/>
        <v>0</v>
      </c>
      <c r="F144" s="194" t="b">
        <f t="shared" si="20"/>
        <v>0</v>
      </c>
      <c r="G144" s="191">
        <f t="shared" si="21"/>
        <v>0</v>
      </c>
      <c r="H144" s="191" t="b">
        <f t="shared" si="22"/>
        <v>0</v>
      </c>
      <c r="I144" s="222"/>
      <c r="J144" s="191">
        <f t="shared" si="23"/>
        <v>0</v>
      </c>
      <c r="K144" s="191">
        <f t="shared" si="24"/>
        <v>0</v>
      </c>
      <c r="L144" s="191">
        <f t="shared" si="25"/>
        <v>0</v>
      </c>
      <c r="M144" s="222">
        <f t="shared" si="18"/>
        <v>0</v>
      </c>
      <c r="N144" s="215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  <c r="AG144" s="126"/>
      <c r="AH144" s="126"/>
    </row>
    <row r="145" spans="1:34" ht="18" hidden="1" customHeight="1">
      <c r="A145" s="125"/>
      <c r="B145" s="125"/>
      <c r="C145" s="126"/>
      <c r="D145" s="126"/>
      <c r="E145" s="189" t="b">
        <f t="shared" si="19"/>
        <v>0</v>
      </c>
      <c r="F145" s="194" t="b">
        <f t="shared" si="20"/>
        <v>0</v>
      </c>
      <c r="G145" s="191">
        <f t="shared" si="21"/>
        <v>0</v>
      </c>
      <c r="H145" s="191" t="b">
        <f t="shared" si="22"/>
        <v>0</v>
      </c>
      <c r="I145" s="222"/>
      <c r="J145" s="191">
        <f t="shared" si="23"/>
        <v>0</v>
      </c>
      <c r="K145" s="191">
        <f t="shared" si="24"/>
        <v>0</v>
      </c>
      <c r="L145" s="191">
        <f t="shared" si="25"/>
        <v>0</v>
      </c>
      <c r="M145" s="222">
        <f t="shared" si="18"/>
        <v>0</v>
      </c>
      <c r="N145" s="215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26"/>
      <c r="AH145" s="126"/>
    </row>
    <row r="146" spans="1:34" ht="18" hidden="1" customHeight="1">
      <c r="A146" s="125"/>
      <c r="B146" s="125"/>
      <c r="C146" s="126"/>
      <c r="D146" s="126"/>
      <c r="E146" s="189" t="b">
        <f t="shared" si="19"/>
        <v>0</v>
      </c>
      <c r="F146" s="194" t="b">
        <f t="shared" si="20"/>
        <v>0</v>
      </c>
      <c r="G146" s="191">
        <f t="shared" si="21"/>
        <v>0</v>
      </c>
      <c r="H146" s="191" t="b">
        <f t="shared" si="22"/>
        <v>0</v>
      </c>
      <c r="I146" s="222"/>
      <c r="J146" s="191">
        <f t="shared" si="23"/>
        <v>0</v>
      </c>
      <c r="K146" s="191">
        <f t="shared" si="24"/>
        <v>0</v>
      </c>
      <c r="L146" s="191">
        <f t="shared" si="25"/>
        <v>0</v>
      </c>
      <c r="M146" s="222">
        <f t="shared" si="18"/>
        <v>0</v>
      </c>
      <c r="N146" s="215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26"/>
      <c r="AH146" s="126"/>
    </row>
    <row r="147" spans="1:34" ht="18" hidden="1" customHeight="1">
      <c r="A147" s="125"/>
      <c r="B147" s="125"/>
      <c r="C147" s="126"/>
      <c r="D147" s="126"/>
      <c r="E147" s="189" t="b">
        <f t="shared" si="19"/>
        <v>0</v>
      </c>
      <c r="F147" s="194" t="b">
        <f t="shared" si="20"/>
        <v>0</v>
      </c>
      <c r="G147" s="191">
        <f t="shared" si="21"/>
        <v>0</v>
      </c>
      <c r="H147" s="191" t="b">
        <f t="shared" si="22"/>
        <v>0</v>
      </c>
      <c r="I147" s="222"/>
      <c r="J147" s="191">
        <f t="shared" si="23"/>
        <v>0</v>
      </c>
      <c r="K147" s="191">
        <f t="shared" si="24"/>
        <v>0</v>
      </c>
      <c r="L147" s="191">
        <f t="shared" si="25"/>
        <v>0</v>
      </c>
      <c r="M147" s="222">
        <f t="shared" si="18"/>
        <v>0</v>
      </c>
      <c r="N147" s="215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</row>
    <row r="148" spans="1:34" ht="18" hidden="1" customHeight="1">
      <c r="A148" s="125"/>
      <c r="B148" s="125"/>
      <c r="C148" s="126"/>
      <c r="D148" s="126"/>
      <c r="E148" s="189" t="b">
        <f t="shared" si="19"/>
        <v>0</v>
      </c>
      <c r="F148" s="194" t="b">
        <f t="shared" si="20"/>
        <v>0</v>
      </c>
      <c r="G148" s="191">
        <f t="shared" si="21"/>
        <v>0</v>
      </c>
      <c r="H148" s="191" t="b">
        <f t="shared" si="22"/>
        <v>0</v>
      </c>
      <c r="I148" s="222"/>
      <c r="J148" s="191">
        <f t="shared" si="23"/>
        <v>0</v>
      </c>
      <c r="K148" s="191">
        <f t="shared" si="24"/>
        <v>0</v>
      </c>
      <c r="L148" s="191">
        <f t="shared" si="25"/>
        <v>0</v>
      </c>
      <c r="M148" s="222">
        <f t="shared" si="18"/>
        <v>0</v>
      </c>
      <c r="N148" s="215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G148" s="126"/>
      <c r="AH148" s="126"/>
    </row>
    <row r="149" spans="1:34" ht="18" hidden="1" customHeight="1">
      <c r="A149" s="125"/>
      <c r="B149" s="125"/>
      <c r="C149" s="126"/>
      <c r="D149" s="126"/>
      <c r="E149" s="189" t="b">
        <f t="shared" si="19"/>
        <v>0</v>
      </c>
      <c r="F149" s="194" t="b">
        <f t="shared" si="20"/>
        <v>0</v>
      </c>
      <c r="G149" s="191">
        <f t="shared" si="21"/>
        <v>0</v>
      </c>
      <c r="H149" s="191" t="b">
        <f t="shared" si="22"/>
        <v>0</v>
      </c>
      <c r="I149" s="222"/>
      <c r="J149" s="191">
        <f t="shared" si="23"/>
        <v>0</v>
      </c>
      <c r="K149" s="191">
        <f t="shared" si="24"/>
        <v>0</v>
      </c>
      <c r="L149" s="191">
        <f t="shared" si="25"/>
        <v>0</v>
      </c>
      <c r="M149" s="222">
        <f t="shared" si="18"/>
        <v>0</v>
      </c>
      <c r="N149" s="215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G149" s="126"/>
      <c r="AH149" s="126"/>
    </row>
    <row r="150" spans="1:34" ht="18" hidden="1" customHeight="1">
      <c r="A150" s="125"/>
      <c r="B150" s="125"/>
      <c r="C150" s="126"/>
      <c r="D150" s="126"/>
      <c r="E150" s="189" t="b">
        <f t="shared" si="19"/>
        <v>0</v>
      </c>
      <c r="F150" s="194" t="b">
        <f t="shared" si="20"/>
        <v>0</v>
      </c>
      <c r="G150" s="191">
        <f t="shared" si="21"/>
        <v>0</v>
      </c>
      <c r="H150" s="191" t="b">
        <f t="shared" si="22"/>
        <v>0</v>
      </c>
      <c r="I150" s="222"/>
      <c r="J150" s="191">
        <f t="shared" si="23"/>
        <v>0</v>
      </c>
      <c r="K150" s="191">
        <f t="shared" si="24"/>
        <v>0</v>
      </c>
      <c r="L150" s="191">
        <f t="shared" si="25"/>
        <v>0</v>
      </c>
      <c r="M150" s="222">
        <f t="shared" si="18"/>
        <v>0</v>
      </c>
      <c r="N150" s="215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  <c r="AG150" s="126"/>
      <c r="AH150" s="126"/>
    </row>
    <row r="151" spans="1:34" ht="18" hidden="1" customHeight="1">
      <c r="A151" s="125"/>
      <c r="B151" s="125"/>
      <c r="C151" s="126"/>
      <c r="D151" s="126"/>
      <c r="E151" s="189" t="b">
        <f t="shared" si="19"/>
        <v>0</v>
      </c>
      <c r="F151" s="194" t="b">
        <f t="shared" si="20"/>
        <v>0</v>
      </c>
      <c r="G151" s="191">
        <f t="shared" si="21"/>
        <v>0</v>
      </c>
      <c r="H151" s="191" t="b">
        <f t="shared" si="22"/>
        <v>0</v>
      </c>
      <c r="I151" s="222"/>
      <c r="J151" s="191">
        <f t="shared" si="23"/>
        <v>0</v>
      </c>
      <c r="K151" s="191">
        <f t="shared" si="24"/>
        <v>0</v>
      </c>
      <c r="L151" s="191">
        <f t="shared" si="25"/>
        <v>0</v>
      </c>
      <c r="M151" s="222">
        <f t="shared" si="18"/>
        <v>0</v>
      </c>
      <c r="N151" s="215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  <c r="AF151" s="126"/>
      <c r="AG151" s="126"/>
      <c r="AH151" s="126"/>
    </row>
    <row r="152" spans="1:34" ht="18" hidden="1" customHeight="1">
      <c r="A152" s="125"/>
      <c r="B152" s="125"/>
      <c r="C152" s="126"/>
      <c r="D152" s="126"/>
      <c r="E152" s="189" t="b">
        <f t="shared" si="19"/>
        <v>0</v>
      </c>
      <c r="F152" s="194" t="b">
        <f t="shared" si="20"/>
        <v>0</v>
      </c>
      <c r="G152" s="191">
        <f t="shared" si="21"/>
        <v>0</v>
      </c>
      <c r="H152" s="191" t="b">
        <f t="shared" si="22"/>
        <v>0</v>
      </c>
      <c r="I152" s="222"/>
      <c r="J152" s="191">
        <f t="shared" si="23"/>
        <v>0</v>
      </c>
      <c r="K152" s="191">
        <f t="shared" si="24"/>
        <v>0</v>
      </c>
      <c r="L152" s="191">
        <f t="shared" si="25"/>
        <v>0</v>
      </c>
      <c r="M152" s="222">
        <f t="shared" si="18"/>
        <v>0</v>
      </c>
      <c r="N152" s="215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26"/>
      <c r="AH152" s="126"/>
    </row>
    <row r="153" spans="1:34" ht="18" hidden="1" customHeight="1">
      <c r="A153" s="125"/>
      <c r="B153" s="125"/>
      <c r="C153" s="126"/>
      <c r="D153" s="126"/>
      <c r="E153" s="189" t="b">
        <f t="shared" si="19"/>
        <v>0</v>
      </c>
      <c r="F153" s="194" t="b">
        <f t="shared" si="20"/>
        <v>0</v>
      </c>
      <c r="G153" s="191">
        <f t="shared" si="21"/>
        <v>0</v>
      </c>
      <c r="H153" s="191" t="b">
        <f t="shared" si="22"/>
        <v>0</v>
      </c>
      <c r="I153" s="222"/>
      <c r="J153" s="191">
        <f t="shared" si="23"/>
        <v>0</v>
      </c>
      <c r="K153" s="191">
        <f t="shared" si="24"/>
        <v>0</v>
      </c>
      <c r="L153" s="191">
        <f t="shared" si="25"/>
        <v>0</v>
      </c>
      <c r="M153" s="223">
        <f t="shared" si="18"/>
        <v>0</v>
      </c>
      <c r="N153" s="215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</row>
    <row r="154" spans="1:34" ht="18" hidden="1" customHeight="1">
      <c r="A154" s="125"/>
      <c r="B154" s="125"/>
      <c r="C154" s="126"/>
      <c r="D154" s="126"/>
      <c r="E154" s="189" t="b">
        <f t="shared" si="19"/>
        <v>0</v>
      </c>
      <c r="F154" s="194" t="b">
        <f t="shared" si="20"/>
        <v>0</v>
      </c>
      <c r="G154" s="191">
        <f t="shared" si="21"/>
        <v>0</v>
      </c>
      <c r="H154" s="191" t="b">
        <f t="shared" si="22"/>
        <v>0</v>
      </c>
      <c r="I154" s="222"/>
      <c r="J154" s="191">
        <f t="shared" si="23"/>
        <v>0</v>
      </c>
      <c r="K154" s="191">
        <f t="shared" si="24"/>
        <v>0</v>
      </c>
      <c r="L154" s="191">
        <f t="shared" si="25"/>
        <v>0</v>
      </c>
      <c r="M154" s="222">
        <f t="shared" si="18"/>
        <v>0</v>
      </c>
      <c r="N154" s="215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</row>
    <row r="155" spans="1:34" ht="18" hidden="1" customHeight="1">
      <c r="A155" s="125"/>
      <c r="B155" s="125"/>
      <c r="C155" s="126"/>
      <c r="D155" s="126"/>
      <c r="E155" s="189" t="b">
        <f t="shared" si="19"/>
        <v>0</v>
      </c>
      <c r="F155" s="194" t="b">
        <f t="shared" si="20"/>
        <v>0</v>
      </c>
      <c r="G155" s="191">
        <f t="shared" si="21"/>
        <v>0</v>
      </c>
      <c r="H155" s="191" t="b">
        <f t="shared" si="22"/>
        <v>0</v>
      </c>
      <c r="I155" s="222"/>
      <c r="J155" s="191">
        <f t="shared" si="23"/>
        <v>0</v>
      </c>
      <c r="K155" s="191">
        <f t="shared" si="24"/>
        <v>0</v>
      </c>
      <c r="L155" s="191">
        <f t="shared" si="25"/>
        <v>0</v>
      </c>
      <c r="M155" s="222">
        <f t="shared" si="18"/>
        <v>0</v>
      </c>
      <c r="N155" s="215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  <c r="AG155" s="126"/>
      <c r="AH155" s="126"/>
    </row>
    <row r="156" spans="1:34" ht="18" hidden="1" customHeight="1">
      <c r="A156" s="125"/>
      <c r="B156" s="125"/>
      <c r="C156" s="126"/>
      <c r="D156" s="126"/>
      <c r="E156" s="189" t="b">
        <f t="shared" si="19"/>
        <v>0</v>
      </c>
      <c r="F156" s="194" t="b">
        <f t="shared" si="20"/>
        <v>0</v>
      </c>
      <c r="G156" s="191">
        <f t="shared" si="21"/>
        <v>0</v>
      </c>
      <c r="H156" s="191" t="b">
        <f t="shared" si="22"/>
        <v>0</v>
      </c>
      <c r="I156" s="222"/>
      <c r="J156" s="191">
        <f t="shared" si="23"/>
        <v>0</v>
      </c>
      <c r="K156" s="191">
        <f t="shared" si="24"/>
        <v>0</v>
      </c>
      <c r="L156" s="191">
        <f t="shared" si="25"/>
        <v>0</v>
      </c>
      <c r="M156" s="222">
        <f t="shared" si="18"/>
        <v>0</v>
      </c>
      <c r="N156" s="215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  <c r="AF156" s="126"/>
      <c r="AG156" s="126"/>
      <c r="AH156" s="126"/>
    </row>
    <row r="157" spans="1:34" ht="18" hidden="1" customHeight="1">
      <c r="A157" s="125"/>
      <c r="B157" s="125"/>
      <c r="C157" s="126"/>
      <c r="D157" s="126"/>
      <c r="E157" s="189" t="b">
        <f t="shared" si="19"/>
        <v>0</v>
      </c>
      <c r="F157" s="194" t="b">
        <f t="shared" si="20"/>
        <v>0</v>
      </c>
      <c r="G157" s="191">
        <f t="shared" si="21"/>
        <v>0</v>
      </c>
      <c r="H157" s="191" t="b">
        <f t="shared" si="22"/>
        <v>0</v>
      </c>
      <c r="I157" s="222"/>
      <c r="J157" s="191">
        <f t="shared" si="23"/>
        <v>0</v>
      </c>
      <c r="K157" s="191">
        <f t="shared" si="24"/>
        <v>0</v>
      </c>
      <c r="L157" s="191">
        <f t="shared" si="25"/>
        <v>0</v>
      </c>
      <c r="M157" s="222">
        <f t="shared" si="18"/>
        <v>0</v>
      </c>
      <c r="N157" s="215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  <c r="AG157" s="126"/>
      <c r="AH157" s="126"/>
    </row>
    <row r="158" spans="1:34" ht="18" hidden="1" customHeight="1">
      <c r="A158" s="125"/>
      <c r="B158" s="125"/>
      <c r="C158" s="126"/>
      <c r="D158" s="126"/>
      <c r="E158" s="189" t="b">
        <f t="shared" si="19"/>
        <v>0</v>
      </c>
      <c r="F158" s="194" t="b">
        <f t="shared" si="20"/>
        <v>0</v>
      </c>
      <c r="G158" s="191">
        <f t="shared" si="21"/>
        <v>0</v>
      </c>
      <c r="H158" s="191" t="b">
        <f t="shared" si="22"/>
        <v>0</v>
      </c>
      <c r="I158" s="222"/>
      <c r="J158" s="191">
        <f t="shared" si="23"/>
        <v>0</v>
      </c>
      <c r="K158" s="191">
        <f t="shared" si="24"/>
        <v>0</v>
      </c>
      <c r="L158" s="191">
        <f t="shared" si="25"/>
        <v>0</v>
      </c>
      <c r="M158" s="222">
        <f t="shared" si="18"/>
        <v>0</v>
      </c>
      <c r="N158" s="215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6"/>
      <c r="AG158" s="126"/>
      <c r="AH158" s="126"/>
    </row>
    <row r="159" spans="1:34" ht="18" hidden="1" customHeight="1">
      <c r="A159" s="125"/>
      <c r="B159" s="125"/>
      <c r="C159" s="126"/>
      <c r="D159" s="126"/>
      <c r="E159" s="189" t="b">
        <f t="shared" si="19"/>
        <v>0</v>
      </c>
      <c r="F159" s="194" t="b">
        <f t="shared" si="20"/>
        <v>0</v>
      </c>
      <c r="G159" s="191">
        <f t="shared" si="21"/>
        <v>0</v>
      </c>
      <c r="H159" s="191" t="b">
        <f t="shared" si="22"/>
        <v>0</v>
      </c>
      <c r="I159" s="222"/>
      <c r="J159" s="191">
        <f t="shared" si="23"/>
        <v>0</v>
      </c>
      <c r="K159" s="191">
        <f t="shared" si="24"/>
        <v>0</v>
      </c>
      <c r="L159" s="191">
        <f t="shared" si="25"/>
        <v>0</v>
      </c>
      <c r="M159" s="222">
        <f t="shared" si="18"/>
        <v>0</v>
      </c>
      <c r="N159" s="215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</row>
    <row r="160" spans="1:34" ht="18" hidden="1" customHeight="1">
      <c r="A160" s="125"/>
      <c r="B160" s="125"/>
      <c r="C160" s="126"/>
      <c r="D160" s="126"/>
      <c r="E160" s="189" t="b">
        <f t="shared" si="19"/>
        <v>0</v>
      </c>
      <c r="F160" s="194" t="b">
        <f t="shared" si="20"/>
        <v>0</v>
      </c>
      <c r="G160" s="191">
        <f t="shared" si="21"/>
        <v>0</v>
      </c>
      <c r="H160" s="191" t="b">
        <f t="shared" si="22"/>
        <v>0</v>
      </c>
      <c r="I160" s="222"/>
      <c r="J160" s="191">
        <f t="shared" si="23"/>
        <v>0</v>
      </c>
      <c r="K160" s="191">
        <f t="shared" si="24"/>
        <v>0</v>
      </c>
      <c r="L160" s="191">
        <f t="shared" si="25"/>
        <v>0</v>
      </c>
      <c r="M160" s="222">
        <f t="shared" si="18"/>
        <v>0</v>
      </c>
      <c r="N160" s="215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6"/>
      <c r="AG160" s="126"/>
      <c r="AH160" s="126"/>
    </row>
    <row r="161" spans="1:34" ht="18" hidden="1" customHeight="1">
      <c r="A161" s="125"/>
      <c r="B161" s="125"/>
      <c r="C161" s="126"/>
      <c r="D161" s="126"/>
      <c r="E161" s="189" t="b">
        <f t="shared" si="19"/>
        <v>0</v>
      </c>
      <c r="F161" s="194" t="b">
        <f t="shared" si="20"/>
        <v>0</v>
      </c>
      <c r="G161" s="191">
        <f t="shared" si="21"/>
        <v>0</v>
      </c>
      <c r="H161" s="191" t="b">
        <f t="shared" si="22"/>
        <v>0</v>
      </c>
      <c r="I161" s="222"/>
      <c r="J161" s="191">
        <f t="shared" si="23"/>
        <v>0</v>
      </c>
      <c r="K161" s="191">
        <f t="shared" si="24"/>
        <v>0</v>
      </c>
      <c r="L161" s="191">
        <f t="shared" si="25"/>
        <v>0</v>
      </c>
      <c r="M161" s="222">
        <f t="shared" si="18"/>
        <v>0</v>
      </c>
      <c r="N161" s="215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  <c r="AF161" s="126"/>
      <c r="AG161" s="126"/>
      <c r="AH161" s="126"/>
    </row>
    <row r="162" spans="1:34" ht="18" hidden="1" customHeight="1">
      <c r="A162" s="125"/>
      <c r="B162" s="125"/>
      <c r="C162" s="126"/>
      <c r="D162" s="126"/>
      <c r="E162" s="189" t="b">
        <f t="shared" si="19"/>
        <v>0</v>
      </c>
      <c r="F162" s="194" t="b">
        <f t="shared" si="20"/>
        <v>0</v>
      </c>
      <c r="G162" s="191">
        <f t="shared" si="21"/>
        <v>0</v>
      </c>
      <c r="H162" s="191" t="b">
        <f t="shared" si="22"/>
        <v>0</v>
      </c>
      <c r="I162" s="222"/>
      <c r="J162" s="191">
        <f t="shared" si="23"/>
        <v>0</v>
      </c>
      <c r="K162" s="191">
        <f t="shared" si="24"/>
        <v>0</v>
      </c>
      <c r="L162" s="191">
        <f t="shared" si="25"/>
        <v>0</v>
      </c>
      <c r="M162" s="222">
        <f t="shared" si="18"/>
        <v>0</v>
      </c>
      <c r="N162" s="215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  <c r="AF162" s="126"/>
      <c r="AG162" s="126"/>
      <c r="AH162" s="126"/>
    </row>
    <row r="163" spans="1:34" ht="18" hidden="1" customHeight="1">
      <c r="A163" s="125"/>
      <c r="B163" s="125"/>
      <c r="C163" s="126"/>
      <c r="D163" s="126"/>
      <c r="E163" s="189" t="b">
        <f t="shared" si="19"/>
        <v>0</v>
      </c>
      <c r="F163" s="194" t="b">
        <f t="shared" si="20"/>
        <v>0</v>
      </c>
      <c r="G163" s="191">
        <f t="shared" si="21"/>
        <v>0</v>
      </c>
      <c r="H163" s="191" t="b">
        <f t="shared" si="22"/>
        <v>0</v>
      </c>
      <c r="I163" s="222"/>
      <c r="J163" s="191">
        <f t="shared" si="23"/>
        <v>0</v>
      </c>
      <c r="K163" s="191">
        <f t="shared" si="24"/>
        <v>0</v>
      </c>
      <c r="L163" s="191">
        <f t="shared" si="25"/>
        <v>0</v>
      </c>
      <c r="M163" s="222">
        <f t="shared" si="18"/>
        <v>0</v>
      </c>
      <c r="N163" s="215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  <c r="AC163" s="126"/>
      <c r="AD163" s="126"/>
      <c r="AE163" s="126"/>
      <c r="AF163" s="126"/>
      <c r="AG163" s="126"/>
      <c r="AH163" s="126"/>
    </row>
    <row r="164" spans="1:34" ht="18" hidden="1" customHeight="1">
      <c r="A164" s="125"/>
      <c r="B164" s="125"/>
      <c r="C164" s="126"/>
      <c r="D164" s="126"/>
      <c r="E164" s="189" t="b">
        <f t="shared" si="19"/>
        <v>0</v>
      </c>
      <c r="F164" s="194" t="b">
        <f t="shared" si="20"/>
        <v>0</v>
      </c>
      <c r="G164" s="191">
        <f t="shared" si="21"/>
        <v>0</v>
      </c>
      <c r="H164" s="191" t="b">
        <f t="shared" si="22"/>
        <v>0</v>
      </c>
      <c r="I164" s="222"/>
      <c r="J164" s="191">
        <f t="shared" si="23"/>
        <v>0</v>
      </c>
      <c r="K164" s="191">
        <f t="shared" si="24"/>
        <v>0</v>
      </c>
      <c r="L164" s="191">
        <f t="shared" si="25"/>
        <v>0</v>
      </c>
      <c r="M164" s="222">
        <f t="shared" si="18"/>
        <v>0</v>
      </c>
      <c r="N164" s="215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  <c r="AF164" s="126"/>
      <c r="AG164" s="126"/>
      <c r="AH164" s="126"/>
    </row>
    <row r="165" spans="1:34" ht="18" hidden="1" customHeight="1">
      <c r="A165" s="125"/>
      <c r="B165" s="125"/>
      <c r="C165" s="126"/>
      <c r="D165" s="126"/>
      <c r="E165" s="189" t="b">
        <f t="shared" si="19"/>
        <v>0</v>
      </c>
      <c r="F165" s="194" t="b">
        <f t="shared" si="20"/>
        <v>0</v>
      </c>
      <c r="G165" s="191">
        <f t="shared" si="21"/>
        <v>0</v>
      </c>
      <c r="H165" s="191" t="b">
        <f t="shared" si="22"/>
        <v>0</v>
      </c>
      <c r="I165" s="222"/>
      <c r="J165" s="191">
        <f t="shared" si="23"/>
        <v>0</v>
      </c>
      <c r="K165" s="191">
        <f t="shared" si="24"/>
        <v>0</v>
      </c>
      <c r="L165" s="191">
        <f t="shared" si="25"/>
        <v>0</v>
      </c>
      <c r="M165" s="222">
        <f t="shared" si="18"/>
        <v>0</v>
      </c>
      <c r="N165" s="215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  <c r="AF165" s="126"/>
      <c r="AG165" s="126"/>
      <c r="AH165" s="126"/>
    </row>
    <row r="166" spans="1:34" ht="18" hidden="1" customHeight="1">
      <c r="A166" s="125"/>
      <c r="B166" s="125"/>
      <c r="C166" s="126"/>
      <c r="D166" s="126"/>
      <c r="E166" s="189" t="b">
        <f t="shared" si="19"/>
        <v>0</v>
      </c>
      <c r="F166" s="194" t="b">
        <f t="shared" si="20"/>
        <v>0</v>
      </c>
      <c r="G166" s="191">
        <f t="shared" si="21"/>
        <v>0</v>
      </c>
      <c r="H166" s="191" t="b">
        <f t="shared" si="22"/>
        <v>0</v>
      </c>
      <c r="I166" s="222"/>
      <c r="J166" s="191">
        <f t="shared" si="23"/>
        <v>0</v>
      </c>
      <c r="K166" s="191">
        <f t="shared" si="24"/>
        <v>0</v>
      </c>
      <c r="L166" s="191">
        <f t="shared" si="25"/>
        <v>0</v>
      </c>
      <c r="M166" s="222">
        <f t="shared" si="18"/>
        <v>0</v>
      </c>
      <c r="N166" s="215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6"/>
      <c r="AG166" s="126"/>
      <c r="AH166" s="126"/>
    </row>
    <row r="167" spans="1:34" ht="18" hidden="1" customHeight="1">
      <c r="A167" s="125"/>
      <c r="B167" s="125"/>
      <c r="C167" s="126"/>
      <c r="D167" s="126"/>
      <c r="E167" s="189" t="b">
        <f t="shared" si="19"/>
        <v>0</v>
      </c>
      <c r="F167" s="194" t="b">
        <f t="shared" si="20"/>
        <v>0</v>
      </c>
      <c r="G167" s="191">
        <f t="shared" si="21"/>
        <v>0</v>
      </c>
      <c r="H167" s="191" t="b">
        <f t="shared" si="22"/>
        <v>0</v>
      </c>
      <c r="I167" s="222"/>
      <c r="J167" s="191">
        <f t="shared" si="23"/>
        <v>0</v>
      </c>
      <c r="K167" s="191">
        <f t="shared" si="24"/>
        <v>0</v>
      </c>
      <c r="L167" s="191">
        <f t="shared" si="25"/>
        <v>0</v>
      </c>
      <c r="M167" s="222">
        <f t="shared" si="18"/>
        <v>0</v>
      </c>
      <c r="N167" s="215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  <c r="AF167" s="126"/>
      <c r="AG167" s="126"/>
      <c r="AH167" s="126"/>
    </row>
    <row r="168" spans="1:34" ht="18" hidden="1" customHeight="1">
      <c r="A168" s="125"/>
      <c r="B168" s="125"/>
      <c r="C168" s="126"/>
      <c r="D168" s="126"/>
      <c r="E168" s="189" t="b">
        <f t="shared" si="19"/>
        <v>0</v>
      </c>
      <c r="F168" s="194" t="b">
        <f t="shared" si="20"/>
        <v>0</v>
      </c>
      <c r="G168" s="191">
        <f t="shared" si="21"/>
        <v>0</v>
      </c>
      <c r="H168" s="191" t="b">
        <f t="shared" si="22"/>
        <v>0</v>
      </c>
      <c r="I168" s="222"/>
      <c r="J168" s="191">
        <f t="shared" si="23"/>
        <v>0</v>
      </c>
      <c r="K168" s="191">
        <f t="shared" si="24"/>
        <v>0</v>
      </c>
      <c r="L168" s="191">
        <f t="shared" si="25"/>
        <v>0</v>
      </c>
      <c r="M168" s="222">
        <f t="shared" si="18"/>
        <v>0</v>
      </c>
      <c r="N168" s="215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  <c r="AF168" s="126"/>
      <c r="AG168" s="126"/>
      <c r="AH168" s="126"/>
    </row>
    <row r="169" spans="1:34" ht="18" hidden="1" customHeight="1">
      <c r="A169" s="125"/>
      <c r="B169" s="125"/>
      <c r="C169" s="126"/>
      <c r="D169" s="126"/>
      <c r="E169" s="189" t="b">
        <f t="shared" si="19"/>
        <v>0</v>
      </c>
      <c r="F169" s="194" t="b">
        <f t="shared" si="20"/>
        <v>0</v>
      </c>
      <c r="G169" s="191">
        <f t="shared" si="21"/>
        <v>0</v>
      </c>
      <c r="H169" s="191" t="b">
        <f t="shared" si="22"/>
        <v>0</v>
      </c>
      <c r="I169" s="222"/>
      <c r="J169" s="191">
        <f t="shared" si="23"/>
        <v>0</v>
      </c>
      <c r="K169" s="191">
        <f t="shared" si="24"/>
        <v>0</v>
      </c>
      <c r="L169" s="191">
        <f t="shared" si="25"/>
        <v>0</v>
      </c>
      <c r="M169" s="222">
        <f t="shared" si="18"/>
        <v>0</v>
      </c>
      <c r="N169" s="215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/>
      <c r="AC169" s="126"/>
      <c r="AD169" s="126"/>
      <c r="AE169" s="126"/>
      <c r="AF169" s="126"/>
      <c r="AG169" s="126"/>
      <c r="AH169" s="126"/>
    </row>
    <row r="170" spans="1:34" ht="18" hidden="1" customHeight="1">
      <c r="A170" s="125"/>
      <c r="B170" s="125"/>
      <c r="C170" s="126"/>
      <c r="D170" s="126"/>
      <c r="E170" s="189" t="b">
        <f t="shared" si="19"/>
        <v>0</v>
      </c>
      <c r="F170" s="194" t="b">
        <f t="shared" si="20"/>
        <v>0</v>
      </c>
      <c r="G170" s="191">
        <f t="shared" si="21"/>
        <v>0</v>
      </c>
      <c r="H170" s="191" t="b">
        <f t="shared" si="22"/>
        <v>0</v>
      </c>
      <c r="I170" s="222"/>
      <c r="J170" s="191">
        <f t="shared" si="23"/>
        <v>0</v>
      </c>
      <c r="K170" s="191">
        <f t="shared" si="24"/>
        <v>0</v>
      </c>
      <c r="L170" s="191">
        <f t="shared" si="25"/>
        <v>0</v>
      </c>
      <c r="M170" s="222">
        <f t="shared" si="18"/>
        <v>0</v>
      </c>
      <c r="N170" s="215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  <c r="AC170" s="126"/>
      <c r="AD170" s="126"/>
      <c r="AE170" s="126"/>
      <c r="AF170" s="126"/>
      <c r="AG170" s="126"/>
      <c r="AH170" s="126"/>
    </row>
    <row r="171" spans="1:34" ht="18" hidden="1" customHeight="1">
      <c r="A171" s="125"/>
      <c r="B171" s="125"/>
      <c r="C171" s="126"/>
      <c r="D171" s="126"/>
      <c r="E171" s="189" t="b">
        <f t="shared" si="19"/>
        <v>0</v>
      </c>
      <c r="F171" s="194" t="b">
        <f t="shared" si="20"/>
        <v>0</v>
      </c>
      <c r="G171" s="191">
        <f t="shared" si="21"/>
        <v>0</v>
      </c>
      <c r="H171" s="191" t="b">
        <f t="shared" si="22"/>
        <v>0</v>
      </c>
      <c r="I171" s="222"/>
      <c r="J171" s="191">
        <f t="shared" si="23"/>
        <v>0</v>
      </c>
      <c r="K171" s="191">
        <f t="shared" si="24"/>
        <v>0</v>
      </c>
      <c r="L171" s="191">
        <f t="shared" si="25"/>
        <v>0</v>
      </c>
      <c r="M171" s="222">
        <f t="shared" si="18"/>
        <v>0</v>
      </c>
      <c r="N171" s="215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  <c r="AF171" s="126"/>
      <c r="AG171" s="126"/>
      <c r="AH171" s="126"/>
    </row>
    <row r="172" spans="1:34" ht="18" hidden="1" customHeight="1">
      <c r="A172" s="125"/>
      <c r="B172" s="125"/>
      <c r="C172" s="126"/>
      <c r="D172" s="126"/>
      <c r="E172" s="189" t="b">
        <f t="shared" si="19"/>
        <v>0</v>
      </c>
      <c r="F172" s="194" t="b">
        <f t="shared" si="20"/>
        <v>0</v>
      </c>
      <c r="G172" s="191">
        <f t="shared" si="21"/>
        <v>0</v>
      </c>
      <c r="H172" s="191" t="b">
        <f t="shared" si="22"/>
        <v>0</v>
      </c>
      <c r="I172" s="222"/>
      <c r="J172" s="191">
        <f t="shared" si="23"/>
        <v>0</v>
      </c>
      <c r="K172" s="191">
        <f t="shared" si="24"/>
        <v>0</v>
      </c>
      <c r="L172" s="191">
        <f t="shared" si="25"/>
        <v>0</v>
      </c>
      <c r="M172" s="222">
        <f t="shared" si="18"/>
        <v>0</v>
      </c>
      <c r="N172" s="215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6"/>
    </row>
    <row r="173" spans="1:34" ht="18" hidden="1" customHeight="1">
      <c r="A173" s="125"/>
      <c r="B173" s="125"/>
      <c r="C173" s="126"/>
      <c r="D173" s="126"/>
      <c r="E173" s="189" t="b">
        <f t="shared" si="19"/>
        <v>0</v>
      </c>
      <c r="F173" s="194" t="b">
        <f t="shared" si="20"/>
        <v>0</v>
      </c>
      <c r="G173" s="191">
        <f t="shared" si="21"/>
        <v>0</v>
      </c>
      <c r="H173" s="191" t="b">
        <f t="shared" si="22"/>
        <v>0</v>
      </c>
      <c r="I173" s="222"/>
      <c r="J173" s="191">
        <f t="shared" si="23"/>
        <v>0</v>
      </c>
      <c r="K173" s="191">
        <f t="shared" si="24"/>
        <v>0</v>
      </c>
      <c r="L173" s="191">
        <f t="shared" si="25"/>
        <v>0</v>
      </c>
      <c r="M173" s="222">
        <f t="shared" si="18"/>
        <v>0</v>
      </c>
      <c r="N173" s="215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  <c r="AC173" s="126"/>
      <c r="AD173" s="126"/>
      <c r="AE173" s="126"/>
      <c r="AF173" s="126"/>
      <c r="AG173" s="126"/>
      <c r="AH173" s="126"/>
    </row>
    <row r="174" spans="1:34" ht="18" hidden="1" customHeight="1">
      <c r="A174" s="125"/>
      <c r="B174" s="125"/>
      <c r="C174" s="126"/>
      <c r="D174" s="126"/>
      <c r="E174" s="189" t="b">
        <f t="shared" si="19"/>
        <v>0</v>
      </c>
      <c r="F174" s="194" t="b">
        <f t="shared" si="20"/>
        <v>0</v>
      </c>
      <c r="G174" s="191">
        <f t="shared" si="21"/>
        <v>0</v>
      </c>
      <c r="H174" s="191" t="b">
        <f t="shared" si="22"/>
        <v>0</v>
      </c>
      <c r="I174" s="222"/>
      <c r="J174" s="191">
        <f t="shared" si="23"/>
        <v>0</v>
      </c>
      <c r="K174" s="191">
        <f t="shared" si="24"/>
        <v>0</v>
      </c>
      <c r="L174" s="191">
        <f t="shared" si="25"/>
        <v>0</v>
      </c>
      <c r="M174" s="222">
        <f t="shared" si="18"/>
        <v>0</v>
      </c>
      <c r="N174" s="215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  <c r="AF174" s="126"/>
      <c r="AG174" s="126"/>
      <c r="AH174" s="126"/>
    </row>
    <row r="175" spans="1:34" ht="18" hidden="1" customHeight="1">
      <c r="A175" s="125"/>
      <c r="B175" s="125"/>
      <c r="C175" s="126"/>
      <c r="D175" s="126"/>
      <c r="E175" s="189" t="b">
        <f t="shared" si="19"/>
        <v>0</v>
      </c>
      <c r="F175" s="194" t="b">
        <f t="shared" si="20"/>
        <v>0</v>
      </c>
      <c r="G175" s="191">
        <f t="shared" si="21"/>
        <v>0</v>
      </c>
      <c r="H175" s="191" t="b">
        <f t="shared" si="22"/>
        <v>0</v>
      </c>
      <c r="I175" s="222"/>
      <c r="J175" s="191">
        <f t="shared" si="23"/>
        <v>0</v>
      </c>
      <c r="K175" s="191">
        <f t="shared" si="24"/>
        <v>0</v>
      </c>
      <c r="L175" s="191">
        <f t="shared" si="25"/>
        <v>0</v>
      </c>
      <c r="M175" s="222">
        <f t="shared" si="18"/>
        <v>0</v>
      </c>
      <c r="N175" s="215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  <c r="AF175" s="126"/>
      <c r="AG175" s="126"/>
      <c r="AH175" s="126"/>
    </row>
    <row r="176" spans="1:34" ht="18" hidden="1" customHeight="1">
      <c r="A176" s="125"/>
      <c r="B176" s="125"/>
      <c r="C176" s="126"/>
      <c r="D176" s="126"/>
      <c r="E176" s="189" t="b">
        <f t="shared" si="19"/>
        <v>0</v>
      </c>
      <c r="F176" s="194" t="b">
        <f t="shared" si="20"/>
        <v>0</v>
      </c>
      <c r="G176" s="191">
        <f t="shared" si="21"/>
        <v>0</v>
      </c>
      <c r="H176" s="191" t="b">
        <f t="shared" si="22"/>
        <v>0</v>
      </c>
      <c r="I176" s="222"/>
      <c r="J176" s="191">
        <f t="shared" si="23"/>
        <v>0</v>
      </c>
      <c r="K176" s="191">
        <f t="shared" si="24"/>
        <v>0</v>
      </c>
      <c r="L176" s="191">
        <f t="shared" si="25"/>
        <v>0</v>
      </c>
      <c r="M176" s="222">
        <f t="shared" si="18"/>
        <v>0</v>
      </c>
      <c r="N176" s="215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  <c r="AF176" s="126"/>
      <c r="AG176" s="126"/>
      <c r="AH176" s="126"/>
    </row>
    <row r="177" spans="1:34" ht="18" hidden="1" customHeight="1">
      <c r="A177" s="125"/>
      <c r="B177" s="125"/>
      <c r="C177" s="126"/>
      <c r="D177" s="126"/>
      <c r="E177" s="189" t="b">
        <f t="shared" si="19"/>
        <v>0</v>
      </c>
      <c r="F177" s="194" t="b">
        <f t="shared" si="20"/>
        <v>0</v>
      </c>
      <c r="G177" s="191">
        <f t="shared" si="21"/>
        <v>0</v>
      </c>
      <c r="H177" s="191" t="b">
        <f t="shared" si="22"/>
        <v>0</v>
      </c>
      <c r="I177" s="222"/>
      <c r="J177" s="191">
        <f t="shared" si="23"/>
        <v>0</v>
      </c>
      <c r="K177" s="191">
        <f t="shared" si="24"/>
        <v>0</v>
      </c>
      <c r="L177" s="191">
        <f t="shared" si="25"/>
        <v>0</v>
      </c>
      <c r="M177" s="222">
        <f t="shared" si="18"/>
        <v>0</v>
      </c>
      <c r="N177" s="215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6"/>
      <c r="AD177" s="126"/>
      <c r="AE177" s="126"/>
      <c r="AF177" s="126"/>
      <c r="AG177" s="126"/>
      <c r="AH177" s="126"/>
    </row>
    <row r="178" spans="1:34" ht="18" hidden="1" customHeight="1">
      <c r="A178" s="125"/>
      <c r="B178" s="125"/>
      <c r="C178" s="126"/>
      <c r="D178" s="126"/>
      <c r="E178" s="189" t="b">
        <f t="shared" si="19"/>
        <v>0</v>
      </c>
      <c r="F178" s="194" t="b">
        <f t="shared" si="20"/>
        <v>0</v>
      </c>
      <c r="G178" s="191">
        <f t="shared" si="21"/>
        <v>0</v>
      </c>
      <c r="H178" s="191" t="b">
        <f t="shared" si="22"/>
        <v>0</v>
      </c>
      <c r="I178" s="222"/>
      <c r="J178" s="191">
        <f t="shared" si="23"/>
        <v>0</v>
      </c>
      <c r="K178" s="191">
        <f t="shared" si="24"/>
        <v>0</v>
      </c>
      <c r="L178" s="191">
        <f t="shared" si="25"/>
        <v>0</v>
      </c>
      <c r="M178" s="222">
        <f t="shared" si="18"/>
        <v>0</v>
      </c>
      <c r="N178" s="215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  <c r="AG178" s="126"/>
      <c r="AH178" s="126"/>
    </row>
    <row r="179" spans="1:34" ht="18" hidden="1" customHeight="1">
      <c r="A179" s="125"/>
      <c r="B179" s="125"/>
      <c r="C179" s="126"/>
      <c r="D179" s="126"/>
      <c r="E179" s="189" t="b">
        <f t="shared" si="19"/>
        <v>0</v>
      </c>
      <c r="F179" s="194" t="b">
        <f t="shared" si="20"/>
        <v>0</v>
      </c>
      <c r="G179" s="191">
        <f t="shared" si="21"/>
        <v>0</v>
      </c>
      <c r="H179" s="191" t="b">
        <f t="shared" si="22"/>
        <v>0</v>
      </c>
      <c r="I179" s="222"/>
      <c r="J179" s="191">
        <f t="shared" si="23"/>
        <v>0</v>
      </c>
      <c r="K179" s="191">
        <f t="shared" si="24"/>
        <v>0</v>
      </c>
      <c r="L179" s="191">
        <f t="shared" si="25"/>
        <v>0</v>
      </c>
      <c r="M179" s="222">
        <f t="shared" si="18"/>
        <v>0</v>
      </c>
      <c r="N179" s="215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  <c r="AC179" s="126"/>
      <c r="AD179" s="126"/>
      <c r="AE179" s="126"/>
      <c r="AF179" s="126"/>
      <c r="AG179" s="126"/>
      <c r="AH179" s="126"/>
    </row>
    <row r="180" spans="1:34" ht="18" hidden="1" customHeight="1">
      <c r="A180" s="125"/>
      <c r="B180" s="125"/>
      <c r="C180" s="126"/>
      <c r="D180" s="126"/>
      <c r="E180" s="189" t="b">
        <f t="shared" si="19"/>
        <v>0</v>
      </c>
      <c r="F180" s="194" t="b">
        <f t="shared" si="20"/>
        <v>0</v>
      </c>
      <c r="G180" s="191">
        <f t="shared" si="21"/>
        <v>0</v>
      </c>
      <c r="H180" s="191" t="b">
        <f t="shared" si="22"/>
        <v>0</v>
      </c>
      <c r="I180" s="222"/>
      <c r="J180" s="191">
        <f t="shared" si="23"/>
        <v>0</v>
      </c>
      <c r="K180" s="191">
        <f t="shared" si="24"/>
        <v>0</v>
      </c>
      <c r="L180" s="191">
        <f t="shared" si="25"/>
        <v>0</v>
      </c>
      <c r="M180" s="222">
        <f t="shared" si="18"/>
        <v>0</v>
      </c>
      <c r="N180" s="215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  <c r="AF180" s="126"/>
      <c r="AG180" s="126"/>
      <c r="AH180" s="126"/>
    </row>
    <row r="181" spans="1:34" ht="18" hidden="1" customHeight="1">
      <c r="A181" s="125"/>
      <c r="B181" s="125"/>
      <c r="C181" s="126"/>
      <c r="D181" s="126"/>
      <c r="E181" s="189" t="b">
        <f t="shared" si="19"/>
        <v>0</v>
      </c>
      <c r="F181" s="194" t="b">
        <f t="shared" si="20"/>
        <v>0</v>
      </c>
      <c r="G181" s="191">
        <f t="shared" si="21"/>
        <v>0</v>
      </c>
      <c r="H181" s="191" t="b">
        <f t="shared" si="22"/>
        <v>0</v>
      </c>
      <c r="I181" s="222"/>
      <c r="J181" s="191">
        <f t="shared" si="23"/>
        <v>0</v>
      </c>
      <c r="K181" s="191">
        <f t="shared" si="24"/>
        <v>0</v>
      </c>
      <c r="L181" s="191">
        <f t="shared" si="25"/>
        <v>0</v>
      </c>
      <c r="M181" s="222">
        <f t="shared" si="18"/>
        <v>0</v>
      </c>
      <c r="N181" s="215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  <c r="AA181" s="126"/>
      <c r="AB181" s="126"/>
      <c r="AC181" s="126"/>
      <c r="AD181" s="126"/>
      <c r="AE181" s="126"/>
      <c r="AF181" s="126"/>
      <c r="AG181" s="126"/>
      <c r="AH181" s="126"/>
    </row>
    <row r="182" spans="1:34" ht="18" hidden="1" customHeight="1">
      <c r="A182" s="125"/>
      <c r="B182" s="125"/>
      <c r="C182" s="126"/>
      <c r="D182" s="126"/>
      <c r="E182" s="189" t="b">
        <f t="shared" si="19"/>
        <v>0</v>
      </c>
      <c r="F182" s="194" t="b">
        <f t="shared" si="20"/>
        <v>0</v>
      </c>
      <c r="G182" s="191">
        <f t="shared" si="21"/>
        <v>0</v>
      </c>
      <c r="H182" s="191" t="b">
        <f t="shared" si="22"/>
        <v>0</v>
      </c>
      <c r="I182" s="222"/>
      <c r="J182" s="191">
        <f t="shared" si="23"/>
        <v>0</v>
      </c>
      <c r="K182" s="191">
        <f t="shared" si="24"/>
        <v>0</v>
      </c>
      <c r="L182" s="191">
        <f t="shared" si="25"/>
        <v>0</v>
      </c>
      <c r="M182" s="222">
        <f t="shared" si="18"/>
        <v>0</v>
      </c>
      <c r="N182" s="215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  <c r="AC182" s="126"/>
      <c r="AD182" s="126"/>
      <c r="AE182" s="126"/>
      <c r="AF182" s="126"/>
      <c r="AG182" s="126"/>
      <c r="AH182" s="126"/>
    </row>
    <row r="183" spans="1:34" ht="18" hidden="1" customHeight="1">
      <c r="A183" s="125"/>
      <c r="B183" s="125"/>
      <c r="C183" s="126"/>
      <c r="D183" s="126"/>
      <c r="E183" s="189" t="b">
        <f t="shared" si="19"/>
        <v>0</v>
      </c>
      <c r="F183" s="194" t="b">
        <f t="shared" si="20"/>
        <v>0</v>
      </c>
      <c r="G183" s="191">
        <f t="shared" si="21"/>
        <v>0</v>
      </c>
      <c r="H183" s="191" t="b">
        <f t="shared" ref="H183:H200" si="26">IF(E183&lt;121,(-PMT($H$110,$H$107,$H$106)))</f>
        <v>0</v>
      </c>
      <c r="I183" s="222"/>
      <c r="J183" s="191">
        <f t="shared" si="23"/>
        <v>0</v>
      </c>
      <c r="K183" s="191">
        <f t="shared" si="24"/>
        <v>0</v>
      </c>
      <c r="L183" s="191">
        <f t="shared" si="25"/>
        <v>0</v>
      </c>
      <c r="M183" s="222">
        <f t="shared" si="18"/>
        <v>0</v>
      </c>
      <c r="N183" s="215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  <c r="AC183" s="126"/>
      <c r="AD183" s="126"/>
      <c r="AE183" s="126"/>
      <c r="AF183" s="126"/>
      <c r="AG183" s="126"/>
      <c r="AH183" s="126"/>
    </row>
    <row r="184" spans="1:34" ht="18" hidden="1" customHeight="1">
      <c r="A184" s="125"/>
      <c r="B184" s="125"/>
      <c r="C184" s="126"/>
      <c r="D184" s="126"/>
      <c r="E184" s="189" t="b">
        <f t="shared" si="19"/>
        <v>0</v>
      </c>
      <c r="F184" s="194" t="b">
        <f t="shared" si="20"/>
        <v>0</v>
      </c>
      <c r="G184" s="191">
        <f t="shared" si="21"/>
        <v>0</v>
      </c>
      <c r="H184" s="191" t="b">
        <f t="shared" si="26"/>
        <v>0</v>
      </c>
      <c r="I184" s="222"/>
      <c r="J184" s="191">
        <f t="shared" si="23"/>
        <v>0</v>
      </c>
      <c r="K184" s="191">
        <f t="shared" si="24"/>
        <v>0</v>
      </c>
      <c r="L184" s="191">
        <f t="shared" si="25"/>
        <v>0</v>
      </c>
      <c r="M184" s="222">
        <f t="shared" si="18"/>
        <v>0</v>
      </c>
      <c r="N184" s="215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  <c r="AC184" s="126"/>
      <c r="AD184" s="126"/>
      <c r="AE184" s="126"/>
      <c r="AF184" s="126"/>
      <c r="AG184" s="126"/>
      <c r="AH184" s="126"/>
    </row>
    <row r="185" spans="1:34" ht="18" hidden="1" customHeight="1">
      <c r="A185" s="125"/>
      <c r="B185" s="125"/>
      <c r="C185" s="126"/>
      <c r="D185" s="126"/>
      <c r="E185" s="189" t="b">
        <f t="shared" si="19"/>
        <v>0</v>
      </c>
      <c r="F185" s="194" t="b">
        <f t="shared" si="20"/>
        <v>0</v>
      </c>
      <c r="G185" s="191">
        <f t="shared" si="21"/>
        <v>0</v>
      </c>
      <c r="H185" s="191" t="b">
        <f t="shared" si="26"/>
        <v>0</v>
      </c>
      <c r="I185" s="222"/>
      <c r="J185" s="191">
        <f t="shared" si="23"/>
        <v>0</v>
      </c>
      <c r="K185" s="191">
        <f t="shared" si="24"/>
        <v>0</v>
      </c>
      <c r="L185" s="191">
        <f t="shared" si="25"/>
        <v>0</v>
      </c>
      <c r="M185" s="222">
        <f t="shared" si="18"/>
        <v>0</v>
      </c>
      <c r="N185" s="215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  <c r="AF185" s="126"/>
      <c r="AG185" s="126"/>
      <c r="AH185" s="126"/>
    </row>
    <row r="186" spans="1:34" ht="18" hidden="1" customHeight="1">
      <c r="A186" s="125"/>
      <c r="B186" s="125"/>
      <c r="C186" s="126"/>
      <c r="D186" s="126"/>
      <c r="E186" s="189" t="b">
        <f t="shared" si="19"/>
        <v>0</v>
      </c>
      <c r="F186" s="194" t="b">
        <f t="shared" si="20"/>
        <v>0</v>
      </c>
      <c r="G186" s="191">
        <f t="shared" si="21"/>
        <v>0</v>
      </c>
      <c r="H186" s="191" t="b">
        <f t="shared" si="26"/>
        <v>0</v>
      </c>
      <c r="I186" s="222"/>
      <c r="J186" s="191">
        <f t="shared" si="23"/>
        <v>0</v>
      </c>
      <c r="K186" s="191">
        <f t="shared" si="24"/>
        <v>0</v>
      </c>
      <c r="L186" s="191">
        <f t="shared" si="25"/>
        <v>0</v>
      </c>
      <c r="M186" s="222">
        <f t="shared" si="18"/>
        <v>0</v>
      </c>
      <c r="N186" s="215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  <c r="AG186" s="126"/>
      <c r="AH186" s="126"/>
    </row>
    <row r="187" spans="1:34" ht="18" hidden="1" customHeight="1">
      <c r="A187" s="125"/>
      <c r="B187" s="125"/>
      <c r="C187" s="126"/>
      <c r="D187" s="126"/>
      <c r="E187" s="189" t="b">
        <f t="shared" si="19"/>
        <v>0</v>
      </c>
      <c r="F187" s="194" t="b">
        <f t="shared" si="20"/>
        <v>0</v>
      </c>
      <c r="G187" s="191">
        <f t="shared" si="21"/>
        <v>0</v>
      </c>
      <c r="H187" s="191" t="b">
        <f t="shared" si="26"/>
        <v>0</v>
      </c>
      <c r="I187" s="222"/>
      <c r="J187" s="191">
        <f t="shared" si="23"/>
        <v>0</v>
      </c>
      <c r="K187" s="191">
        <f t="shared" si="24"/>
        <v>0</v>
      </c>
      <c r="L187" s="191">
        <f t="shared" si="25"/>
        <v>0</v>
      </c>
      <c r="M187" s="222">
        <f t="shared" si="18"/>
        <v>0</v>
      </c>
      <c r="N187" s="215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  <c r="AG187" s="126"/>
      <c r="AH187" s="126"/>
    </row>
    <row r="188" spans="1:34" ht="18" hidden="1" customHeight="1">
      <c r="A188" s="125"/>
      <c r="B188" s="125"/>
      <c r="C188" s="126"/>
      <c r="D188" s="126"/>
      <c r="E188" s="189" t="b">
        <f t="shared" si="19"/>
        <v>0</v>
      </c>
      <c r="F188" s="194" t="b">
        <f t="shared" si="20"/>
        <v>0</v>
      </c>
      <c r="G188" s="191">
        <f t="shared" si="21"/>
        <v>0</v>
      </c>
      <c r="H188" s="191" t="b">
        <f t="shared" si="26"/>
        <v>0</v>
      </c>
      <c r="I188" s="222"/>
      <c r="J188" s="191">
        <f t="shared" si="23"/>
        <v>0</v>
      </c>
      <c r="K188" s="191">
        <f t="shared" si="24"/>
        <v>0</v>
      </c>
      <c r="L188" s="191">
        <f t="shared" si="25"/>
        <v>0</v>
      </c>
      <c r="M188" s="222">
        <f t="shared" si="18"/>
        <v>0</v>
      </c>
      <c r="N188" s="215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  <c r="AG188" s="126"/>
      <c r="AH188" s="126"/>
    </row>
    <row r="189" spans="1:34" ht="18" hidden="1" customHeight="1">
      <c r="A189" s="125"/>
      <c r="B189" s="125"/>
      <c r="C189" s="126"/>
      <c r="D189" s="126"/>
      <c r="E189" s="189" t="b">
        <f t="shared" si="19"/>
        <v>0</v>
      </c>
      <c r="F189" s="194" t="b">
        <f t="shared" si="20"/>
        <v>0</v>
      </c>
      <c r="G189" s="191">
        <f t="shared" si="21"/>
        <v>0</v>
      </c>
      <c r="H189" s="191" t="b">
        <f t="shared" si="26"/>
        <v>0</v>
      </c>
      <c r="I189" s="222"/>
      <c r="J189" s="191">
        <f t="shared" si="23"/>
        <v>0</v>
      </c>
      <c r="K189" s="191">
        <f t="shared" si="24"/>
        <v>0</v>
      </c>
      <c r="L189" s="191">
        <f t="shared" si="25"/>
        <v>0</v>
      </c>
      <c r="M189" s="222">
        <f t="shared" si="18"/>
        <v>0</v>
      </c>
      <c r="N189" s="215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  <c r="AG189" s="126"/>
      <c r="AH189" s="126"/>
    </row>
    <row r="190" spans="1:34" ht="18" hidden="1" customHeight="1">
      <c r="A190" s="125"/>
      <c r="B190" s="125"/>
      <c r="C190" s="126"/>
      <c r="D190" s="126"/>
      <c r="E190" s="189" t="b">
        <f t="shared" si="19"/>
        <v>0</v>
      </c>
      <c r="F190" s="194" t="b">
        <f t="shared" si="20"/>
        <v>0</v>
      </c>
      <c r="G190" s="191">
        <f t="shared" si="21"/>
        <v>0</v>
      </c>
      <c r="H190" s="191" t="b">
        <f t="shared" si="26"/>
        <v>0</v>
      </c>
      <c r="I190" s="222"/>
      <c r="J190" s="191">
        <f t="shared" si="23"/>
        <v>0</v>
      </c>
      <c r="K190" s="191">
        <f t="shared" si="24"/>
        <v>0</v>
      </c>
      <c r="L190" s="191">
        <f t="shared" si="25"/>
        <v>0</v>
      </c>
      <c r="M190" s="222">
        <f t="shared" si="18"/>
        <v>0</v>
      </c>
      <c r="N190" s="215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  <c r="AG190" s="126"/>
      <c r="AH190" s="126"/>
    </row>
    <row r="191" spans="1:34" ht="18" hidden="1" customHeight="1">
      <c r="A191" s="125"/>
      <c r="B191" s="125"/>
      <c r="C191" s="126"/>
      <c r="D191" s="126"/>
      <c r="E191" s="189" t="b">
        <f t="shared" si="19"/>
        <v>0</v>
      </c>
      <c r="F191" s="194" t="b">
        <f t="shared" si="20"/>
        <v>0</v>
      </c>
      <c r="G191" s="191">
        <f t="shared" si="21"/>
        <v>0</v>
      </c>
      <c r="H191" s="191" t="b">
        <f t="shared" si="26"/>
        <v>0</v>
      </c>
      <c r="I191" s="222"/>
      <c r="J191" s="191">
        <f t="shared" si="23"/>
        <v>0</v>
      </c>
      <c r="K191" s="191">
        <f t="shared" si="24"/>
        <v>0</v>
      </c>
      <c r="L191" s="191">
        <f t="shared" si="25"/>
        <v>0</v>
      </c>
      <c r="M191" s="222">
        <f t="shared" si="18"/>
        <v>0</v>
      </c>
      <c r="N191" s="215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  <c r="AF191" s="126"/>
      <c r="AG191" s="126"/>
      <c r="AH191" s="126"/>
    </row>
    <row r="192" spans="1:34" ht="18" hidden="1" customHeight="1">
      <c r="A192" s="125"/>
      <c r="B192" s="125"/>
      <c r="C192" s="126"/>
      <c r="D192" s="126"/>
      <c r="E192" s="189" t="b">
        <f t="shared" si="19"/>
        <v>0</v>
      </c>
      <c r="F192" s="194" t="b">
        <f t="shared" si="20"/>
        <v>0</v>
      </c>
      <c r="G192" s="191">
        <f t="shared" si="21"/>
        <v>0</v>
      </c>
      <c r="H192" s="191" t="b">
        <f t="shared" si="26"/>
        <v>0</v>
      </c>
      <c r="I192" s="222"/>
      <c r="J192" s="191">
        <f t="shared" si="23"/>
        <v>0</v>
      </c>
      <c r="K192" s="191">
        <f t="shared" si="24"/>
        <v>0</v>
      </c>
      <c r="L192" s="191">
        <f t="shared" si="25"/>
        <v>0</v>
      </c>
      <c r="M192" s="222">
        <f t="shared" si="18"/>
        <v>0</v>
      </c>
      <c r="N192" s="215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  <c r="AC192" s="126"/>
      <c r="AD192" s="126"/>
      <c r="AE192" s="126"/>
      <c r="AF192" s="126"/>
      <c r="AG192" s="126"/>
      <c r="AH192" s="126"/>
    </row>
    <row r="193" spans="1:34" ht="18" hidden="1" customHeight="1">
      <c r="A193" s="125"/>
      <c r="B193" s="125"/>
      <c r="C193" s="126"/>
      <c r="D193" s="126"/>
      <c r="E193" s="189" t="b">
        <f t="shared" si="19"/>
        <v>0</v>
      </c>
      <c r="F193" s="194" t="b">
        <f t="shared" si="20"/>
        <v>0</v>
      </c>
      <c r="G193" s="191">
        <f t="shared" si="21"/>
        <v>0</v>
      </c>
      <c r="H193" s="191" t="b">
        <f t="shared" si="26"/>
        <v>0</v>
      </c>
      <c r="I193" s="222"/>
      <c r="J193" s="191">
        <f t="shared" si="23"/>
        <v>0</v>
      </c>
      <c r="K193" s="191">
        <f t="shared" si="24"/>
        <v>0</v>
      </c>
      <c r="L193" s="191">
        <f t="shared" si="25"/>
        <v>0</v>
      </c>
      <c r="M193" s="222">
        <f t="shared" si="18"/>
        <v>0</v>
      </c>
      <c r="N193" s="215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  <c r="AC193" s="126"/>
      <c r="AD193" s="126"/>
      <c r="AE193" s="126"/>
      <c r="AF193" s="126"/>
      <c r="AG193" s="126"/>
      <c r="AH193" s="126"/>
    </row>
    <row r="194" spans="1:34" ht="18" hidden="1" customHeight="1">
      <c r="A194" s="125"/>
      <c r="B194" s="125"/>
      <c r="C194" s="126"/>
      <c r="D194" s="126"/>
      <c r="E194" s="189" t="b">
        <f t="shared" si="19"/>
        <v>0</v>
      </c>
      <c r="F194" s="194" t="b">
        <f t="shared" si="20"/>
        <v>0</v>
      </c>
      <c r="G194" s="191">
        <f t="shared" si="21"/>
        <v>0</v>
      </c>
      <c r="H194" s="191" t="b">
        <f t="shared" si="26"/>
        <v>0</v>
      </c>
      <c r="I194" s="222"/>
      <c r="J194" s="191">
        <f t="shared" si="23"/>
        <v>0</v>
      </c>
      <c r="K194" s="191">
        <f t="shared" si="24"/>
        <v>0</v>
      </c>
      <c r="L194" s="191">
        <f t="shared" si="25"/>
        <v>0</v>
      </c>
      <c r="M194" s="222">
        <f t="shared" si="18"/>
        <v>0</v>
      </c>
      <c r="N194" s="215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  <c r="AE194" s="126"/>
      <c r="AF194" s="126"/>
      <c r="AG194" s="126"/>
      <c r="AH194" s="126"/>
    </row>
    <row r="195" spans="1:34" ht="18" hidden="1" customHeight="1">
      <c r="A195" s="125"/>
      <c r="B195" s="125"/>
      <c r="C195" s="126"/>
      <c r="D195" s="126"/>
      <c r="E195" s="189" t="b">
        <f t="shared" si="19"/>
        <v>0</v>
      </c>
      <c r="F195" s="194" t="b">
        <f t="shared" si="20"/>
        <v>0</v>
      </c>
      <c r="G195" s="191">
        <f t="shared" si="21"/>
        <v>0</v>
      </c>
      <c r="H195" s="191" t="b">
        <f t="shared" si="26"/>
        <v>0</v>
      </c>
      <c r="I195" s="222"/>
      <c r="J195" s="191">
        <f t="shared" si="23"/>
        <v>0</v>
      </c>
      <c r="K195" s="191">
        <f t="shared" si="24"/>
        <v>0</v>
      </c>
      <c r="L195" s="191">
        <f t="shared" si="25"/>
        <v>0</v>
      </c>
      <c r="M195" s="222">
        <f t="shared" si="18"/>
        <v>0</v>
      </c>
      <c r="N195" s="215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  <c r="AF195" s="126"/>
      <c r="AG195" s="126"/>
      <c r="AH195" s="126"/>
    </row>
    <row r="196" spans="1:34" ht="18" hidden="1" customHeight="1">
      <c r="A196" s="125"/>
      <c r="B196" s="125"/>
      <c r="C196" s="126"/>
      <c r="D196" s="126"/>
      <c r="E196" s="189" t="b">
        <f t="shared" si="19"/>
        <v>0</v>
      </c>
      <c r="F196" s="194" t="b">
        <f t="shared" si="20"/>
        <v>0</v>
      </c>
      <c r="G196" s="191">
        <f t="shared" si="21"/>
        <v>0</v>
      </c>
      <c r="H196" s="191" t="b">
        <f t="shared" si="26"/>
        <v>0</v>
      </c>
      <c r="I196" s="222"/>
      <c r="J196" s="191">
        <f t="shared" si="23"/>
        <v>0</v>
      </c>
      <c r="K196" s="191">
        <f t="shared" si="24"/>
        <v>0</v>
      </c>
      <c r="L196" s="191">
        <f t="shared" si="25"/>
        <v>0</v>
      </c>
      <c r="M196" s="222">
        <f t="shared" si="18"/>
        <v>0</v>
      </c>
      <c r="N196" s="215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  <c r="AF196" s="126"/>
      <c r="AG196" s="126"/>
      <c r="AH196" s="126"/>
    </row>
    <row r="197" spans="1:34" ht="18" hidden="1" customHeight="1">
      <c r="A197" s="125"/>
      <c r="B197" s="125"/>
      <c r="C197" s="126"/>
      <c r="D197" s="126"/>
      <c r="E197" s="189" t="b">
        <f t="shared" si="19"/>
        <v>0</v>
      </c>
      <c r="F197" s="194" t="b">
        <f t="shared" si="20"/>
        <v>0</v>
      </c>
      <c r="G197" s="191">
        <f t="shared" si="21"/>
        <v>0</v>
      </c>
      <c r="H197" s="191" t="b">
        <f t="shared" si="26"/>
        <v>0</v>
      </c>
      <c r="I197" s="222"/>
      <c r="J197" s="191">
        <f t="shared" si="23"/>
        <v>0</v>
      </c>
      <c r="K197" s="191">
        <f t="shared" si="24"/>
        <v>0</v>
      </c>
      <c r="L197" s="191">
        <f t="shared" si="25"/>
        <v>0</v>
      </c>
      <c r="M197" s="222">
        <f t="shared" si="18"/>
        <v>0</v>
      </c>
      <c r="N197" s="215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  <c r="AF197" s="126"/>
      <c r="AG197" s="126"/>
      <c r="AH197" s="126"/>
    </row>
    <row r="198" spans="1:34" ht="18" hidden="1" customHeight="1">
      <c r="A198" s="125"/>
      <c r="B198" s="125"/>
      <c r="C198" s="126"/>
      <c r="D198" s="126"/>
      <c r="E198" s="189" t="b">
        <f t="shared" si="19"/>
        <v>0</v>
      </c>
      <c r="F198" s="194" t="b">
        <f t="shared" si="20"/>
        <v>0</v>
      </c>
      <c r="G198" s="191">
        <f t="shared" si="21"/>
        <v>0</v>
      </c>
      <c r="H198" s="191" t="b">
        <f t="shared" si="26"/>
        <v>0</v>
      </c>
      <c r="I198" s="222"/>
      <c r="J198" s="191">
        <f t="shared" si="23"/>
        <v>0</v>
      </c>
      <c r="K198" s="191">
        <f t="shared" si="24"/>
        <v>0</v>
      </c>
      <c r="L198" s="191">
        <f t="shared" si="25"/>
        <v>0</v>
      </c>
      <c r="M198" s="222">
        <f t="shared" si="18"/>
        <v>0</v>
      </c>
      <c r="N198" s="215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  <c r="AC198" s="126"/>
      <c r="AD198" s="126"/>
      <c r="AE198" s="126"/>
      <c r="AF198" s="126"/>
      <c r="AG198" s="126"/>
      <c r="AH198" s="126"/>
    </row>
    <row r="199" spans="1:34" ht="18" hidden="1" customHeight="1">
      <c r="A199" s="125"/>
      <c r="B199" s="125"/>
      <c r="C199" s="126"/>
      <c r="D199" s="126"/>
      <c r="E199" s="189" t="b">
        <f t="shared" si="19"/>
        <v>0</v>
      </c>
      <c r="F199" s="194" t="b">
        <f t="shared" si="20"/>
        <v>0</v>
      </c>
      <c r="G199" s="191">
        <f t="shared" si="21"/>
        <v>0</v>
      </c>
      <c r="H199" s="191" t="b">
        <f t="shared" si="26"/>
        <v>0</v>
      </c>
      <c r="I199" s="222"/>
      <c r="J199" s="191">
        <f t="shared" si="23"/>
        <v>0</v>
      </c>
      <c r="K199" s="191">
        <f t="shared" si="24"/>
        <v>0</v>
      </c>
      <c r="L199" s="191">
        <f t="shared" si="25"/>
        <v>0</v>
      </c>
      <c r="M199" s="222">
        <f t="shared" si="18"/>
        <v>0</v>
      </c>
      <c r="N199" s="215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  <c r="AC199" s="126"/>
      <c r="AD199" s="126"/>
      <c r="AE199" s="126"/>
      <c r="AF199" s="126"/>
      <c r="AG199" s="126"/>
      <c r="AH199" s="126"/>
    </row>
    <row r="200" spans="1:34" ht="18" hidden="1" customHeight="1">
      <c r="A200" s="125"/>
      <c r="B200" s="125"/>
      <c r="C200" s="126"/>
      <c r="D200" s="126"/>
      <c r="E200" s="189" t="b">
        <f t="shared" si="19"/>
        <v>0</v>
      </c>
      <c r="F200" s="194" t="b">
        <f t="shared" si="20"/>
        <v>0</v>
      </c>
      <c r="G200" s="191">
        <f t="shared" si="21"/>
        <v>0</v>
      </c>
      <c r="H200" s="191" t="b">
        <f t="shared" si="26"/>
        <v>0</v>
      </c>
      <c r="I200" s="222"/>
      <c r="J200" s="191">
        <f t="shared" si="23"/>
        <v>0</v>
      </c>
      <c r="K200" s="191">
        <f t="shared" si="24"/>
        <v>0</v>
      </c>
      <c r="L200" s="191">
        <f t="shared" si="25"/>
        <v>0</v>
      </c>
      <c r="M200" s="222">
        <f t="shared" si="18"/>
        <v>0</v>
      </c>
      <c r="N200" s="215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  <c r="AF200" s="126"/>
      <c r="AG200" s="126"/>
      <c r="AH200" s="126"/>
    </row>
    <row r="201" spans="1:34" ht="18" hidden="1" customHeight="1">
      <c r="A201" s="125"/>
      <c r="B201" s="125"/>
      <c r="C201" s="126"/>
      <c r="D201" s="126"/>
      <c r="E201" s="198">
        <f>SUBTOTAL(102,SIMULADOR!$E$116:$E$200)+SIMULADOR!$E$102</f>
        <v>1</v>
      </c>
      <c r="F201" s="224"/>
      <c r="G201" s="225"/>
      <c r="H201" s="225">
        <f>SUBTOTAL(109,SIMULADOR!$H$116:$H$200)</f>
        <v>0</v>
      </c>
      <c r="I201" s="201">
        <f>SUBTOTAL(109,SIMULADOR!$I$116:$I$200)</f>
        <v>0</v>
      </c>
      <c r="J201" s="201">
        <f>SUBTOTAL(109,SIMULADOR!$J$116:$J$200)</f>
        <v>0</v>
      </c>
      <c r="K201" s="201">
        <f>SUBTOTAL(109,SIMULADOR!$K$116:$K$200)</f>
        <v>0</v>
      </c>
      <c r="L201" s="201">
        <f>SUBTOTAL(109,SIMULADOR!$L$116:$L$200)</f>
        <v>0</v>
      </c>
      <c r="M201" s="202">
        <f>VLOOKUP(E201,SIMULADOR!$E$115:$M$200,9,0)</f>
        <v>0</v>
      </c>
      <c r="N201" s="215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  <c r="AF201" s="126"/>
      <c r="AG201" s="126"/>
      <c r="AH201" s="126"/>
    </row>
    <row r="202" spans="1:34" ht="18" hidden="1" customHeight="1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215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  <c r="AF202" s="126"/>
      <c r="AG202" s="126"/>
      <c r="AH202" s="126"/>
    </row>
    <row r="203" spans="1:34" ht="18" hidden="1" customHeight="1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215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  <c r="AE203" s="126"/>
      <c r="AF203" s="126"/>
      <c r="AG203" s="126"/>
      <c r="AH203" s="126"/>
    </row>
    <row r="204" spans="1:34" ht="18" customHeight="1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215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  <c r="AE204" s="126"/>
      <c r="AF204" s="126"/>
      <c r="AG204" s="126"/>
      <c r="AH204" s="126"/>
    </row>
    <row r="205" spans="1:34" ht="18" customHeight="1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215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  <c r="AE205" s="126"/>
      <c r="AF205" s="126"/>
      <c r="AG205" s="126"/>
      <c r="AH205" s="126"/>
    </row>
    <row r="206" spans="1:34" ht="18" customHeight="1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215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  <c r="AE206" s="126"/>
      <c r="AF206" s="126"/>
      <c r="AG206" s="126"/>
      <c r="AH206" s="126"/>
    </row>
    <row r="207" spans="1:34" ht="18" customHeight="1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215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  <c r="AC207" s="126"/>
      <c r="AD207" s="126"/>
      <c r="AE207" s="126"/>
      <c r="AF207" s="126"/>
      <c r="AG207" s="126"/>
      <c r="AH207" s="126"/>
    </row>
    <row r="208" spans="1:34" ht="18" customHeight="1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215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  <c r="AC208" s="126"/>
      <c r="AD208" s="126"/>
      <c r="AE208" s="126"/>
      <c r="AF208" s="126"/>
      <c r="AG208" s="126"/>
      <c r="AH208" s="126"/>
    </row>
    <row r="209" spans="1:34" ht="18" customHeight="1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215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  <c r="AC209" s="126"/>
      <c r="AD209" s="126"/>
      <c r="AE209" s="126"/>
      <c r="AF209" s="126"/>
      <c r="AG209" s="126"/>
      <c r="AH209" s="126"/>
    </row>
    <row r="210" spans="1:34" ht="18" customHeight="1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215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  <c r="AC210" s="126"/>
      <c r="AD210" s="126"/>
      <c r="AE210" s="126"/>
      <c r="AF210" s="126"/>
      <c r="AG210" s="126"/>
      <c r="AH210" s="126"/>
    </row>
    <row r="211" spans="1:34" ht="18" customHeight="1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215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  <c r="AE211" s="126"/>
      <c r="AF211" s="126"/>
      <c r="AG211" s="126"/>
      <c r="AH211" s="126"/>
    </row>
    <row r="212" spans="1:34" ht="18" customHeight="1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215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  <c r="AF212" s="126"/>
      <c r="AG212" s="126"/>
      <c r="AH212" s="126"/>
    </row>
    <row r="213" spans="1:34" ht="18" customHeight="1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30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26"/>
      <c r="AE213" s="126"/>
      <c r="AF213" s="126"/>
      <c r="AG213" s="126"/>
      <c r="AH213" s="126"/>
    </row>
    <row r="214" spans="1:34" ht="18" customHeight="1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30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  <c r="AC214" s="126"/>
      <c r="AD214" s="126"/>
      <c r="AE214" s="126"/>
      <c r="AF214" s="126"/>
      <c r="AG214" s="126"/>
      <c r="AH214" s="126"/>
    </row>
    <row r="215" spans="1:34" ht="18" customHeight="1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30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  <c r="AC215" s="126"/>
      <c r="AD215" s="126"/>
      <c r="AE215" s="126"/>
      <c r="AF215" s="126"/>
      <c r="AG215" s="126"/>
      <c r="AH215" s="126"/>
    </row>
    <row r="216" spans="1:34" ht="18" customHeight="1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30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  <c r="AC216" s="126"/>
      <c r="AD216" s="126"/>
      <c r="AE216" s="126"/>
      <c r="AF216" s="126"/>
      <c r="AG216" s="126"/>
      <c r="AH216" s="126"/>
    </row>
    <row r="217" spans="1:34" ht="18" customHeight="1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30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  <c r="AF217" s="126"/>
      <c r="AG217" s="126"/>
      <c r="AH217" s="126"/>
    </row>
    <row r="218" spans="1:34" ht="18" customHeight="1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30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  <c r="AC218" s="126"/>
      <c r="AD218" s="126"/>
      <c r="AE218" s="126"/>
      <c r="AF218" s="126"/>
      <c r="AG218" s="126"/>
      <c r="AH218" s="126"/>
    </row>
    <row r="219" spans="1:34" ht="18" customHeight="1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30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  <c r="AC219" s="126"/>
      <c r="AD219" s="126"/>
      <c r="AE219" s="126"/>
      <c r="AF219" s="126"/>
      <c r="AG219" s="126"/>
      <c r="AH219" s="126"/>
    </row>
    <row r="220" spans="1:34" ht="18" customHeight="1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30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  <c r="AF220" s="126"/>
      <c r="AG220" s="126"/>
      <c r="AH220" s="126"/>
    </row>
    <row r="221" spans="1:34" ht="18" customHeight="1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30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  <c r="AE221" s="126"/>
      <c r="AF221" s="126"/>
      <c r="AG221" s="126"/>
      <c r="AH221" s="126"/>
    </row>
    <row r="222" spans="1:34" ht="18" customHeight="1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30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  <c r="AC222" s="126"/>
      <c r="AD222" s="126"/>
      <c r="AE222" s="126"/>
      <c r="AF222" s="126"/>
      <c r="AG222" s="126"/>
      <c r="AH222" s="126"/>
    </row>
    <row r="223" spans="1:34" ht="18" customHeight="1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30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  <c r="AF223" s="126"/>
      <c r="AG223" s="126"/>
      <c r="AH223" s="126"/>
    </row>
    <row r="224" spans="1:34" ht="18" customHeight="1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30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  <c r="AG224" s="126"/>
      <c r="AH224" s="126"/>
    </row>
    <row r="225" spans="1:34" ht="18" customHeight="1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30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  <c r="AG225" s="126"/>
      <c r="AH225" s="126"/>
    </row>
    <row r="226" spans="1:34" ht="18" customHeight="1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30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  <c r="AG226" s="126"/>
      <c r="AH226" s="126"/>
    </row>
    <row r="227" spans="1:34" ht="18" customHeight="1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30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  <c r="AG227" s="126"/>
      <c r="AH227" s="126"/>
    </row>
    <row r="228" spans="1:34" ht="18" customHeight="1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30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  <c r="AG228" s="126"/>
      <c r="AH228" s="126"/>
    </row>
    <row r="229" spans="1:34" ht="18" customHeight="1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30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G229" s="126"/>
      <c r="AH229" s="126"/>
    </row>
    <row r="230" spans="1:34" ht="18" customHeight="1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30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  <c r="AC230" s="126"/>
      <c r="AD230" s="126"/>
      <c r="AE230" s="126"/>
      <c r="AF230" s="126"/>
      <c r="AG230" s="126"/>
      <c r="AH230" s="126"/>
    </row>
    <row r="231" spans="1:34" ht="18" customHeight="1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30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  <c r="AC231" s="126"/>
      <c r="AD231" s="126"/>
      <c r="AE231" s="126"/>
      <c r="AF231" s="126"/>
      <c r="AG231" s="126"/>
      <c r="AH231" s="126"/>
    </row>
    <row r="232" spans="1:34" ht="18" customHeight="1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30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  <c r="AC232" s="126"/>
      <c r="AD232" s="126"/>
      <c r="AE232" s="126"/>
      <c r="AF232" s="126"/>
      <c r="AG232" s="126"/>
      <c r="AH232" s="126"/>
    </row>
    <row r="233" spans="1:34" ht="18" customHeight="1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30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  <c r="AC233" s="126"/>
      <c r="AD233" s="126"/>
      <c r="AE233" s="126"/>
      <c r="AF233" s="126"/>
      <c r="AG233" s="126"/>
      <c r="AH233" s="126"/>
    </row>
    <row r="234" spans="1:34" ht="18" customHeight="1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30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  <c r="AC234" s="126"/>
      <c r="AD234" s="126"/>
      <c r="AE234" s="126"/>
      <c r="AF234" s="126"/>
      <c r="AG234" s="126"/>
      <c r="AH234" s="126"/>
    </row>
    <row r="235" spans="1:34" ht="18" customHeight="1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30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  <c r="AC235" s="126"/>
      <c r="AD235" s="126"/>
      <c r="AE235" s="126"/>
      <c r="AF235" s="126"/>
      <c r="AG235" s="126"/>
      <c r="AH235" s="126"/>
    </row>
    <row r="236" spans="1:34" ht="18" customHeight="1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30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  <c r="AC236" s="126"/>
      <c r="AD236" s="126"/>
      <c r="AE236" s="126"/>
      <c r="AF236" s="126"/>
      <c r="AG236" s="126"/>
      <c r="AH236" s="126"/>
    </row>
    <row r="237" spans="1:34" ht="18" customHeight="1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30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  <c r="AC237" s="126"/>
      <c r="AD237" s="126"/>
      <c r="AE237" s="126"/>
      <c r="AF237" s="126"/>
      <c r="AG237" s="126"/>
      <c r="AH237" s="126"/>
    </row>
    <row r="238" spans="1:34" ht="18" customHeight="1">
      <c r="A238" s="130"/>
      <c r="B238" s="130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30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  <c r="AC238" s="126"/>
      <c r="AD238" s="130"/>
      <c r="AE238" s="130"/>
      <c r="AF238" s="130"/>
      <c r="AG238" s="130"/>
      <c r="AH238" s="130"/>
    </row>
    <row r="239" spans="1:34" ht="18" customHeight="1">
      <c r="A239" s="130"/>
      <c r="B239" s="130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30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  <c r="AC239" s="126"/>
      <c r="AD239" s="130"/>
      <c r="AE239" s="130"/>
      <c r="AF239" s="130"/>
      <c r="AG239" s="130"/>
      <c r="AH239" s="130"/>
    </row>
    <row r="240" spans="1:34" ht="18" customHeight="1">
      <c r="A240" s="130"/>
      <c r="B240" s="130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30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  <c r="AC240" s="126"/>
      <c r="AD240" s="130"/>
      <c r="AE240" s="130"/>
      <c r="AF240" s="130"/>
      <c r="AG240" s="130"/>
      <c r="AH240" s="130"/>
    </row>
    <row r="241" spans="1:34" ht="18" customHeight="1">
      <c r="A241" s="130"/>
      <c r="B241" s="130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30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  <c r="AC241" s="126"/>
      <c r="AD241" s="130"/>
      <c r="AE241" s="130"/>
      <c r="AF241" s="130"/>
      <c r="AG241" s="130"/>
      <c r="AH241" s="130"/>
    </row>
    <row r="242" spans="1:34" ht="18" customHeight="1">
      <c r="A242" s="130"/>
      <c r="B242" s="130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30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30"/>
      <c r="AE242" s="130"/>
      <c r="AF242" s="130"/>
      <c r="AG242" s="130"/>
      <c r="AH242" s="130"/>
    </row>
    <row r="243" spans="1:34" ht="18" customHeight="1">
      <c r="A243" s="130"/>
      <c r="B243" s="130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30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  <c r="AC243" s="126"/>
      <c r="AD243" s="130"/>
      <c r="AE243" s="130"/>
      <c r="AF243" s="130"/>
      <c r="AG243" s="130"/>
      <c r="AH243" s="130"/>
    </row>
    <row r="244" spans="1:34" ht="18" customHeight="1">
      <c r="A244" s="130"/>
      <c r="B244" s="130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30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  <c r="AC244" s="126"/>
      <c r="AD244" s="130"/>
      <c r="AE244" s="130"/>
      <c r="AF244" s="130"/>
      <c r="AG244" s="130"/>
      <c r="AH244" s="130"/>
    </row>
    <row r="245" spans="1:34" ht="18" customHeight="1">
      <c r="A245" s="130"/>
      <c r="B245" s="130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30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  <c r="AC245" s="126"/>
      <c r="AD245" s="130"/>
      <c r="AE245" s="130"/>
      <c r="AF245" s="130"/>
      <c r="AG245" s="130"/>
      <c r="AH245" s="130"/>
    </row>
    <row r="246" spans="1:34" ht="18" customHeight="1">
      <c r="A246" s="130"/>
      <c r="B246" s="130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30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  <c r="AC246" s="126"/>
      <c r="AD246" s="130"/>
      <c r="AE246" s="130"/>
      <c r="AF246" s="130"/>
      <c r="AG246" s="130"/>
      <c r="AH246" s="130"/>
    </row>
    <row r="247" spans="1:34" ht="18" customHeight="1">
      <c r="A247" s="130"/>
      <c r="B247" s="130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30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  <c r="AC247" s="126"/>
      <c r="AD247" s="130"/>
      <c r="AE247" s="130"/>
      <c r="AF247" s="130"/>
      <c r="AG247" s="130"/>
      <c r="AH247" s="130"/>
    </row>
    <row r="248" spans="1:34" ht="18" customHeight="1">
      <c r="A248" s="130"/>
      <c r="B248" s="130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30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  <c r="AC248" s="126"/>
      <c r="AD248" s="130"/>
      <c r="AE248" s="130"/>
      <c r="AF248" s="130"/>
      <c r="AG248" s="130"/>
      <c r="AH248" s="130"/>
    </row>
    <row r="249" spans="1:34" ht="18" customHeight="1">
      <c r="A249" s="130"/>
      <c r="B249" s="130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30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  <c r="AC249" s="126"/>
      <c r="AD249" s="130"/>
      <c r="AE249" s="130"/>
      <c r="AF249" s="130"/>
      <c r="AG249" s="130"/>
      <c r="AH249" s="130"/>
    </row>
    <row r="250" spans="1:34" ht="18" customHeight="1">
      <c r="A250" s="130"/>
      <c r="B250" s="130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30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  <c r="AC250" s="126"/>
      <c r="AD250" s="130"/>
      <c r="AE250" s="130"/>
      <c r="AF250" s="130"/>
      <c r="AG250" s="130"/>
      <c r="AH250" s="130"/>
    </row>
    <row r="251" spans="1:34" ht="18" customHeight="1">
      <c r="A251" s="130"/>
      <c r="B251" s="130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30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  <c r="AC251" s="126"/>
      <c r="AD251" s="130"/>
      <c r="AE251" s="130"/>
      <c r="AF251" s="130"/>
      <c r="AG251" s="130"/>
      <c r="AH251" s="130"/>
    </row>
    <row r="252" spans="1:34" ht="18" customHeight="1">
      <c r="A252" s="130"/>
      <c r="B252" s="130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30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  <c r="AC252" s="126"/>
      <c r="AD252" s="130"/>
      <c r="AE252" s="130"/>
      <c r="AF252" s="130"/>
      <c r="AG252" s="130"/>
      <c r="AH252" s="130"/>
    </row>
    <row r="253" spans="1:34" ht="18" customHeight="1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30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  <c r="AC253" s="126"/>
      <c r="AD253" s="126"/>
      <c r="AE253" s="126"/>
      <c r="AF253" s="126"/>
      <c r="AG253" s="126"/>
      <c r="AH253" s="126"/>
    </row>
    <row r="254" spans="1:34" ht="18" customHeight="1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30"/>
      <c r="N254" s="130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  <c r="AC254" s="126"/>
      <c r="AD254" s="126"/>
      <c r="AE254" s="126"/>
      <c r="AF254" s="126"/>
      <c r="AG254" s="126"/>
      <c r="AH254" s="126"/>
    </row>
    <row r="255" spans="1:34" ht="18" customHeight="1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30"/>
      <c r="N255" s="130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  <c r="AC255" s="126"/>
      <c r="AD255" s="126"/>
      <c r="AE255" s="126"/>
      <c r="AF255" s="126"/>
      <c r="AG255" s="126"/>
      <c r="AH255" s="126"/>
    </row>
    <row r="256" spans="1:34" ht="18" customHeight="1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30"/>
      <c r="N256" s="130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  <c r="AC256" s="126"/>
      <c r="AD256" s="126"/>
      <c r="AE256" s="126"/>
      <c r="AF256" s="126"/>
      <c r="AG256" s="126"/>
      <c r="AH256" s="126"/>
    </row>
    <row r="257" spans="1:34" ht="18" customHeight="1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30"/>
      <c r="N257" s="130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  <c r="AC257" s="126"/>
      <c r="AD257" s="126"/>
      <c r="AE257" s="126"/>
      <c r="AF257" s="126"/>
      <c r="AG257" s="126"/>
      <c r="AH257" s="126"/>
    </row>
    <row r="258" spans="1:34" ht="18" customHeight="1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30"/>
      <c r="N258" s="130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  <c r="AC258" s="126"/>
      <c r="AD258" s="126"/>
      <c r="AE258" s="126"/>
      <c r="AF258" s="126"/>
      <c r="AG258" s="126"/>
      <c r="AH258" s="126"/>
    </row>
    <row r="259" spans="1:34" ht="18" customHeight="1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30"/>
      <c r="N259" s="130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  <c r="AC259" s="126"/>
      <c r="AD259" s="126"/>
      <c r="AE259" s="126"/>
      <c r="AF259" s="126"/>
      <c r="AG259" s="126"/>
      <c r="AH259" s="126"/>
    </row>
    <row r="260" spans="1:34" ht="18" customHeight="1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30"/>
      <c r="N260" s="130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  <c r="AC260" s="126"/>
      <c r="AD260" s="126"/>
      <c r="AE260" s="126"/>
      <c r="AF260" s="126"/>
      <c r="AG260" s="126"/>
      <c r="AH260" s="126"/>
    </row>
    <row r="261" spans="1:34" ht="18" customHeight="1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30"/>
      <c r="N261" s="130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  <c r="AC261" s="126"/>
      <c r="AD261" s="126"/>
      <c r="AE261" s="126"/>
      <c r="AF261" s="126"/>
      <c r="AG261" s="126"/>
      <c r="AH261" s="126"/>
    </row>
    <row r="262" spans="1:34" ht="18" customHeight="1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30"/>
      <c r="N262" s="130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6"/>
      <c r="AD262" s="126"/>
      <c r="AE262" s="126"/>
      <c r="AF262" s="126"/>
      <c r="AG262" s="126"/>
      <c r="AH262" s="126"/>
    </row>
    <row r="263" spans="1:34" ht="18" customHeight="1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30"/>
      <c r="N263" s="130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  <c r="AC263" s="126"/>
      <c r="AD263" s="126"/>
      <c r="AE263" s="126"/>
      <c r="AF263" s="126"/>
      <c r="AG263" s="126"/>
      <c r="AH263" s="126"/>
    </row>
    <row r="264" spans="1:34" ht="18" customHeight="1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30"/>
      <c r="N264" s="130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  <c r="AC264" s="126"/>
      <c r="AD264" s="126"/>
      <c r="AE264" s="126"/>
      <c r="AF264" s="126"/>
      <c r="AG264" s="126"/>
      <c r="AH264" s="126"/>
    </row>
    <row r="265" spans="1:34" ht="18" customHeight="1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30"/>
      <c r="N265" s="130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  <c r="AE265" s="126"/>
      <c r="AF265" s="126"/>
      <c r="AG265" s="126"/>
      <c r="AH265" s="126"/>
    </row>
    <row r="266" spans="1:34" ht="18" customHeight="1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30"/>
      <c r="N266" s="130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  <c r="AC266" s="126"/>
      <c r="AD266" s="126"/>
      <c r="AE266" s="126"/>
      <c r="AF266" s="126"/>
      <c r="AG266" s="126"/>
      <c r="AH266" s="126"/>
    </row>
    <row r="267" spans="1:34" ht="18" customHeight="1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30"/>
      <c r="N267" s="130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  <c r="AC267" s="126"/>
      <c r="AD267" s="126"/>
      <c r="AE267" s="126"/>
      <c r="AF267" s="126"/>
      <c r="AG267" s="126"/>
      <c r="AH267" s="126"/>
    </row>
    <row r="268" spans="1:34" ht="18" customHeight="1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30"/>
      <c r="N268" s="130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  <c r="AC268" s="126"/>
      <c r="AD268" s="126"/>
      <c r="AE268" s="126"/>
      <c r="AF268" s="126"/>
      <c r="AG268" s="126"/>
      <c r="AH268" s="126"/>
    </row>
    <row r="269" spans="1:34" ht="18" customHeight="1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30"/>
      <c r="N269" s="130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  <c r="AC269" s="126"/>
      <c r="AD269" s="126"/>
      <c r="AE269" s="126"/>
      <c r="AF269" s="126"/>
      <c r="AG269" s="126"/>
      <c r="AH269" s="126"/>
    </row>
    <row r="270" spans="1:34" ht="18" customHeight="1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30"/>
      <c r="N270" s="130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  <c r="AC270" s="126"/>
      <c r="AD270" s="126"/>
      <c r="AE270" s="126"/>
      <c r="AF270" s="126"/>
      <c r="AG270" s="126"/>
      <c r="AH270" s="126"/>
    </row>
    <row r="271" spans="1:34" ht="18" customHeight="1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30"/>
      <c r="N271" s="130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  <c r="AC271" s="126"/>
      <c r="AD271" s="126"/>
      <c r="AE271" s="126"/>
      <c r="AF271" s="126"/>
      <c r="AG271" s="126"/>
      <c r="AH271" s="126"/>
    </row>
    <row r="272" spans="1:34" ht="18" customHeight="1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30"/>
      <c r="N272" s="130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  <c r="AG272" s="126"/>
      <c r="AH272" s="126"/>
    </row>
    <row r="273" spans="1:34" ht="18" customHeight="1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30"/>
      <c r="N273" s="130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  <c r="AC273" s="126"/>
      <c r="AD273" s="126"/>
      <c r="AE273" s="126"/>
      <c r="AF273" s="126"/>
      <c r="AG273" s="126"/>
      <c r="AH273" s="126"/>
    </row>
    <row r="274" spans="1:34" ht="18" customHeight="1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30"/>
      <c r="N274" s="130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  <c r="AC274" s="126"/>
      <c r="AD274" s="126"/>
      <c r="AE274" s="126"/>
      <c r="AF274" s="126"/>
      <c r="AG274" s="126"/>
      <c r="AH274" s="126"/>
    </row>
    <row r="275" spans="1:34" ht="18" customHeight="1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30"/>
      <c r="N275" s="130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  <c r="AC275" s="126"/>
      <c r="AD275" s="126"/>
      <c r="AE275" s="126"/>
      <c r="AF275" s="126"/>
      <c r="AG275" s="126"/>
      <c r="AH275" s="126"/>
    </row>
    <row r="276" spans="1:34" ht="18" customHeight="1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30"/>
      <c r="N276" s="130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  <c r="AC276" s="126"/>
      <c r="AD276" s="126"/>
      <c r="AE276" s="126"/>
      <c r="AF276" s="126"/>
      <c r="AG276" s="126"/>
      <c r="AH276" s="126"/>
    </row>
    <row r="277" spans="1:34" ht="18" customHeight="1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30"/>
      <c r="N277" s="130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  <c r="AC277" s="126"/>
      <c r="AD277" s="126"/>
      <c r="AE277" s="126"/>
      <c r="AF277" s="126"/>
      <c r="AG277" s="126"/>
      <c r="AH277" s="126"/>
    </row>
    <row r="278" spans="1:34" ht="18" customHeight="1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30"/>
      <c r="N278" s="130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  <c r="AC278" s="126"/>
      <c r="AD278" s="126"/>
      <c r="AE278" s="126"/>
      <c r="AF278" s="126"/>
      <c r="AG278" s="126"/>
      <c r="AH278" s="126"/>
    </row>
    <row r="279" spans="1:34" ht="18" customHeight="1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30"/>
      <c r="N279" s="130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</row>
    <row r="280" spans="1:34" ht="18" customHeight="1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30"/>
      <c r="N280" s="130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</row>
    <row r="281" spans="1:34" ht="18" customHeight="1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30"/>
      <c r="N281" s="130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  <c r="AF281" s="126"/>
      <c r="AG281" s="126"/>
      <c r="AH281" s="126"/>
    </row>
    <row r="282" spans="1:34" ht="18" customHeight="1">
      <c r="A282" s="126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30"/>
      <c r="N282" s="130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</row>
    <row r="283" spans="1:34" ht="18" customHeight="1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30"/>
      <c r="N283" s="130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  <c r="AE283" s="126"/>
      <c r="AF283" s="126"/>
      <c r="AG283" s="126"/>
      <c r="AH283" s="126"/>
    </row>
    <row r="284" spans="1:34" ht="18" customHeight="1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30"/>
      <c r="N284" s="130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  <c r="AC284" s="126"/>
      <c r="AD284" s="126"/>
      <c r="AE284" s="126"/>
      <c r="AF284" s="126"/>
      <c r="AG284" s="126"/>
      <c r="AH284" s="126"/>
    </row>
    <row r="285" spans="1:34" ht="18" customHeight="1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30"/>
      <c r="N285" s="130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  <c r="AE285" s="126"/>
      <c r="AF285" s="126"/>
      <c r="AG285" s="126"/>
      <c r="AH285" s="126"/>
    </row>
    <row r="286" spans="1:34" ht="18" customHeight="1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30"/>
      <c r="N286" s="130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  <c r="AC286" s="126"/>
      <c r="AD286" s="126"/>
      <c r="AE286" s="126"/>
      <c r="AF286" s="126"/>
      <c r="AG286" s="126"/>
      <c r="AH286" s="126"/>
    </row>
    <row r="287" spans="1:34" ht="18" customHeight="1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30"/>
      <c r="N287" s="130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  <c r="AC287" s="126"/>
      <c r="AD287" s="126"/>
      <c r="AE287" s="126"/>
      <c r="AF287" s="126"/>
      <c r="AG287" s="126"/>
      <c r="AH287" s="126"/>
    </row>
    <row r="288" spans="1:34" ht="18" customHeight="1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30"/>
      <c r="N288" s="130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  <c r="AE288" s="126"/>
      <c r="AF288" s="126"/>
      <c r="AG288" s="126"/>
      <c r="AH288" s="126"/>
    </row>
    <row r="289" spans="1:34" ht="18" customHeight="1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30"/>
      <c r="N289" s="130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  <c r="AC289" s="126"/>
      <c r="AD289" s="126"/>
      <c r="AE289" s="126"/>
      <c r="AF289" s="126"/>
      <c r="AG289" s="126"/>
      <c r="AH289" s="126"/>
    </row>
    <row r="290" spans="1:34" ht="18" customHeight="1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30"/>
      <c r="N290" s="130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  <c r="AE290" s="126"/>
      <c r="AF290" s="126"/>
      <c r="AG290" s="126"/>
      <c r="AH290" s="126"/>
    </row>
    <row r="291" spans="1:34" ht="18" customHeight="1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30"/>
      <c r="N291" s="130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  <c r="AC291" s="126"/>
      <c r="AD291" s="126"/>
      <c r="AE291" s="126"/>
      <c r="AF291" s="126"/>
      <c r="AG291" s="126"/>
      <c r="AH291" s="126"/>
    </row>
    <row r="292" spans="1:34" ht="18" customHeight="1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30"/>
      <c r="N292" s="130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  <c r="AC292" s="126"/>
      <c r="AD292" s="126"/>
      <c r="AE292" s="126"/>
      <c r="AF292" s="126"/>
      <c r="AG292" s="126"/>
      <c r="AH292" s="126"/>
    </row>
    <row r="293" spans="1:34" ht="18" customHeight="1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30"/>
      <c r="N293" s="130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  <c r="AC293" s="126"/>
      <c r="AD293" s="126"/>
      <c r="AE293" s="126"/>
      <c r="AF293" s="126"/>
      <c r="AG293" s="126"/>
      <c r="AH293" s="126"/>
    </row>
    <row r="294" spans="1:34" ht="18" customHeight="1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30"/>
      <c r="N294" s="130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  <c r="AC294" s="126"/>
      <c r="AD294" s="126"/>
      <c r="AE294" s="126"/>
      <c r="AF294" s="126"/>
      <c r="AG294" s="126"/>
      <c r="AH294" s="126"/>
    </row>
    <row r="295" spans="1:34" ht="18" customHeight="1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30"/>
      <c r="N295" s="130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  <c r="AC295" s="126"/>
      <c r="AD295" s="126"/>
      <c r="AE295" s="126"/>
      <c r="AF295" s="126"/>
      <c r="AG295" s="126"/>
      <c r="AH295" s="126"/>
    </row>
    <row r="296" spans="1:34" ht="18" customHeight="1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30"/>
      <c r="N296" s="130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  <c r="AC296" s="126"/>
      <c r="AD296" s="126"/>
      <c r="AE296" s="126"/>
      <c r="AF296" s="126"/>
      <c r="AG296" s="126"/>
      <c r="AH296" s="126"/>
    </row>
    <row r="297" spans="1:34" ht="18" customHeight="1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30"/>
      <c r="N297" s="130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6"/>
      <c r="AC297" s="126"/>
      <c r="AD297" s="126"/>
      <c r="AE297" s="126"/>
      <c r="AF297" s="126"/>
      <c r="AG297" s="126"/>
      <c r="AH297" s="126"/>
    </row>
    <row r="298" spans="1:34" ht="18" customHeight="1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30"/>
      <c r="N298" s="130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  <c r="AC298" s="126"/>
      <c r="AD298" s="126"/>
      <c r="AE298" s="126"/>
      <c r="AF298" s="126"/>
      <c r="AG298" s="126"/>
      <c r="AH298" s="126"/>
    </row>
    <row r="299" spans="1:34" ht="18" customHeight="1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30"/>
      <c r="N299" s="130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  <c r="AD299" s="126"/>
      <c r="AE299" s="126"/>
      <c r="AF299" s="126"/>
      <c r="AG299" s="126"/>
      <c r="AH299" s="126"/>
    </row>
    <row r="300" spans="1:34" ht="18" customHeight="1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30"/>
      <c r="N300" s="130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  <c r="AC300" s="126"/>
      <c r="AD300" s="126"/>
      <c r="AE300" s="126"/>
      <c r="AF300" s="126"/>
      <c r="AG300" s="126"/>
      <c r="AH300" s="126"/>
    </row>
    <row r="301" spans="1:34" ht="18" customHeight="1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30"/>
      <c r="N301" s="130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  <c r="AD301" s="126"/>
      <c r="AE301" s="126"/>
      <c r="AF301" s="126"/>
      <c r="AG301" s="126"/>
      <c r="AH301" s="126"/>
    </row>
    <row r="302" spans="1:34" ht="18" customHeight="1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30"/>
      <c r="N302" s="130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  <c r="AC302" s="126"/>
      <c r="AD302" s="126"/>
      <c r="AE302" s="126"/>
      <c r="AF302" s="126"/>
      <c r="AG302" s="126"/>
      <c r="AH302" s="126"/>
    </row>
    <row r="303" spans="1:34" ht="18" customHeight="1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30"/>
      <c r="N303" s="130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  <c r="AC303" s="126"/>
      <c r="AD303" s="126"/>
      <c r="AE303" s="126"/>
      <c r="AF303" s="126"/>
      <c r="AG303" s="126"/>
      <c r="AH303" s="126"/>
    </row>
    <row r="304" spans="1:34" ht="18" customHeight="1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30"/>
      <c r="N304" s="130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  <c r="AC304" s="126"/>
      <c r="AD304" s="126"/>
      <c r="AE304" s="126"/>
      <c r="AF304" s="126"/>
      <c r="AG304" s="126"/>
      <c r="AH304" s="126"/>
    </row>
    <row r="305" spans="1:34" ht="18" customHeight="1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30"/>
      <c r="N305" s="130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  <c r="AC305" s="126"/>
      <c r="AD305" s="126"/>
      <c r="AE305" s="126"/>
      <c r="AF305" s="126"/>
      <c r="AG305" s="126"/>
      <c r="AH305" s="126"/>
    </row>
    <row r="306" spans="1:34" ht="18" customHeight="1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30"/>
      <c r="N306" s="130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  <c r="AC306" s="126"/>
      <c r="AD306" s="126"/>
      <c r="AE306" s="126"/>
      <c r="AF306" s="126"/>
      <c r="AG306" s="126"/>
      <c r="AH306" s="126"/>
    </row>
    <row r="307" spans="1:34" ht="18" customHeight="1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30"/>
      <c r="N307" s="130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  <c r="AC307" s="126"/>
      <c r="AD307" s="126"/>
      <c r="AE307" s="126"/>
      <c r="AF307" s="126"/>
      <c r="AG307" s="126"/>
      <c r="AH307" s="126"/>
    </row>
    <row r="308" spans="1:34" ht="18" customHeight="1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30"/>
      <c r="N308" s="130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  <c r="AC308" s="126"/>
      <c r="AD308" s="126"/>
      <c r="AE308" s="126"/>
      <c r="AF308" s="126"/>
      <c r="AG308" s="126"/>
      <c r="AH308" s="126"/>
    </row>
    <row r="309" spans="1:34" ht="18" customHeight="1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30"/>
      <c r="N309" s="130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  <c r="AC309" s="126"/>
      <c r="AD309" s="126"/>
      <c r="AE309" s="126"/>
      <c r="AF309" s="126"/>
      <c r="AG309" s="126"/>
      <c r="AH309" s="126"/>
    </row>
    <row r="310" spans="1:34" ht="18" customHeight="1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30"/>
      <c r="N310" s="130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  <c r="AC310" s="126"/>
      <c r="AD310" s="126"/>
      <c r="AE310" s="126"/>
      <c r="AF310" s="126"/>
      <c r="AG310" s="126"/>
      <c r="AH310" s="126"/>
    </row>
    <row r="311" spans="1:34" ht="18" customHeight="1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30"/>
      <c r="N311" s="130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  <c r="AC311" s="126"/>
      <c r="AD311" s="126"/>
      <c r="AE311" s="126"/>
      <c r="AF311" s="126"/>
      <c r="AG311" s="126"/>
      <c r="AH311" s="126"/>
    </row>
    <row r="312" spans="1:34" ht="18" customHeight="1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30"/>
      <c r="N312" s="130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  <c r="AC312" s="126"/>
      <c r="AD312" s="126"/>
      <c r="AE312" s="126"/>
      <c r="AF312" s="126"/>
      <c r="AG312" s="126"/>
      <c r="AH312" s="126"/>
    </row>
    <row r="313" spans="1:34" ht="18" customHeight="1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30"/>
      <c r="N313" s="130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  <c r="AC313" s="126"/>
      <c r="AD313" s="126"/>
      <c r="AE313" s="126"/>
      <c r="AF313" s="126"/>
      <c r="AG313" s="126"/>
      <c r="AH313" s="126"/>
    </row>
    <row r="314" spans="1:34" ht="18" customHeight="1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30"/>
      <c r="N314" s="130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  <c r="AC314" s="126"/>
      <c r="AD314" s="126"/>
      <c r="AE314" s="126"/>
      <c r="AF314" s="126"/>
      <c r="AG314" s="126"/>
      <c r="AH314" s="126"/>
    </row>
    <row r="315" spans="1:34" ht="18" customHeight="1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30"/>
      <c r="N315" s="130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6"/>
      <c r="AC315" s="126"/>
      <c r="AD315" s="126"/>
      <c r="AE315" s="126"/>
      <c r="AF315" s="126"/>
      <c r="AG315" s="126"/>
      <c r="AH315" s="126"/>
    </row>
    <row r="316" spans="1:34" ht="18" customHeight="1">
      <c r="A316" s="126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30"/>
      <c r="N316" s="130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  <c r="AC316" s="126"/>
      <c r="AD316" s="126"/>
      <c r="AE316" s="126"/>
      <c r="AF316" s="126"/>
      <c r="AG316" s="126"/>
      <c r="AH316" s="126"/>
    </row>
    <row r="317" spans="1:34" ht="18" customHeight="1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30"/>
      <c r="N317" s="130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  <c r="AC317" s="126"/>
      <c r="AD317" s="126"/>
      <c r="AE317" s="126"/>
      <c r="AF317" s="126"/>
      <c r="AG317" s="126"/>
      <c r="AH317" s="126"/>
    </row>
    <row r="318" spans="1:34" ht="18" customHeight="1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30"/>
      <c r="N318" s="130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  <c r="AC318" s="126"/>
      <c r="AD318" s="126"/>
      <c r="AE318" s="126"/>
      <c r="AF318" s="126"/>
      <c r="AG318" s="126"/>
      <c r="AH318" s="126"/>
    </row>
    <row r="319" spans="1:34" ht="18" customHeight="1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30"/>
      <c r="N319" s="130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6"/>
      <c r="AC319" s="126"/>
      <c r="AD319" s="126"/>
      <c r="AE319" s="126"/>
      <c r="AF319" s="126"/>
      <c r="AG319" s="126"/>
      <c r="AH319" s="126"/>
    </row>
    <row r="320" spans="1:34" ht="18" customHeight="1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30"/>
      <c r="N320" s="130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  <c r="AA320" s="126"/>
      <c r="AB320" s="126"/>
      <c r="AC320" s="126"/>
      <c r="AD320" s="126"/>
      <c r="AE320" s="126"/>
      <c r="AF320" s="126"/>
      <c r="AG320" s="126"/>
      <c r="AH320" s="126"/>
    </row>
    <row r="321" spans="1:34" ht="18" customHeight="1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30"/>
      <c r="N321" s="130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  <c r="AA321" s="126"/>
      <c r="AB321" s="126"/>
      <c r="AC321" s="126"/>
      <c r="AD321" s="126"/>
      <c r="AE321" s="126"/>
      <c r="AF321" s="126"/>
      <c r="AG321" s="126"/>
      <c r="AH321" s="126"/>
    </row>
    <row r="322" spans="1:34" ht="18" customHeight="1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30"/>
      <c r="N322" s="130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  <c r="AA322" s="126"/>
      <c r="AB322" s="126"/>
      <c r="AC322" s="126"/>
      <c r="AD322" s="126"/>
      <c r="AE322" s="126"/>
      <c r="AF322" s="126"/>
      <c r="AG322" s="126"/>
      <c r="AH322" s="126"/>
    </row>
    <row r="323" spans="1:34" ht="18" customHeight="1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30"/>
      <c r="N323" s="130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  <c r="AA323" s="126"/>
      <c r="AB323" s="126"/>
      <c r="AC323" s="126"/>
      <c r="AD323" s="126"/>
      <c r="AE323" s="126"/>
      <c r="AF323" s="126"/>
      <c r="AG323" s="126"/>
      <c r="AH323" s="126"/>
    </row>
    <row r="324" spans="1:34" ht="18" customHeight="1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30"/>
      <c r="N324" s="130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  <c r="AA324" s="126"/>
      <c r="AB324" s="126"/>
      <c r="AC324" s="126"/>
      <c r="AD324" s="126"/>
      <c r="AE324" s="126"/>
      <c r="AF324" s="126"/>
      <c r="AG324" s="126"/>
      <c r="AH324" s="126"/>
    </row>
    <row r="325" spans="1:34" ht="18" customHeight="1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30"/>
      <c r="N325" s="130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  <c r="AC325" s="126"/>
      <c r="AD325" s="126"/>
      <c r="AE325" s="126"/>
      <c r="AF325" s="126"/>
      <c r="AG325" s="126"/>
      <c r="AH325" s="126"/>
    </row>
    <row r="326" spans="1:34" ht="18" customHeight="1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30"/>
      <c r="N326" s="130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  <c r="AA326" s="126"/>
      <c r="AB326" s="126"/>
      <c r="AC326" s="126"/>
      <c r="AD326" s="126"/>
      <c r="AE326" s="126"/>
      <c r="AF326" s="126"/>
      <c r="AG326" s="126"/>
      <c r="AH326" s="126"/>
    </row>
    <row r="327" spans="1:34" ht="18" customHeight="1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30"/>
      <c r="N327" s="130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  <c r="AA327" s="126"/>
      <c r="AB327" s="126"/>
      <c r="AC327" s="126"/>
      <c r="AD327" s="126"/>
      <c r="AE327" s="126"/>
      <c r="AF327" s="126"/>
      <c r="AG327" s="126"/>
      <c r="AH327" s="126"/>
    </row>
    <row r="328" spans="1:34" ht="18" customHeight="1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30"/>
      <c r="N328" s="130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  <c r="AA328" s="126"/>
      <c r="AB328" s="126"/>
      <c r="AC328" s="126"/>
      <c r="AD328" s="126"/>
      <c r="AE328" s="126"/>
      <c r="AF328" s="126"/>
      <c r="AG328" s="126"/>
      <c r="AH328" s="126"/>
    </row>
    <row r="329" spans="1:34" ht="18" customHeight="1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30"/>
      <c r="N329" s="130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6"/>
      <c r="AC329" s="126"/>
      <c r="AD329" s="126"/>
      <c r="AE329" s="126"/>
      <c r="AF329" s="126"/>
      <c r="AG329" s="126"/>
      <c r="AH329" s="126"/>
    </row>
    <row r="330" spans="1:34" ht="18" customHeight="1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30"/>
      <c r="N330" s="130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  <c r="AA330" s="126"/>
      <c r="AB330" s="126"/>
      <c r="AC330" s="126"/>
      <c r="AD330" s="126"/>
      <c r="AE330" s="126"/>
      <c r="AF330" s="126"/>
      <c r="AG330" s="126"/>
      <c r="AH330" s="126"/>
    </row>
    <row r="331" spans="1:34" ht="18" customHeight="1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30"/>
      <c r="N331" s="130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  <c r="AA331" s="126"/>
      <c r="AB331" s="126"/>
      <c r="AC331" s="126"/>
      <c r="AD331" s="126"/>
      <c r="AE331" s="126"/>
      <c r="AF331" s="126"/>
      <c r="AG331" s="126"/>
      <c r="AH331" s="126"/>
    </row>
    <row r="332" spans="1:34" ht="18" customHeight="1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30"/>
      <c r="N332" s="130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  <c r="AA332" s="126"/>
      <c r="AB332" s="126"/>
      <c r="AC332" s="126"/>
      <c r="AD332" s="126"/>
      <c r="AE332" s="126"/>
      <c r="AF332" s="126"/>
      <c r="AG332" s="126"/>
      <c r="AH332" s="126"/>
    </row>
    <row r="333" spans="1:34" ht="18" customHeight="1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30"/>
      <c r="N333" s="130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  <c r="AA333" s="126"/>
      <c r="AB333" s="126"/>
      <c r="AC333" s="126"/>
      <c r="AD333" s="126"/>
      <c r="AE333" s="126"/>
      <c r="AF333" s="126"/>
      <c r="AG333" s="126"/>
      <c r="AH333" s="126"/>
    </row>
    <row r="334" spans="1:34" ht="18" customHeight="1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30"/>
      <c r="N334" s="130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  <c r="AA334" s="126"/>
      <c r="AB334" s="126"/>
      <c r="AC334" s="126"/>
      <c r="AD334" s="126"/>
      <c r="AE334" s="126"/>
      <c r="AF334" s="126"/>
      <c r="AG334" s="126"/>
      <c r="AH334" s="126"/>
    </row>
    <row r="335" spans="1:34" ht="18" customHeight="1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30"/>
      <c r="N335" s="130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  <c r="AA335" s="126"/>
      <c r="AB335" s="126"/>
      <c r="AC335" s="126"/>
      <c r="AD335" s="126"/>
      <c r="AE335" s="126"/>
      <c r="AF335" s="126"/>
      <c r="AG335" s="126"/>
      <c r="AH335" s="126"/>
    </row>
    <row r="336" spans="1:34" ht="18" customHeight="1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30"/>
      <c r="N336" s="130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  <c r="AA336" s="126"/>
      <c r="AB336" s="126"/>
      <c r="AC336" s="126"/>
      <c r="AD336" s="126"/>
      <c r="AE336" s="126"/>
      <c r="AF336" s="126"/>
      <c r="AG336" s="126"/>
      <c r="AH336" s="126"/>
    </row>
    <row r="337" spans="1:34" ht="18" customHeight="1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30"/>
      <c r="N337" s="130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6"/>
      <c r="AB337" s="126"/>
      <c r="AC337" s="126"/>
      <c r="AD337" s="126"/>
      <c r="AE337" s="126"/>
      <c r="AF337" s="126"/>
      <c r="AG337" s="126"/>
      <c r="AH337" s="126"/>
    </row>
    <row r="338" spans="1:34" ht="18" customHeight="1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30"/>
      <c r="N338" s="130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  <c r="AA338" s="126"/>
      <c r="AB338" s="126"/>
      <c r="AC338" s="126"/>
      <c r="AD338" s="126"/>
      <c r="AE338" s="126"/>
      <c r="AF338" s="126"/>
      <c r="AG338" s="126"/>
      <c r="AH338" s="126"/>
    </row>
    <row r="339" spans="1:34" ht="18" customHeight="1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30"/>
      <c r="N339" s="130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  <c r="AA339" s="126"/>
      <c r="AB339" s="126"/>
      <c r="AC339" s="126"/>
      <c r="AD339" s="126"/>
      <c r="AE339" s="126"/>
      <c r="AF339" s="126"/>
      <c r="AG339" s="126"/>
      <c r="AH339" s="126"/>
    </row>
    <row r="340" spans="1:34" ht="18" customHeight="1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30"/>
      <c r="N340" s="130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  <c r="AA340" s="126"/>
      <c r="AB340" s="126"/>
      <c r="AC340" s="126"/>
      <c r="AD340" s="126"/>
      <c r="AE340" s="126"/>
      <c r="AF340" s="126"/>
      <c r="AG340" s="126"/>
      <c r="AH340" s="126"/>
    </row>
    <row r="341" spans="1:34" ht="18" customHeight="1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30"/>
      <c r="N341" s="130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  <c r="AA341" s="126"/>
      <c r="AB341" s="126"/>
      <c r="AC341" s="126"/>
      <c r="AD341" s="126"/>
      <c r="AE341" s="126"/>
      <c r="AF341" s="126"/>
      <c r="AG341" s="126"/>
      <c r="AH341" s="126"/>
    </row>
    <row r="342" spans="1:34" ht="18" customHeight="1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30"/>
      <c r="N342" s="130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  <c r="AA342" s="126"/>
      <c r="AB342" s="126"/>
      <c r="AC342" s="126"/>
      <c r="AD342" s="126"/>
      <c r="AE342" s="126"/>
      <c r="AF342" s="126"/>
      <c r="AG342" s="126"/>
      <c r="AH342" s="126"/>
    </row>
    <row r="343" spans="1:34" ht="18" customHeight="1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30"/>
      <c r="N343" s="130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6"/>
      <c r="AC343" s="126"/>
      <c r="AD343" s="126"/>
      <c r="AE343" s="126"/>
      <c r="AF343" s="126"/>
      <c r="AG343" s="126"/>
      <c r="AH343" s="126"/>
    </row>
    <row r="344" spans="1:34" ht="18" customHeight="1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30"/>
      <c r="N344" s="130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  <c r="AA344" s="126"/>
      <c r="AB344" s="126"/>
      <c r="AC344" s="126"/>
      <c r="AD344" s="126"/>
      <c r="AE344" s="126"/>
      <c r="AF344" s="126"/>
      <c r="AG344" s="126"/>
      <c r="AH344" s="126"/>
    </row>
    <row r="345" spans="1:34" ht="18" customHeight="1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30"/>
      <c r="N345" s="130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  <c r="AA345" s="126"/>
      <c r="AB345" s="126"/>
      <c r="AC345" s="126"/>
      <c r="AD345" s="126"/>
      <c r="AE345" s="126"/>
      <c r="AF345" s="126"/>
      <c r="AG345" s="126"/>
      <c r="AH345" s="126"/>
    </row>
    <row r="346" spans="1:34" ht="18" customHeight="1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30"/>
      <c r="N346" s="130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  <c r="AA346" s="126"/>
      <c r="AB346" s="126"/>
      <c r="AC346" s="126"/>
      <c r="AD346" s="126"/>
      <c r="AE346" s="126"/>
      <c r="AF346" s="126"/>
      <c r="AG346" s="126"/>
      <c r="AH346" s="126"/>
    </row>
    <row r="347" spans="1:34" ht="18" customHeight="1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30"/>
      <c r="N347" s="130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  <c r="AA347" s="126"/>
      <c r="AB347" s="126"/>
      <c r="AC347" s="126"/>
      <c r="AD347" s="126"/>
      <c r="AE347" s="126"/>
      <c r="AF347" s="126"/>
      <c r="AG347" s="126"/>
      <c r="AH347" s="126"/>
    </row>
    <row r="348" spans="1:34" ht="18" customHeight="1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30"/>
      <c r="N348" s="130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  <c r="AA348" s="126"/>
      <c r="AB348" s="126"/>
      <c r="AC348" s="126"/>
      <c r="AD348" s="126"/>
      <c r="AE348" s="126"/>
      <c r="AF348" s="126"/>
      <c r="AG348" s="126"/>
      <c r="AH348" s="126"/>
    </row>
    <row r="349" spans="1:34" ht="18" customHeight="1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30"/>
      <c r="N349" s="130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  <c r="AA349" s="126"/>
      <c r="AB349" s="126"/>
      <c r="AC349" s="126"/>
      <c r="AD349" s="126"/>
      <c r="AE349" s="126"/>
      <c r="AF349" s="126"/>
      <c r="AG349" s="126"/>
      <c r="AH349" s="126"/>
    </row>
    <row r="350" spans="1:34" ht="18" customHeight="1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30"/>
      <c r="N350" s="130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  <c r="AA350" s="126"/>
      <c r="AB350" s="126"/>
      <c r="AC350" s="126"/>
      <c r="AD350" s="126"/>
      <c r="AE350" s="126"/>
      <c r="AF350" s="126"/>
      <c r="AG350" s="126"/>
      <c r="AH350" s="126"/>
    </row>
    <row r="351" spans="1:34" ht="18" customHeight="1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30"/>
      <c r="N351" s="130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  <c r="AE351" s="126"/>
      <c r="AF351" s="126"/>
      <c r="AG351" s="126"/>
      <c r="AH351" s="126"/>
    </row>
    <row r="352" spans="1:34" ht="18" customHeight="1">
      <c r="A352" s="126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30"/>
      <c r="N352" s="130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  <c r="AA352" s="126"/>
      <c r="AB352" s="126"/>
      <c r="AC352" s="126"/>
      <c r="AD352" s="126"/>
      <c r="AE352" s="126"/>
      <c r="AF352" s="126"/>
      <c r="AG352" s="126"/>
      <c r="AH352" s="126"/>
    </row>
    <row r="353" spans="1:34" ht="18" customHeight="1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30"/>
      <c r="N353" s="130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  <c r="AA353" s="126"/>
      <c r="AB353" s="126"/>
      <c r="AC353" s="126"/>
      <c r="AD353" s="126"/>
      <c r="AE353" s="126"/>
      <c r="AF353" s="126"/>
      <c r="AG353" s="126"/>
      <c r="AH353" s="126"/>
    </row>
    <row r="354" spans="1:34" ht="18" customHeight="1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30"/>
      <c r="N354" s="130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  <c r="AA354" s="126"/>
      <c r="AB354" s="126"/>
      <c r="AC354" s="126"/>
      <c r="AD354" s="126"/>
      <c r="AE354" s="126"/>
      <c r="AF354" s="126"/>
      <c r="AG354" s="126"/>
      <c r="AH354" s="126"/>
    </row>
    <row r="355" spans="1:34" ht="18" customHeight="1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30"/>
      <c r="N355" s="130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6"/>
      <c r="AC355" s="126"/>
      <c r="AD355" s="126"/>
      <c r="AE355" s="126"/>
      <c r="AF355" s="126"/>
      <c r="AG355" s="126"/>
      <c r="AH355" s="126"/>
    </row>
    <row r="356" spans="1:34" ht="18" customHeight="1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30"/>
      <c r="N356" s="130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  <c r="AA356" s="126"/>
      <c r="AB356" s="126"/>
      <c r="AC356" s="126"/>
      <c r="AD356" s="126"/>
      <c r="AE356" s="126"/>
      <c r="AF356" s="126"/>
      <c r="AG356" s="126"/>
      <c r="AH356" s="126"/>
    </row>
    <row r="357" spans="1:34" ht="18" customHeight="1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30"/>
      <c r="N357" s="130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  <c r="AA357" s="126"/>
      <c r="AB357" s="126"/>
      <c r="AC357" s="126"/>
      <c r="AD357" s="126"/>
      <c r="AE357" s="126"/>
      <c r="AF357" s="126"/>
      <c r="AG357" s="126"/>
      <c r="AH357" s="126"/>
    </row>
    <row r="358" spans="1:34" ht="18" customHeight="1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30"/>
      <c r="N358" s="130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  <c r="AA358" s="126"/>
      <c r="AB358" s="126"/>
      <c r="AC358" s="126"/>
      <c r="AD358" s="126"/>
      <c r="AE358" s="126"/>
      <c r="AF358" s="126"/>
      <c r="AG358" s="126"/>
      <c r="AH358" s="126"/>
    </row>
    <row r="359" spans="1:34" ht="18" customHeight="1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30"/>
      <c r="N359" s="130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  <c r="AA359" s="126"/>
      <c r="AB359" s="126"/>
      <c r="AC359" s="126"/>
      <c r="AD359" s="126"/>
      <c r="AE359" s="126"/>
      <c r="AF359" s="126"/>
      <c r="AG359" s="126"/>
      <c r="AH359" s="126"/>
    </row>
    <row r="360" spans="1:34" ht="18" customHeight="1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30"/>
      <c r="N360" s="130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  <c r="AA360" s="126"/>
      <c r="AB360" s="126"/>
      <c r="AC360" s="126"/>
      <c r="AD360" s="126"/>
      <c r="AE360" s="126"/>
      <c r="AF360" s="126"/>
      <c r="AG360" s="126"/>
      <c r="AH360" s="126"/>
    </row>
    <row r="361" spans="1:34" ht="18" customHeight="1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30"/>
      <c r="N361" s="130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6"/>
      <c r="AB361" s="126"/>
      <c r="AC361" s="126"/>
      <c r="AD361" s="126"/>
      <c r="AE361" s="126"/>
      <c r="AF361" s="126"/>
      <c r="AG361" s="126"/>
      <c r="AH361" s="126"/>
    </row>
    <row r="362" spans="1:34" ht="18" customHeight="1">
      <c r="A362" s="126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30"/>
      <c r="N362" s="130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  <c r="AA362" s="126"/>
      <c r="AB362" s="126"/>
      <c r="AC362" s="126"/>
      <c r="AD362" s="126"/>
      <c r="AE362" s="126"/>
      <c r="AF362" s="126"/>
      <c r="AG362" s="126"/>
      <c r="AH362" s="126"/>
    </row>
    <row r="363" spans="1:34" ht="18" customHeight="1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30"/>
      <c r="N363" s="130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  <c r="AA363" s="126"/>
      <c r="AB363" s="126"/>
      <c r="AC363" s="126"/>
      <c r="AD363" s="126"/>
      <c r="AE363" s="126"/>
      <c r="AF363" s="126"/>
      <c r="AG363" s="126"/>
      <c r="AH363" s="126"/>
    </row>
    <row r="364" spans="1:34" ht="18" customHeight="1">
      <c r="A364" s="126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30"/>
      <c r="N364" s="130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  <c r="AA364" s="126"/>
      <c r="AB364" s="126"/>
      <c r="AC364" s="126"/>
      <c r="AD364" s="126"/>
      <c r="AE364" s="126"/>
      <c r="AF364" s="126"/>
      <c r="AG364" s="126"/>
      <c r="AH364" s="126"/>
    </row>
    <row r="365" spans="1:34" ht="18" customHeight="1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30"/>
      <c r="N365" s="130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  <c r="AA365" s="126"/>
      <c r="AB365" s="126"/>
      <c r="AC365" s="126"/>
      <c r="AD365" s="126"/>
      <c r="AE365" s="126"/>
      <c r="AF365" s="126"/>
      <c r="AG365" s="126"/>
      <c r="AH365" s="126"/>
    </row>
    <row r="366" spans="1:34" ht="18" customHeight="1">
      <c r="A366" s="126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30"/>
      <c r="N366" s="130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  <c r="AA366" s="126"/>
      <c r="AB366" s="126"/>
      <c r="AC366" s="126"/>
      <c r="AD366" s="126"/>
      <c r="AE366" s="126"/>
      <c r="AF366" s="126"/>
      <c r="AG366" s="126"/>
      <c r="AH366" s="126"/>
    </row>
    <row r="367" spans="1:34" ht="18" customHeight="1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30"/>
      <c r="N367" s="130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  <c r="AA367" s="126"/>
      <c r="AB367" s="126"/>
      <c r="AC367" s="126"/>
      <c r="AD367" s="126"/>
      <c r="AE367" s="126"/>
      <c r="AF367" s="126"/>
      <c r="AG367" s="126"/>
      <c r="AH367" s="126"/>
    </row>
    <row r="368" spans="1:34" ht="18" customHeight="1">
      <c r="A368" s="126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30"/>
      <c r="N368" s="130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  <c r="AA368" s="126"/>
      <c r="AB368" s="126"/>
      <c r="AC368" s="126"/>
      <c r="AD368" s="126"/>
      <c r="AE368" s="126"/>
      <c r="AF368" s="126"/>
      <c r="AG368" s="126"/>
      <c r="AH368" s="126"/>
    </row>
    <row r="369" spans="1:34" ht="18" customHeight="1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30"/>
      <c r="N369" s="130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  <c r="AA369" s="126"/>
      <c r="AB369" s="126"/>
      <c r="AC369" s="126"/>
      <c r="AD369" s="126"/>
      <c r="AE369" s="126"/>
      <c r="AF369" s="126"/>
      <c r="AG369" s="126"/>
      <c r="AH369" s="126"/>
    </row>
    <row r="370" spans="1:34" ht="18" customHeight="1">
      <c r="A370" s="126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30"/>
      <c r="N370" s="130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  <c r="AA370" s="126"/>
      <c r="AB370" s="126"/>
      <c r="AC370" s="126"/>
      <c r="AD370" s="126"/>
      <c r="AE370" s="126"/>
      <c r="AF370" s="126"/>
      <c r="AG370" s="126"/>
      <c r="AH370" s="126"/>
    </row>
    <row r="371" spans="1:34" ht="18" customHeight="1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30"/>
      <c r="N371" s="130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  <c r="AA371" s="126"/>
      <c r="AB371" s="126"/>
      <c r="AC371" s="126"/>
      <c r="AD371" s="126"/>
      <c r="AE371" s="126"/>
      <c r="AF371" s="126"/>
      <c r="AG371" s="126"/>
      <c r="AH371" s="126"/>
    </row>
    <row r="372" spans="1:34" ht="18" customHeight="1">
      <c r="A372" s="126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30"/>
      <c r="N372" s="130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  <c r="AA372" s="126"/>
      <c r="AB372" s="126"/>
      <c r="AC372" s="126"/>
      <c r="AD372" s="126"/>
      <c r="AE372" s="126"/>
      <c r="AF372" s="126"/>
      <c r="AG372" s="126"/>
      <c r="AH372" s="126"/>
    </row>
    <row r="373" spans="1:34" ht="18" customHeight="1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30"/>
      <c r="N373" s="130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  <c r="AA373" s="126"/>
      <c r="AB373" s="126"/>
      <c r="AC373" s="126"/>
      <c r="AD373" s="126"/>
      <c r="AE373" s="126"/>
      <c r="AF373" s="126"/>
      <c r="AG373" s="126"/>
      <c r="AH373" s="126"/>
    </row>
    <row r="374" spans="1:34" ht="18" customHeight="1">
      <c r="A374" s="126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30"/>
      <c r="N374" s="130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  <c r="AA374" s="126"/>
      <c r="AB374" s="126"/>
      <c r="AC374" s="126"/>
      <c r="AD374" s="126"/>
      <c r="AE374" s="126"/>
      <c r="AF374" s="126"/>
      <c r="AG374" s="126"/>
      <c r="AH374" s="126"/>
    </row>
    <row r="375" spans="1:34" ht="18" customHeight="1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30"/>
      <c r="N375" s="130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  <c r="AA375" s="126"/>
      <c r="AB375" s="126"/>
      <c r="AC375" s="126"/>
      <c r="AD375" s="126"/>
      <c r="AE375" s="126"/>
      <c r="AF375" s="126"/>
      <c r="AG375" s="126"/>
      <c r="AH375" s="126"/>
    </row>
    <row r="376" spans="1:34" ht="18" customHeight="1">
      <c r="A376" s="126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30"/>
      <c r="N376" s="130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  <c r="AA376" s="126"/>
      <c r="AB376" s="126"/>
      <c r="AC376" s="126"/>
      <c r="AD376" s="126"/>
      <c r="AE376" s="126"/>
      <c r="AF376" s="126"/>
      <c r="AG376" s="126"/>
      <c r="AH376" s="126"/>
    </row>
    <row r="377" spans="1:34" ht="18" customHeight="1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30"/>
      <c r="N377" s="130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  <c r="AA377" s="126"/>
      <c r="AB377" s="126"/>
      <c r="AC377" s="126"/>
      <c r="AD377" s="126"/>
      <c r="AE377" s="126"/>
      <c r="AF377" s="126"/>
      <c r="AG377" s="126"/>
      <c r="AH377" s="126"/>
    </row>
    <row r="378" spans="1:34" ht="18" customHeight="1">
      <c r="A378" s="126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30"/>
      <c r="N378" s="130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  <c r="AA378" s="126"/>
      <c r="AB378" s="126"/>
      <c r="AC378" s="126"/>
      <c r="AD378" s="126"/>
      <c r="AE378" s="126"/>
      <c r="AF378" s="126"/>
      <c r="AG378" s="126"/>
      <c r="AH378" s="126"/>
    </row>
    <row r="379" spans="1:34" ht="18" customHeight="1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30"/>
      <c r="N379" s="130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  <c r="AA379" s="126"/>
      <c r="AB379" s="126"/>
      <c r="AC379" s="126"/>
      <c r="AD379" s="126"/>
      <c r="AE379" s="126"/>
      <c r="AF379" s="126"/>
      <c r="AG379" s="126"/>
      <c r="AH379" s="126"/>
    </row>
    <row r="380" spans="1:34" ht="18" customHeight="1">
      <c r="A380" s="126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30"/>
      <c r="N380" s="130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  <c r="AA380" s="126"/>
      <c r="AB380" s="126"/>
      <c r="AC380" s="126"/>
      <c r="AD380" s="126"/>
      <c r="AE380" s="126"/>
      <c r="AF380" s="126"/>
      <c r="AG380" s="126"/>
      <c r="AH380" s="126"/>
    </row>
    <row r="381" spans="1:34" ht="18" customHeight="1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30"/>
      <c r="N381" s="130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  <c r="AA381" s="126"/>
      <c r="AB381" s="126"/>
      <c r="AC381" s="126"/>
      <c r="AD381" s="126"/>
      <c r="AE381" s="126"/>
      <c r="AF381" s="126"/>
      <c r="AG381" s="126"/>
      <c r="AH381" s="126"/>
    </row>
    <row r="382" spans="1:34" ht="18" customHeight="1">
      <c r="A382" s="126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30"/>
      <c r="N382" s="130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  <c r="AA382" s="126"/>
      <c r="AB382" s="126"/>
      <c r="AC382" s="126"/>
      <c r="AD382" s="126"/>
      <c r="AE382" s="126"/>
      <c r="AF382" s="126"/>
      <c r="AG382" s="126"/>
      <c r="AH382" s="126"/>
    </row>
    <row r="383" spans="1:34" ht="18" customHeight="1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30"/>
      <c r="N383" s="130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  <c r="AA383" s="126"/>
      <c r="AB383" s="126"/>
      <c r="AC383" s="126"/>
      <c r="AD383" s="126"/>
      <c r="AE383" s="126"/>
      <c r="AF383" s="126"/>
      <c r="AG383" s="126"/>
      <c r="AH383" s="126"/>
    </row>
    <row r="384" spans="1:34" ht="18" customHeight="1">
      <c r="A384" s="126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30"/>
      <c r="N384" s="130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  <c r="AA384" s="126"/>
      <c r="AB384" s="126"/>
      <c r="AC384" s="126"/>
      <c r="AD384" s="126"/>
      <c r="AE384" s="126"/>
      <c r="AF384" s="126"/>
      <c r="AG384" s="126"/>
      <c r="AH384" s="126"/>
    </row>
    <row r="385" spans="1:34" ht="18" customHeight="1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30"/>
      <c r="N385" s="130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  <c r="AA385" s="126"/>
      <c r="AB385" s="126"/>
      <c r="AC385" s="126"/>
      <c r="AD385" s="126"/>
      <c r="AE385" s="126"/>
      <c r="AF385" s="126"/>
      <c r="AG385" s="126"/>
      <c r="AH385" s="126"/>
    </row>
    <row r="386" spans="1:34" ht="18" customHeight="1">
      <c r="A386" s="126"/>
      <c r="B386" s="126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30"/>
      <c r="N386" s="130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  <c r="AA386" s="126"/>
      <c r="AB386" s="126"/>
      <c r="AC386" s="126"/>
      <c r="AD386" s="126"/>
      <c r="AE386" s="126"/>
      <c r="AF386" s="126"/>
      <c r="AG386" s="126"/>
      <c r="AH386" s="126"/>
    </row>
    <row r="387" spans="1:34" ht="18" customHeight="1">
      <c r="A387" s="126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30"/>
      <c r="N387" s="130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  <c r="AA387" s="126"/>
      <c r="AB387" s="126"/>
      <c r="AC387" s="126"/>
      <c r="AD387" s="126"/>
      <c r="AE387" s="126"/>
      <c r="AF387" s="126"/>
      <c r="AG387" s="126"/>
      <c r="AH387" s="126"/>
    </row>
    <row r="388" spans="1:34" ht="18" customHeight="1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30"/>
      <c r="N388" s="130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  <c r="AA388" s="126"/>
      <c r="AB388" s="126"/>
      <c r="AC388" s="126"/>
      <c r="AD388" s="126"/>
      <c r="AE388" s="126"/>
      <c r="AF388" s="126"/>
      <c r="AG388" s="126"/>
      <c r="AH388" s="126"/>
    </row>
    <row r="389" spans="1:34" ht="18" customHeight="1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30"/>
      <c r="N389" s="130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  <c r="AA389" s="126"/>
      <c r="AB389" s="126"/>
      <c r="AC389" s="126"/>
      <c r="AD389" s="126"/>
      <c r="AE389" s="126"/>
      <c r="AF389" s="126"/>
      <c r="AG389" s="126"/>
      <c r="AH389" s="126"/>
    </row>
    <row r="390" spans="1:34" ht="18" customHeight="1">
      <c r="A390" s="126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30"/>
      <c r="N390" s="130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  <c r="AA390" s="126"/>
      <c r="AB390" s="126"/>
      <c r="AC390" s="126"/>
      <c r="AD390" s="126"/>
      <c r="AE390" s="126"/>
      <c r="AF390" s="126"/>
      <c r="AG390" s="126"/>
      <c r="AH390" s="126"/>
    </row>
    <row r="391" spans="1:34" ht="18" customHeight="1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30"/>
      <c r="N391" s="130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  <c r="AA391" s="126"/>
      <c r="AB391" s="126"/>
      <c r="AC391" s="126"/>
      <c r="AD391" s="126"/>
      <c r="AE391" s="126"/>
      <c r="AF391" s="126"/>
      <c r="AG391" s="126"/>
      <c r="AH391" s="126"/>
    </row>
    <row r="392" spans="1:34" ht="18" customHeight="1">
      <c r="A392" s="126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30"/>
      <c r="N392" s="130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  <c r="AA392" s="126"/>
      <c r="AB392" s="126"/>
      <c r="AC392" s="126"/>
      <c r="AD392" s="126"/>
      <c r="AE392" s="126"/>
      <c r="AF392" s="126"/>
      <c r="AG392" s="126"/>
      <c r="AH392" s="126"/>
    </row>
    <row r="393" spans="1:34" ht="18" customHeight="1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30"/>
      <c r="N393" s="130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  <c r="AA393" s="126"/>
      <c r="AB393" s="126"/>
      <c r="AC393" s="126"/>
      <c r="AD393" s="126"/>
      <c r="AE393" s="126"/>
      <c r="AF393" s="126"/>
      <c r="AG393" s="126"/>
      <c r="AH393" s="126"/>
    </row>
    <row r="394" spans="1:34" ht="18" customHeight="1">
      <c r="A394" s="126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30"/>
      <c r="N394" s="130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  <c r="AA394" s="126"/>
      <c r="AB394" s="126"/>
      <c r="AC394" s="126"/>
      <c r="AD394" s="126"/>
      <c r="AE394" s="126"/>
      <c r="AF394" s="126"/>
      <c r="AG394" s="126"/>
      <c r="AH394" s="126"/>
    </row>
    <row r="395" spans="1:34" ht="18" customHeight="1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30"/>
      <c r="N395" s="130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  <c r="AA395" s="126"/>
      <c r="AB395" s="126"/>
      <c r="AC395" s="126"/>
      <c r="AD395" s="126"/>
      <c r="AE395" s="126"/>
      <c r="AF395" s="126"/>
      <c r="AG395" s="126"/>
      <c r="AH395" s="126"/>
    </row>
    <row r="396" spans="1:34" ht="18" customHeight="1">
      <c r="A396" s="126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30"/>
      <c r="N396" s="130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  <c r="AA396" s="126"/>
      <c r="AB396" s="126"/>
      <c r="AC396" s="126"/>
      <c r="AD396" s="126"/>
      <c r="AE396" s="126"/>
      <c r="AF396" s="126"/>
      <c r="AG396" s="126"/>
      <c r="AH396" s="126"/>
    </row>
    <row r="397" spans="1:34" ht="18" customHeight="1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30"/>
      <c r="N397" s="130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  <c r="AA397" s="126"/>
      <c r="AB397" s="126"/>
      <c r="AC397" s="126"/>
      <c r="AD397" s="126"/>
      <c r="AE397" s="126"/>
      <c r="AF397" s="126"/>
      <c r="AG397" s="126"/>
      <c r="AH397" s="126"/>
    </row>
    <row r="398" spans="1:34" ht="18" customHeight="1">
      <c r="A398" s="126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30"/>
      <c r="N398" s="130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  <c r="AA398" s="126"/>
      <c r="AB398" s="126"/>
      <c r="AC398" s="126"/>
      <c r="AD398" s="126"/>
      <c r="AE398" s="126"/>
      <c r="AF398" s="126"/>
      <c r="AG398" s="126"/>
      <c r="AH398" s="126"/>
    </row>
    <row r="399" spans="1:34" ht="18" customHeight="1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30"/>
      <c r="N399" s="130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  <c r="AA399" s="126"/>
      <c r="AB399" s="126"/>
      <c r="AC399" s="126"/>
      <c r="AD399" s="126"/>
      <c r="AE399" s="126"/>
      <c r="AF399" s="126"/>
      <c r="AG399" s="126"/>
      <c r="AH399" s="126"/>
    </row>
    <row r="400" spans="1:34" ht="18" customHeight="1">
      <c r="A400" s="126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30"/>
      <c r="N400" s="130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  <c r="AA400" s="126"/>
      <c r="AB400" s="126"/>
      <c r="AC400" s="126"/>
      <c r="AD400" s="126"/>
      <c r="AE400" s="126"/>
      <c r="AF400" s="126"/>
      <c r="AG400" s="126"/>
      <c r="AH400" s="126"/>
    </row>
    <row r="401" spans="1:34" ht="18" customHeight="1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30"/>
      <c r="N401" s="130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  <c r="AA401" s="126"/>
      <c r="AB401" s="126"/>
      <c r="AC401" s="126"/>
      <c r="AD401" s="126"/>
      <c r="AE401" s="126"/>
      <c r="AF401" s="126"/>
      <c r="AG401" s="126"/>
      <c r="AH401" s="126"/>
    </row>
  </sheetData>
  <sheetProtection algorithmName="SHA-512" hashValue="G3P8+EekJBiug/UJnm/PbE1v+9v7m7Ldbsi6NJANQFzHAEQUxzGHTDxbuqaPoFTi5N5DQvPZovqsqAgZ1sK83g==" saltValue="LeweZENQ27keY1iCnDxALg==" spinCount="100000" sheet="1" objects="1" scenarios="1"/>
  <mergeCells count="9">
    <mergeCell ref="E51:N51"/>
    <mergeCell ref="E52:N52"/>
    <mergeCell ref="E50:K50"/>
    <mergeCell ref="C83:C89"/>
    <mergeCell ref="L3:L4"/>
    <mergeCell ref="J7:N7"/>
    <mergeCell ref="M8:N8"/>
    <mergeCell ref="L49:N49"/>
    <mergeCell ref="L50:N50"/>
  </mergeCells>
  <conditionalFormatting sqref="A253:D401 C55:D64 C82:M82 C102:N103 C104:D252 E12:E16 E17:F17 E21:F21 E22:G25 E23:H25 E47:E49 E65:M65 E66 E67:M81 E83:M89 E89:F101 E104:I104 E115:M115 E201:F201 E254:N401 F45:F49 G16:G20 G22:H22 G48:J49 G55:I61 G62:N64 G66:M66 G67:G89 G105:N112 H11:I11 H12:J20 H43:I43 H201 I21 I90:M100 I104:L109 J7 J12:K12 J24:J25 J27 J201:L201 K8:L8 K13:K16 K18:K22 K26:L26 K32:K33 K36 K43:M43 K44:L49 L13 L20:L22 L38:L40 L104:N104 M87:M101 N201:N253 O13:O16 O19 O55:AH56 P16:P17 T57:T127 T128:AH148 AD57:AH127 J28:V28">
    <cfRule type="expression" dxfId="144" priority="1">
      <formula>ISERROR(A253)</formula>
    </cfRule>
  </conditionalFormatting>
  <conditionalFormatting sqref="E115:M115 E201:F201 H201 J201:L201 N201">
    <cfRule type="containsText" dxfId="143" priority="2" operator="containsText" text="FALSO">
      <formula>NOT(ISERROR(SEARCH(("FALSO"),(E115))))</formula>
    </cfRule>
  </conditionalFormatting>
  <conditionalFormatting sqref="E115:M115 E201:F201 H201 J201:L201 N201">
    <cfRule type="expression" dxfId="142" priority="3">
      <formula>ISERROR(E115)</formula>
    </cfRule>
  </conditionalFormatting>
  <conditionalFormatting sqref="H9">
    <cfRule type="expression" dxfId="141" priority="4">
      <formula>ISERROR(H9)</formula>
    </cfRule>
  </conditionalFormatting>
  <conditionalFormatting sqref="G8">
    <cfRule type="expression" dxfId="140" priority="5">
      <formula>ISERROR(G8)</formula>
    </cfRule>
  </conditionalFormatting>
  <conditionalFormatting sqref="G9">
    <cfRule type="expression" dxfId="139" priority="6">
      <formula>ISERROR(G9)</formula>
    </cfRule>
  </conditionalFormatting>
  <conditionalFormatting sqref="F54:I54 G44:J47">
    <cfRule type="expression" dxfId="138" priority="7">
      <formula>ISERROR(F54)</formula>
    </cfRule>
  </conditionalFormatting>
  <conditionalFormatting sqref="L8">
    <cfRule type="expression" dxfId="137" priority="8">
      <formula>ISERROR(L8)</formula>
    </cfRule>
  </conditionalFormatting>
  <conditionalFormatting sqref="E202:M253">
    <cfRule type="expression" dxfId="136" priority="9">
      <formula>ISERROR(E202)</formula>
    </cfRule>
  </conditionalFormatting>
  <conditionalFormatting sqref="H8">
    <cfRule type="expression" dxfId="135" priority="10">
      <formula>ISERROR(H8)</formula>
    </cfRule>
  </conditionalFormatting>
  <conditionalFormatting sqref="E44:E46">
    <cfRule type="expression" dxfId="134" priority="11">
      <formula>ISERROR(E44)</formula>
    </cfRule>
  </conditionalFormatting>
  <conditionalFormatting sqref="E45">
    <cfRule type="expression" dxfId="133" priority="12">
      <formula>ISERROR(E45)</formula>
    </cfRule>
  </conditionalFormatting>
  <conditionalFormatting sqref="E44">
    <cfRule type="expression" dxfId="132" priority="13">
      <formula>ISERROR(E44)</formula>
    </cfRule>
  </conditionalFormatting>
  <conditionalFormatting sqref="E54:F64">
    <cfRule type="expression" dxfId="131" priority="14">
      <formula>ISERROR(E54)</formula>
    </cfRule>
  </conditionalFormatting>
  <conditionalFormatting sqref="E44">
    <cfRule type="expression" dxfId="130" priority="15">
      <formula>ISERROR(E44)</formula>
    </cfRule>
  </conditionalFormatting>
  <conditionalFormatting sqref="J104">
    <cfRule type="expression" dxfId="129" priority="16">
      <formula>ISERROR(J104)</formula>
    </cfRule>
  </conditionalFormatting>
  <conditionalFormatting sqref="F13">
    <cfRule type="expression" dxfId="128" priority="17">
      <formula>ISERROR(F13)</formula>
    </cfRule>
  </conditionalFormatting>
  <conditionalFormatting sqref="F14:F16">
    <cfRule type="expression" dxfId="127" priority="18">
      <formula>ISERROR(F14)</formula>
    </cfRule>
  </conditionalFormatting>
  <conditionalFormatting sqref="M8">
    <cfRule type="expression" dxfId="126" priority="19">
      <formula>ISERROR(M8)</formula>
    </cfRule>
  </conditionalFormatting>
  <conditionalFormatting sqref="E53">
    <cfRule type="expression" dxfId="125" priority="20">
      <formula>ISERROR(E61)</formula>
    </cfRule>
  </conditionalFormatting>
  <conditionalFormatting sqref="E50">
    <cfRule type="expression" dxfId="124" priority="21">
      <formula>ISERROR(E60)</formula>
    </cfRule>
  </conditionalFormatting>
  <conditionalFormatting sqref="E12">
    <cfRule type="expression" dxfId="123" priority="22">
      <formula>ISERROR(E12)</formula>
    </cfRule>
  </conditionalFormatting>
  <conditionalFormatting sqref="E52">
    <cfRule type="expression" dxfId="122" priority="23">
      <formula>ISERROR(E61)</formula>
    </cfRule>
  </conditionalFormatting>
  <conditionalFormatting sqref="E51">
    <cfRule type="expression" dxfId="121" priority="24">
      <formula>ISERROR(E60)</formula>
    </cfRule>
  </conditionalFormatting>
  <conditionalFormatting sqref="E113:E114">
    <cfRule type="expression" dxfId="120" priority="25">
      <formula>ISERROR(E123)</formula>
    </cfRule>
  </conditionalFormatting>
  <conditionalFormatting sqref="F23:F25">
    <cfRule type="expression" dxfId="119" priority="26">
      <formula>ISERROR(F23)</formula>
    </cfRule>
  </conditionalFormatting>
  <conditionalFormatting sqref="K27:K28 L28:V28">
    <cfRule type="expression" dxfId="118" priority="27">
      <formula>ISERROR(K27)</formula>
    </cfRule>
  </conditionalFormatting>
  <conditionalFormatting sqref="G66:H101">
    <cfRule type="expression" dxfId="117" priority="28">
      <formula>ISERROR(G66)</formula>
    </cfRule>
  </conditionalFormatting>
  <conditionalFormatting sqref="G66:H102">
    <cfRule type="containsText" dxfId="116" priority="29" operator="containsText" text="FALSO">
      <formula>NOT(ISERROR(SEARCH(("FALSO"),(G66))))</formula>
    </cfRule>
  </conditionalFormatting>
  <conditionalFormatting sqref="G66:M101 G202:N250 N201:N202">
    <cfRule type="cellIs" dxfId="115" priority="30" operator="lessThanOrEqual">
      <formula>0</formula>
    </cfRule>
  </conditionalFormatting>
  <conditionalFormatting sqref="E200:F200">
    <cfRule type="expression" dxfId="114" priority="31">
      <formula>ISERROR(E200)</formula>
    </cfRule>
  </conditionalFormatting>
  <conditionalFormatting sqref="H201 J201:L201">
    <cfRule type="cellIs" dxfId="113" priority="32" operator="lessThanOrEqual">
      <formula>0</formula>
    </cfRule>
  </conditionalFormatting>
  <conditionalFormatting sqref="J117:L200 N117:N201">
    <cfRule type="expression" dxfId="112" priority="33">
      <formula>ISERROR(J117)</formula>
    </cfRule>
  </conditionalFormatting>
  <conditionalFormatting sqref="G117:H200">
    <cfRule type="expression" dxfId="111" priority="34">
      <formula>ISERROR(G117)</formula>
    </cfRule>
  </conditionalFormatting>
  <conditionalFormatting sqref="G117:H200">
    <cfRule type="containsText" dxfId="110" priority="35" operator="containsText" text="FALSO">
      <formula>NOT(ISERROR(SEARCH(("FALSO"),(G117))))</formula>
    </cfRule>
  </conditionalFormatting>
  <conditionalFormatting sqref="G117:H200 J117:L200 N117:N201">
    <cfRule type="cellIs" dxfId="109" priority="36" operator="lessThanOrEqual">
      <formula>0</formula>
    </cfRule>
  </conditionalFormatting>
  <conditionalFormatting sqref="L50">
    <cfRule type="expression" dxfId="108" priority="37">
      <formula>ISERROR(L50)</formula>
    </cfRule>
  </conditionalFormatting>
  <conditionalFormatting sqref="K36">
    <cfRule type="expression" dxfId="107" priority="38">
      <formula>ISERROR(K36)</formula>
    </cfRule>
  </conditionalFormatting>
  <conditionalFormatting sqref="J36">
    <cfRule type="expression" dxfId="106" priority="39">
      <formula>ISERROR(J36)</formula>
    </cfRule>
  </conditionalFormatting>
  <conditionalFormatting sqref="K39">
    <cfRule type="expression" dxfId="105" priority="40">
      <formula>ISERROR(K39)</formula>
    </cfRule>
  </conditionalFormatting>
  <conditionalFormatting sqref="L38:L40">
    <cfRule type="expression" dxfId="104" priority="41">
      <formula>ISERROR(L38)</formula>
    </cfRule>
  </conditionalFormatting>
  <conditionalFormatting sqref="K40">
    <cfRule type="expression" dxfId="103" priority="42">
      <formula>ISERROR(K40)</formula>
    </cfRule>
  </conditionalFormatting>
  <conditionalFormatting sqref="J30">
    <cfRule type="expression" dxfId="102" priority="43">
      <formula>ISERROR(J30)</formula>
    </cfRule>
  </conditionalFormatting>
  <conditionalFormatting sqref="K33">
    <cfRule type="expression" dxfId="101" priority="44">
      <formula>ISERROR(K33)</formula>
    </cfRule>
  </conditionalFormatting>
  <conditionalFormatting sqref="J14:K14 J17 J22">
    <cfRule type="expression" dxfId="100" priority="45">
      <formula>ISERROR(J14)</formula>
    </cfRule>
  </conditionalFormatting>
  <conditionalFormatting sqref="J16">
    <cfRule type="expression" dxfId="99" priority="46">
      <formula>ISERROR(J16)</formula>
    </cfRule>
  </conditionalFormatting>
  <conditionalFormatting sqref="J20">
    <cfRule type="expression" dxfId="98" priority="47">
      <formula>ISERROR(J20)</formula>
    </cfRule>
  </conditionalFormatting>
  <conditionalFormatting sqref="J21">
    <cfRule type="expression" dxfId="97" priority="48">
      <formula>ISERROR(J21)</formula>
    </cfRule>
  </conditionalFormatting>
  <conditionalFormatting sqref="G14:G15">
    <cfRule type="expression" dxfId="96" priority="49">
      <formula>ISERROR(G14)</formula>
    </cfRule>
  </conditionalFormatting>
  <conditionalFormatting sqref="I10">
    <cfRule type="expression" dxfId="95" priority="50">
      <formula>ISERROR(I10)</formula>
    </cfRule>
  </conditionalFormatting>
  <conditionalFormatting sqref="E22:H22">
    <cfRule type="expression" dxfId="94" priority="51">
      <formula>ISERROR(E22)</formula>
    </cfRule>
  </conditionalFormatting>
  <conditionalFormatting sqref="G10:G12">
    <cfRule type="expression" dxfId="93" priority="52">
      <formula>ISERROR(G10)</formula>
    </cfRule>
  </conditionalFormatting>
  <conditionalFormatting sqref="E26:G26">
    <cfRule type="expression" dxfId="92" priority="53">
      <formula>ISERROR(E26)</formula>
    </cfRule>
  </conditionalFormatting>
  <conditionalFormatting sqref="L15:L19">
    <cfRule type="expression" dxfId="91" priority="54">
      <formula>ISERROR(L15)</formula>
    </cfRule>
  </conditionalFormatting>
  <conditionalFormatting sqref="E27:I32 E30:H38 E38:G40">
    <cfRule type="expression" dxfId="90" priority="55">
      <formula>ISERROR(E27)</formula>
    </cfRule>
  </conditionalFormatting>
  <conditionalFormatting sqref="E27:I32 E30:H38 E38:G40">
    <cfRule type="expression" dxfId="89" priority="56">
      <formula>ISERROR(E27)</formula>
    </cfRule>
  </conditionalFormatting>
  <conditionalFormatting sqref="F21">
    <cfRule type="expression" dxfId="88" priority="57">
      <formula>ISERROR(F21)</formula>
    </cfRule>
  </conditionalFormatting>
  <conditionalFormatting sqref="G21:H21">
    <cfRule type="expression" dxfId="87" priority="58">
      <formula>ISERROR(G21)</formula>
    </cfRule>
  </conditionalFormatting>
  <conditionalFormatting sqref="G13">
    <cfRule type="expression" dxfId="86" priority="59">
      <formula>ISERROR(G13)</formula>
    </cfRule>
  </conditionalFormatting>
  <conditionalFormatting sqref="K17">
    <cfRule type="expression" dxfId="85" priority="60">
      <formula>ISERROR(K17)</formula>
    </cfRule>
  </conditionalFormatting>
  <conditionalFormatting sqref="L24">
    <cfRule type="expression" dxfId="84" priority="61">
      <formula>ISERROR(L24)</formula>
    </cfRule>
  </conditionalFormatting>
  <conditionalFormatting sqref="L30">
    <cfRule type="expression" dxfId="83" priority="62">
      <formula>ISERROR(L30)</formula>
    </cfRule>
  </conditionalFormatting>
  <conditionalFormatting sqref="L36">
    <cfRule type="expression" dxfId="82" priority="63">
      <formula>ISERROR(L36)</formula>
    </cfRule>
  </conditionalFormatting>
  <conditionalFormatting sqref="L25:N25">
    <cfRule type="expression" dxfId="81" priority="64">
      <formula>ISERROR(L25)</formula>
    </cfRule>
  </conditionalFormatting>
  <conditionalFormatting sqref="F116:F200">
    <cfRule type="containsText" dxfId="80" priority="65" operator="containsText" text="FALSO">
      <formula>NOT(ISERROR(SEARCH(("FALSO"),(F116))))</formula>
    </cfRule>
  </conditionalFormatting>
  <conditionalFormatting sqref="E116:E200">
    <cfRule type="containsText" dxfId="79" priority="66" operator="containsText" text="FALSO">
      <formula>NOT(ISERROR(SEARCH(("FALSO"),(E116))))</formula>
    </cfRule>
  </conditionalFormatting>
  <conditionalFormatting sqref="J54:N61">
    <cfRule type="expression" dxfId="78" priority="67">
      <formula>ISERROR(J54)</formula>
    </cfRule>
  </conditionalFormatting>
  <conditionalFormatting sqref="L14:L22">
    <cfRule type="expression" dxfId="77" priority="68">
      <formula>ISERROR(L14)</formula>
    </cfRule>
  </conditionalFormatting>
  <conditionalFormatting sqref="M14:M22">
    <cfRule type="expression" dxfId="76" priority="69">
      <formula>ISERROR(M14)</formula>
    </cfRule>
  </conditionalFormatting>
  <conditionalFormatting sqref="M27">
    <cfRule type="expression" dxfId="75" priority="70">
      <formula>ISERROR(M27)</formula>
    </cfRule>
  </conditionalFormatting>
  <conditionalFormatting sqref="M27">
    <cfRule type="expression" dxfId="74" priority="71">
      <formula>ISERROR(M27)</formula>
    </cfRule>
  </conditionalFormatting>
  <conditionalFormatting sqref="N65:N101">
    <cfRule type="expression" dxfId="73" priority="72">
      <formula>ISERROR(N65)</formula>
    </cfRule>
  </conditionalFormatting>
  <conditionalFormatting sqref="M38:M40">
    <cfRule type="expression" dxfId="72" priority="73">
      <formula>ISERROR(M38)</formula>
    </cfRule>
  </conditionalFormatting>
  <conditionalFormatting sqref="M38:M40">
    <cfRule type="expression" dxfId="71" priority="74">
      <formula>ISERROR(M38)</formula>
    </cfRule>
  </conditionalFormatting>
  <conditionalFormatting sqref="N32">
    <cfRule type="expression" dxfId="70" priority="75">
      <formula>ISERROR(N32)</formula>
    </cfRule>
  </conditionalFormatting>
  <conditionalFormatting sqref="N38:N40">
    <cfRule type="expression" dxfId="69" priority="76">
      <formula>ISERROR(N38)</formula>
    </cfRule>
  </conditionalFormatting>
  <conditionalFormatting sqref="M32:M33">
    <cfRule type="expression" dxfId="68" priority="77">
      <formula>ISERROR(M32)</formula>
    </cfRule>
  </conditionalFormatting>
  <conditionalFormatting sqref="M32:M33">
    <cfRule type="expression" dxfId="67" priority="78">
      <formula>ISERROR(M32)</formula>
    </cfRule>
  </conditionalFormatting>
  <conditionalFormatting sqref="N33">
    <cfRule type="expression" dxfId="66" priority="79">
      <formula>ISERROR(N33)</formula>
    </cfRule>
  </conditionalFormatting>
  <conditionalFormatting sqref="L27">
    <cfRule type="expression" dxfId="65" priority="82">
      <formula>ISERROR(L27)</formula>
    </cfRule>
  </conditionalFormatting>
  <conditionalFormatting sqref="L27">
    <cfRule type="containsText" dxfId="64" priority="83" stopIfTrue="1" operator="containsText" text="FALSO">
      <formula>NOT(ISERROR(SEARCH(("FALSO"),(L27))))</formula>
    </cfRule>
  </conditionalFormatting>
  <conditionalFormatting sqref="L32:L33">
    <cfRule type="expression" dxfId="63" priority="86">
      <formula>ISERROR(L32)</formula>
    </cfRule>
  </conditionalFormatting>
  <conditionalFormatting sqref="L32:L33">
    <cfRule type="containsText" dxfId="62" priority="87" stopIfTrue="1" operator="containsText" text="FALSO">
      <formula>NOT(ISERROR(SEARCH(("FALSO"),(L32))))</formula>
    </cfRule>
  </conditionalFormatting>
  <conditionalFormatting sqref="G116">
    <cfRule type="expression" dxfId="61" priority="88">
      <formula>ISERROR(G116)</formula>
    </cfRule>
  </conditionalFormatting>
  <conditionalFormatting sqref="G116">
    <cfRule type="containsText" dxfId="60" priority="89" operator="containsText" text="FALSO">
      <formula>NOT(ISERROR(SEARCH(("FALSO"),(G116))))</formula>
    </cfRule>
  </conditionalFormatting>
  <conditionalFormatting sqref="G116">
    <cfRule type="cellIs" dxfId="59" priority="90" operator="lessThanOrEqual">
      <formula>0</formula>
    </cfRule>
  </conditionalFormatting>
  <conditionalFormatting sqref="E18:F20">
    <cfRule type="expression" dxfId="58" priority="91">
      <formula>ISERROR(E18)</formula>
    </cfRule>
  </conditionalFormatting>
  <conditionalFormatting sqref="F11">
    <cfRule type="expression" dxfId="57" priority="92">
      <formula>ISERROR(F11)</formula>
    </cfRule>
  </conditionalFormatting>
  <conditionalFormatting sqref="E11">
    <cfRule type="expression" dxfId="56" priority="93">
      <formula>ISERROR(E11)</formula>
    </cfRule>
  </conditionalFormatting>
  <conditionalFormatting sqref="P23">
    <cfRule type="expression" dxfId="55" priority="94">
      <formula>ISERROR(P23)</formula>
    </cfRule>
  </conditionalFormatting>
  <conditionalFormatting sqref="P23">
    <cfRule type="cellIs" dxfId="54" priority="95" operator="lessThanOrEqual">
      <formula>0</formula>
    </cfRule>
  </conditionalFormatting>
  <conditionalFormatting sqref="K19">
    <cfRule type="cellIs" dxfId="53" priority="96" operator="equal">
      <formula>0</formula>
    </cfRule>
  </conditionalFormatting>
  <conditionalFormatting sqref="K19">
    <cfRule type="cellIs" dxfId="52" priority="97" operator="lessThan">
      <formula>0.0001</formula>
    </cfRule>
  </conditionalFormatting>
  <conditionalFormatting sqref="N27">
    <cfRule type="expression" dxfId="51" priority="98">
      <formula>ISERROR(N27)</formula>
    </cfRule>
  </conditionalFormatting>
  <conditionalFormatting sqref="N27">
    <cfRule type="expression" dxfId="50" priority="99">
      <formula>ISERROR(N27)</formula>
    </cfRule>
  </conditionalFormatting>
  <dataValidations count="4">
    <dataValidation type="list" allowBlank="1" showErrorMessage="1" sqref="J36" xr:uid="{00000000-0002-0000-0000-000000000000}">
      <formula1>$A$25:$A$27</formula1>
    </dataValidation>
    <dataValidation type="list" allowBlank="1" showErrorMessage="1" sqref="H9" xr:uid="{00000000-0002-0000-0000-000001000000}">
      <formula1>$A$14:$A$23</formula1>
    </dataValidation>
    <dataValidation type="list" allowBlank="1" showErrorMessage="1" sqref="K36" xr:uid="{00000000-0002-0000-0000-000002000000}">
      <formula1>$A$31:$A$35</formula1>
    </dataValidation>
    <dataValidation type="list" allowBlank="1" showErrorMessage="1" sqref="E12" xr:uid="{00000000-0002-0000-0000-000003000000}">
      <formula1>$A$12:$A$13</formula1>
    </dataValidation>
  </dataValidations>
  <pageMargins left="0.23622047244094491" right="0.23622047244094491" top="0.74803149606299213" bottom="0.74803149606299213" header="0" footer="0"/>
  <pageSetup scale="50" orientation="landscape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75"/>
  <sheetViews>
    <sheetView showGridLines="0" workbookViewId="0"/>
  </sheetViews>
  <sheetFormatPr baseColWidth="10" defaultColWidth="14.44140625" defaultRowHeight="15" customHeight="1" outlineLevelRow="2"/>
  <cols>
    <col min="1" max="1" width="30.33203125" customWidth="1"/>
    <col min="2" max="2" width="31" customWidth="1"/>
    <col min="3" max="3" width="27.109375" customWidth="1"/>
    <col min="4" max="4" width="26.88671875" customWidth="1"/>
    <col min="5" max="5" width="40.109375" customWidth="1"/>
    <col min="6" max="7" width="18.88671875" customWidth="1"/>
    <col min="8" max="8" width="9.33203125" customWidth="1"/>
    <col min="9" max="11" width="10.6640625" customWidth="1"/>
    <col min="12" max="26" width="14.44140625" customWidth="1"/>
  </cols>
  <sheetData>
    <row r="1" spans="1:26" ht="15.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6">
      <c r="A3" s="109" t="s">
        <v>87</v>
      </c>
      <c r="B3" s="110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7.399999999999999">
      <c r="A5" s="111" t="s">
        <v>88</v>
      </c>
      <c r="B5" s="84"/>
      <c r="C5" s="84"/>
      <c r="D5" s="84"/>
      <c r="E5" s="84"/>
      <c r="F5" s="84"/>
      <c r="G5" s="84"/>
      <c r="H5" s="8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6">
      <c r="A6" s="5" t="s">
        <v>89</v>
      </c>
      <c r="B6" s="6" t="s">
        <v>90</v>
      </c>
      <c r="C6" s="7"/>
      <c r="D6" s="7"/>
      <c r="E6" s="2"/>
      <c r="F6" s="2"/>
      <c r="G6" s="7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6">
      <c r="A7" s="5" t="s">
        <v>91</v>
      </c>
      <c r="B7" s="8" t="str">
        <f>SIMULADOR!$H$9</f>
        <v>STA ROSA (Nave)</v>
      </c>
      <c r="C7" s="3"/>
      <c r="D7" s="7"/>
      <c r="E7" s="2"/>
      <c r="F7" s="2"/>
      <c r="G7" s="2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6">
      <c r="A8" s="2"/>
      <c r="B8" s="2"/>
      <c r="C8" s="3"/>
      <c r="D8" s="7"/>
      <c r="E8" s="2"/>
      <c r="F8" s="2"/>
      <c r="G8" s="2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7.399999999999999">
      <c r="A9" s="9" t="str">
        <f>SIMULADOR!$E$12</f>
        <v>NAVE</v>
      </c>
      <c r="B9" s="10">
        <f>SIMULADOR!$F$14</f>
        <v>1</v>
      </c>
      <c r="C9" s="11"/>
      <c r="D9" s="7"/>
      <c r="E9" s="12" t="s">
        <v>92</v>
      </c>
      <c r="F9" s="13"/>
      <c r="G9" s="14" t="s">
        <v>93</v>
      </c>
      <c r="H9" s="1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7.399999999999999">
      <c r="A10" s="9" t="s">
        <v>94</v>
      </c>
      <c r="B10" s="16" t="str">
        <f>SIMULADOR!$F$13</f>
        <v>G</v>
      </c>
      <c r="C10" s="11"/>
      <c r="D10" s="7"/>
      <c r="E10" s="12" t="s">
        <v>95</v>
      </c>
      <c r="F10" s="17" t="e">
        <f>VLOOKUP(F9,SIMULADOR!$E$65:$M$102,2)</f>
        <v>#N/A</v>
      </c>
      <c r="G10" s="2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7.399999999999999">
      <c r="A11" s="9" t="s">
        <v>96</v>
      </c>
      <c r="B11" s="18">
        <f>SIMULADOR!$F$15</f>
        <v>569.79999999999995</v>
      </c>
      <c r="C11" s="2"/>
      <c r="D11" s="7"/>
      <c r="E11" s="12" t="s">
        <v>97</v>
      </c>
      <c r="F11" s="19">
        <f>SIMULADOR!F66</f>
        <v>45782</v>
      </c>
      <c r="G11" s="2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7.399999999999999">
      <c r="A12" s="7"/>
      <c r="B12" s="20"/>
      <c r="C12" s="11"/>
      <c r="D12" s="7"/>
      <c r="E12" s="7"/>
      <c r="F12" s="20"/>
      <c r="G12" s="11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7.399999999999999">
      <c r="A13" s="7"/>
      <c r="B13" s="20"/>
      <c r="C13" s="11"/>
      <c r="D13" s="7"/>
      <c r="E13" s="7"/>
      <c r="F13" s="20"/>
      <c r="G13" s="11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6">
      <c r="A14" s="21" t="s">
        <v>98</v>
      </c>
      <c r="B14" s="4"/>
      <c r="C14" s="4"/>
      <c r="D14" s="4"/>
      <c r="E14" s="21" t="s">
        <v>99</v>
      </c>
      <c r="F14" s="22">
        <f>SIMULADOR!K36</f>
        <v>0</v>
      </c>
      <c r="G14" s="21"/>
      <c r="H14" s="7"/>
      <c r="I14" s="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6">
      <c r="A15" s="21"/>
      <c r="B15" s="23" t="s">
        <v>100</v>
      </c>
      <c r="C15" s="23" t="s">
        <v>101</v>
      </c>
      <c r="D15" s="4"/>
      <c r="E15" s="21"/>
      <c r="F15" s="23" t="s">
        <v>100</v>
      </c>
      <c r="G15" s="23" t="s">
        <v>101</v>
      </c>
      <c r="H15" s="7"/>
      <c r="I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6">
      <c r="A16" s="9" t="s">
        <v>102</v>
      </c>
      <c r="B16" s="24">
        <f>SIMULADOR!K21</f>
        <v>6723639.9999999991</v>
      </c>
      <c r="C16" s="25">
        <f>SIMULADOR!M21</f>
        <v>7584265.919999999</v>
      </c>
      <c r="D16" s="7"/>
      <c r="E16" s="26" t="s">
        <v>103</v>
      </c>
      <c r="F16" s="24" t="e">
        <f>SIMULADOR!L38</f>
        <v>#VALUE!</v>
      </c>
      <c r="G16" s="25" t="e">
        <f>SIMULADOR!N38</f>
        <v>#VALUE!</v>
      </c>
      <c r="H16" s="7"/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6">
      <c r="A17" s="9" t="s">
        <v>104</v>
      </c>
      <c r="B17" s="27">
        <f>SIMULADOR!K20</f>
        <v>6051275.9999999991</v>
      </c>
      <c r="C17" s="28">
        <f>SIMULADOR!M20</f>
        <v>6825839.3279999988</v>
      </c>
      <c r="D17" s="4"/>
      <c r="E17" s="29" t="str">
        <f>SIMULADOR!K32</f>
        <v/>
      </c>
      <c r="F17" s="27" t="e">
        <f>SIMULADOR!L39</f>
        <v>#VALUE!</v>
      </c>
      <c r="G17" s="28" t="e">
        <f>SIMULADOR!N39</f>
        <v>#VALUE!</v>
      </c>
      <c r="H17" s="7" t="s">
        <v>105</v>
      </c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6">
      <c r="A18" s="9" t="s">
        <v>106</v>
      </c>
      <c r="B18" s="30">
        <f>SIMULADOR!K22</f>
        <v>672364</v>
      </c>
      <c r="C18" s="31">
        <f>SIMULADOR!M22</f>
        <v>758426.59199999995</v>
      </c>
      <c r="D18" s="4"/>
      <c r="E18" s="29" t="str">
        <f>SIMULADOR!K33</f>
        <v/>
      </c>
      <c r="F18" s="30" t="e">
        <f>SIMULADOR!L40</f>
        <v>#VALUE!</v>
      </c>
      <c r="G18" s="31" t="e">
        <f>SIMULADOR!N40</f>
        <v>#VALUE!</v>
      </c>
      <c r="H18" s="7" t="s">
        <v>105</v>
      </c>
      <c r="I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6">
      <c r="A19" s="9"/>
      <c r="B19" s="4"/>
      <c r="C19" s="9"/>
      <c r="D19" s="9"/>
      <c r="E19" s="9"/>
      <c r="F19" s="9"/>
      <c r="G19" s="9"/>
      <c r="H19" s="7"/>
      <c r="I19" s="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6">
      <c r="A20" s="9"/>
      <c r="B20" s="4"/>
      <c r="C20" s="9"/>
      <c r="D20" s="9"/>
      <c r="E20" s="9"/>
      <c r="F20" s="9"/>
      <c r="G20" s="9"/>
      <c r="H20" s="7"/>
      <c r="I20" s="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23" t="s">
        <v>100</v>
      </c>
      <c r="G21" s="23" t="s">
        <v>101</v>
      </c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7" t="s">
        <v>107</v>
      </c>
      <c r="B22" s="32">
        <f>SIMULADOR!$G$22</f>
        <v>8.3333333333333329E-2</v>
      </c>
      <c r="C22" s="7"/>
      <c r="D22" s="33">
        <f>SIMULADOR!$G$23</f>
        <v>1</v>
      </c>
      <c r="E22" s="34" t="s">
        <v>108</v>
      </c>
      <c r="F22" s="24">
        <f>SIMULADOR!L27</f>
        <v>672364.00000000023</v>
      </c>
      <c r="G22" s="25">
        <f>SIMULADOR!N27</f>
        <v>758426.59200000018</v>
      </c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7" t="s">
        <v>109</v>
      </c>
      <c r="B23" s="35">
        <f>SIMULADOR!$H$24</f>
        <v>0</v>
      </c>
      <c r="C23" s="7"/>
      <c r="D23" s="36">
        <f>SIMULADOR!$G$24</f>
        <v>0</v>
      </c>
      <c r="E23" s="34" t="s">
        <v>110</v>
      </c>
      <c r="F23" s="30">
        <f>SIMULADOR!L28</f>
        <v>0</v>
      </c>
      <c r="G23" s="31">
        <f>SIMULADOR!N28</f>
        <v>0</v>
      </c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7"/>
      <c r="B24" s="37"/>
      <c r="C24" s="7"/>
      <c r="D24" s="38"/>
      <c r="E24" s="34"/>
      <c r="F24" s="34"/>
      <c r="G24" s="34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2" t="s">
        <v>111</v>
      </c>
      <c r="B25" s="39"/>
      <c r="C25" s="12" t="s">
        <v>112</v>
      </c>
      <c r="D25" s="40" t="str">
        <f>IF($B$7="AEROPUERTO (Lote)","",IF($B$7="AEROPUERTO (Nave)","",IF($B$7="PEDRO ESCOBEDO (Nave)","",IF($B$7="PEDRO ESCOBEDO (Lote)","",IF($B$7="SAN LUIS POTOSI (Nave)",20%,IF($B$7="SAN LUIS POTOSI (Lote)",20%,IF($B$7="GAMMA II ETAPA 1","",IF($B$7="GAMMA II ETAPA 2","",IF($B$7="CELTA","",IF($B$7="STA ROSA (Nave)","",""))))))))))</f>
        <v/>
      </c>
      <c r="E25" s="12" t="s">
        <v>113</v>
      </c>
      <c r="F25" s="39"/>
      <c r="G25" s="2"/>
      <c r="H25" s="3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7"/>
      <c r="B26" s="37"/>
      <c r="C26" s="37"/>
      <c r="D26" s="37"/>
      <c r="E26" s="37"/>
      <c r="F26" s="37"/>
      <c r="G26" s="37"/>
      <c r="H26" s="3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02" t="s">
        <v>114</v>
      </c>
      <c r="B27" s="103"/>
      <c r="C27" s="103"/>
      <c r="D27" s="103"/>
      <c r="E27" s="103"/>
      <c r="F27" s="103"/>
      <c r="G27" s="103"/>
      <c r="H27" s="9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hidden="1" customHeight="1" outlineLevel="1">
      <c r="A28" s="41" t="s">
        <v>115</v>
      </c>
      <c r="B28" s="42"/>
      <c r="C28" s="42"/>
      <c r="D28" s="42"/>
      <c r="E28" s="43"/>
      <c r="F28" s="44" t="s">
        <v>116</v>
      </c>
      <c r="G28" s="97"/>
      <c r="H28" s="9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hidden="1" customHeight="1" outlineLevel="1">
      <c r="A29" s="45" t="s">
        <v>117</v>
      </c>
      <c r="B29" s="99"/>
      <c r="C29" s="87"/>
      <c r="D29" s="87"/>
      <c r="E29" s="87"/>
      <c r="F29" s="87"/>
      <c r="G29" s="87"/>
      <c r="H29" s="9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hidden="1" customHeight="1" outlineLevel="1">
      <c r="A30" s="46" t="s">
        <v>118</v>
      </c>
      <c r="B30" s="47"/>
      <c r="C30" s="48"/>
      <c r="D30" s="48"/>
      <c r="E30" s="48"/>
      <c r="F30" s="48"/>
      <c r="G30" s="48"/>
      <c r="H30" s="4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hidden="1" customHeight="1" outlineLevel="1">
      <c r="A31" s="45" t="s">
        <v>119</v>
      </c>
      <c r="B31" s="100"/>
      <c r="C31" s="87"/>
      <c r="D31" s="87"/>
      <c r="E31" s="95"/>
      <c r="F31" s="45"/>
      <c r="G31" s="45"/>
      <c r="H31" s="4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hidden="1" customHeight="1" outlineLevel="1">
      <c r="A32" s="45" t="s">
        <v>120</v>
      </c>
      <c r="B32" s="47"/>
      <c r="C32" s="49" t="s">
        <v>121</v>
      </c>
      <c r="D32" s="50"/>
      <c r="E32" s="51" t="s">
        <v>122</v>
      </c>
      <c r="F32" s="91"/>
      <c r="G32" s="92"/>
      <c r="H32" s="9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hidden="1" customHeight="1" outlineLevel="1">
      <c r="A33" s="45" t="s">
        <v>123</v>
      </c>
      <c r="B33" s="49"/>
      <c r="C33" s="52" t="s">
        <v>124</v>
      </c>
      <c r="D33" s="48"/>
      <c r="E33" s="44" t="s">
        <v>125</v>
      </c>
      <c r="F33" s="91"/>
      <c r="G33" s="92"/>
      <c r="H33" s="9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hidden="1" customHeight="1" outlineLevel="1">
      <c r="A34" s="45" t="s">
        <v>126</v>
      </c>
      <c r="B34" s="101"/>
      <c r="C34" s="93"/>
      <c r="D34" s="45"/>
      <c r="E34" s="44" t="s">
        <v>127</v>
      </c>
      <c r="F34" s="97"/>
      <c r="G34" s="103"/>
      <c r="H34" s="9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hidden="1" customHeight="1" outlineLevel="1">
      <c r="A35" s="45" t="s">
        <v>128</v>
      </c>
      <c r="B35" s="104"/>
      <c r="C35" s="105"/>
      <c r="D35" s="45"/>
      <c r="E35" s="44" t="s">
        <v>129</v>
      </c>
      <c r="F35" s="91"/>
      <c r="G35" s="92"/>
      <c r="H35" s="9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hidden="1" customHeight="1" outlineLevel="1">
      <c r="A36" s="45"/>
      <c r="B36" s="49"/>
      <c r="C36" s="49"/>
      <c r="D36" s="45"/>
      <c r="E36" s="45"/>
      <c r="F36" s="45"/>
      <c r="G36" s="45"/>
      <c r="H36" s="4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hidden="1" customHeight="1" outlineLevel="1">
      <c r="A37" s="45" t="s">
        <v>130</v>
      </c>
      <c r="B37" s="53"/>
      <c r="C37" s="45"/>
      <c r="D37" s="45"/>
      <c r="E37" s="45"/>
      <c r="F37" s="45"/>
      <c r="G37" s="45"/>
      <c r="H37" s="4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hidden="1" customHeight="1" outlineLevel="1">
      <c r="A38" s="45" t="s">
        <v>131</v>
      </c>
      <c r="B38" s="54"/>
      <c r="C38" s="45"/>
      <c r="D38" s="45"/>
      <c r="E38" s="45"/>
      <c r="F38" s="45"/>
      <c r="G38" s="45"/>
      <c r="H38" s="4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.5" hidden="1" customHeight="1" outlineLevel="1">
      <c r="A39" s="45"/>
      <c r="B39" s="49"/>
      <c r="C39" s="45"/>
      <c r="D39" s="45"/>
      <c r="E39" s="45"/>
      <c r="F39" s="45"/>
      <c r="G39" s="45"/>
      <c r="H39" s="4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hidden="1" customHeight="1" outlineLevel="1">
      <c r="A40" s="45" t="s">
        <v>132</v>
      </c>
      <c r="B40" s="96"/>
      <c r="C40" s="92"/>
      <c r="D40" s="92"/>
      <c r="E40" s="93"/>
      <c r="F40" s="55"/>
      <c r="G40" s="55"/>
      <c r="H40" s="5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hidden="1" customHeight="1" outlineLevel="1">
      <c r="A41" s="45" t="s">
        <v>133</v>
      </c>
      <c r="B41" s="56"/>
      <c r="C41" s="56"/>
      <c r="D41" s="56"/>
      <c r="E41" s="56"/>
      <c r="F41" s="55"/>
      <c r="G41" s="55"/>
      <c r="H41" s="5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hidden="1" customHeight="1" outlineLevel="1">
      <c r="A42" s="45" t="s">
        <v>120</v>
      </c>
      <c r="B42" s="56"/>
      <c r="C42" s="57"/>
      <c r="D42" s="57"/>
      <c r="E42" s="51" t="s">
        <v>122</v>
      </c>
      <c r="F42" s="91"/>
      <c r="G42" s="92"/>
      <c r="H42" s="9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hidden="1" customHeight="1" outlineLevel="1">
      <c r="A43" s="45" t="s">
        <v>123</v>
      </c>
      <c r="B43" s="47"/>
      <c r="C43" s="52" t="s">
        <v>124</v>
      </c>
      <c r="D43" s="58"/>
      <c r="E43" s="44" t="s">
        <v>125</v>
      </c>
      <c r="F43" s="94"/>
      <c r="G43" s="87"/>
      <c r="H43" s="9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hidden="1" customHeight="1" outlineLevel="1">
      <c r="A44" s="45" t="s">
        <v>126</v>
      </c>
      <c r="B44" s="99"/>
      <c r="C44" s="95"/>
      <c r="D44" s="45"/>
      <c r="E44" s="44" t="s">
        <v>127</v>
      </c>
      <c r="F44" s="94"/>
      <c r="G44" s="87"/>
      <c r="H44" s="9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hidden="1" customHeight="1" outlineLevel="1">
      <c r="A45" s="45" t="s">
        <v>128</v>
      </c>
      <c r="B45" s="104"/>
      <c r="C45" s="105"/>
      <c r="D45" s="45"/>
      <c r="E45" s="44" t="s">
        <v>129</v>
      </c>
      <c r="F45" s="94"/>
      <c r="G45" s="87"/>
      <c r="H45" s="9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hidden="1" customHeight="1" outlineLevel="1">
      <c r="A46" s="59"/>
      <c r="B46" s="49"/>
      <c r="C46" s="49"/>
      <c r="D46" s="45"/>
      <c r="E46" s="45"/>
      <c r="F46" s="49"/>
      <c r="G46" s="49"/>
      <c r="H46" s="4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1" customHeight="1" collapsed="1">
      <c r="A47" s="102" t="s">
        <v>134</v>
      </c>
      <c r="B47" s="103"/>
      <c r="C47" s="103"/>
      <c r="D47" s="103"/>
      <c r="E47" s="103"/>
      <c r="F47" s="103"/>
      <c r="G47" s="103"/>
      <c r="H47" s="98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5.75" hidden="1" customHeight="1" outlineLevel="1">
      <c r="A48" s="61" t="s">
        <v>135</v>
      </c>
      <c r="B48" s="42"/>
      <c r="C48" s="42"/>
      <c r="D48" s="42"/>
      <c r="E48" s="43"/>
      <c r="F48" s="44" t="s">
        <v>116</v>
      </c>
      <c r="G48" s="97"/>
      <c r="H48" s="9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hidden="1" customHeight="1" outlineLevel="1">
      <c r="A49" s="45" t="s">
        <v>117</v>
      </c>
      <c r="B49" s="99"/>
      <c r="C49" s="87"/>
      <c r="D49" s="87"/>
      <c r="E49" s="87"/>
      <c r="F49" s="87"/>
      <c r="G49" s="87"/>
      <c r="H49" s="9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hidden="1" customHeight="1" outlineLevel="1">
      <c r="A50" s="46" t="s">
        <v>118</v>
      </c>
      <c r="B50" s="47"/>
      <c r="C50" s="48"/>
      <c r="D50" s="48"/>
      <c r="E50" s="48"/>
      <c r="F50" s="48"/>
      <c r="G50" s="48"/>
      <c r="H50" s="4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hidden="1" customHeight="1" outlineLevel="1">
      <c r="A51" s="45" t="s">
        <v>119</v>
      </c>
      <c r="B51" s="100"/>
      <c r="C51" s="87"/>
      <c r="D51" s="87"/>
      <c r="E51" s="95"/>
      <c r="F51" s="45"/>
      <c r="G51" s="45"/>
      <c r="H51" s="4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hidden="1" customHeight="1" outlineLevel="1">
      <c r="A52" s="45" t="s">
        <v>120</v>
      </c>
      <c r="B52" s="47"/>
      <c r="C52" s="49" t="s">
        <v>121</v>
      </c>
      <c r="D52" s="50"/>
      <c r="E52" s="51" t="s">
        <v>122</v>
      </c>
      <c r="F52" s="91"/>
      <c r="G52" s="92"/>
      <c r="H52" s="9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hidden="1" customHeight="1" outlineLevel="1">
      <c r="A53" s="45" t="s">
        <v>123</v>
      </c>
      <c r="B53" s="49"/>
      <c r="C53" s="52" t="s">
        <v>124</v>
      </c>
      <c r="D53" s="48"/>
      <c r="E53" s="44" t="s">
        <v>125</v>
      </c>
      <c r="F53" s="91"/>
      <c r="G53" s="92"/>
      <c r="H53" s="9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hidden="1" customHeight="1" outlineLevel="1">
      <c r="A54" s="45" t="s">
        <v>126</v>
      </c>
      <c r="B54" s="101"/>
      <c r="C54" s="93"/>
      <c r="D54" s="45"/>
      <c r="E54" s="44" t="s">
        <v>127</v>
      </c>
      <c r="F54" s="97"/>
      <c r="G54" s="103"/>
      <c r="H54" s="9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hidden="1" customHeight="1" outlineLevel="1">
      <c r="A55" s="45" t="s">
        <v>128</v>
      </c>
      <c r="B55" s="104"/>
      <c r="C55" s="105"/>
      <c r="D55" s="45"/>
      <c r="E55" s="44" t="s">
        <v>129</v>
      </c>
      <c r="F55" s="91"/>
      <c r="G55" s="92"/>
      <c r="H55" s="9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6.75" hidden="1" customHeight="1" outlineLevel="1">
      <c r="A56" s="45"/>
      <c r="B56" s="49"/>
      <c r="C56" s="49"/>
      <c r="D56" s="45"/>
      <c r="E56" s="45"/>
      <c r="F56" s="45"/>
      <c r="G56" s="45"/>
      <c r="H56" s="4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hidden="1" customHeight="1" outlineLevel="1">
      <c r="A57" s="45" t="s">
        <v>130</v>
      </c>
      <c r="B57" s="53" t="s">
        <v>136</v>
      </c>
      <c r="C57" s="45"/>
      <c r="D57" s="45"/>
      <c r="E57" s="45"/>
      <c r="F57" s="45"/>
      <c r="G57" s="45"/>
      <c r="H57" s="4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hidden="1" customHeight="1" outlineLevel="1">
      <c r="A58" s="45" t="s">
        <v>131</v>
      </c>
      <c r="B58" s="54"/>
      <c r="C58" s="45"/>
      <c r="D58" s="45"/>
      <c r="E58" s="45"/>
      <c r="F58" s="45"/>
      <c r="G58" s="45"/>
      <c r="H58" s="4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6.75" hidden="1" customHeight="1" outlineLevel="1">
      <c r="A59" s="45"/>
      <c r="B59" s="49"/>
      <c r="C59" s="45"/>
      <c r="D59" s="45"/>
      <c r="E59" s="45"/>
      <c r="F59" s="45"/>
      <c r="G59" s="45"/>
      <c r="H59" s="4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hidden="1" customHeight="1" outlineLevel="1">
      <c r="A60" s="45" t="s">
        <v>132</v>
      </c>
      <c r="B60" s="96"/>
      <c r="C60" s="92"/>
      <c r="D60" s="92"/>
      <c r="E60" s="93"/>
      <c r="F60" s="55"/>
      <c r="G60" s="55"/>
      <c r="H60" s="5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hidden="1" customHeight="1" outlineLevel="1">
      <c r="A61" s="45" t="s">
        <v>137</v>
      </c>
      <c r="B61" s="56"/>
      <c r="C61" s="56"/>
      <c r="D61" s="56"/>
      <c r="E61" s="56"/>
      <c r="F61" s="55"/>
      <c r="G61" s="55"/>
      <c r="H61" s="5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hidden="1" customHeight="1" outlineLevel="1">
      <c r="A62" s="45" t="s">
        <v>120</v>
      </c>
      <c r="B62" s="56"/>
      <c r="C62" s="57"/>
      <c r="D62" s="57"/>
      <c r="E62" s="51" t="s">
        <v>122</v>
      </c>
      <c r="F62" s="91"/>
      <c r="G62" s="92"/>
      <c r="H62" s="9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hidden="1" customHeight="1" outlineLevel="1">
      <c r="A63" s="45" t="s">
        <v>123</v>
      </c>
      <c r="B63" s="47"/>
      <c r="C63" s="52" t="s">
        <v>124</v>
      </c>
      <c r="D63" s="58"/>
      <c r="E63" s="44" t="s">
        <v>125</v>
      </c>
      <c r="F63" s="94"/>
      <c r="G63" s="87"/>
      <c r="H63" s="9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hidden="1" customHeight="1" outlineLevel="1">
      <c r="A64" s="45" t="s">
        <v>126</v>
      </c>
      <c r="B64" s="99"/>
      <c r="C64" s="95"/>
      <c r="D64" s="45"/>
      <c r="E64" s="44" t="s">
        <v>127</v>
      </c>
      <c r="F64" s="94"/>
      <c r="G64" s="87"/>
      <c r="H64" s="9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hidden="1" customHeight="1" outlineLevel="1">
      <c r="A65" s="45" t="s">
        <v>128</v>
      </c>
      <c r="B65" s="104"/>
      <c r="C65" s="105"/>
      <c r="D65" s="45"/>
      <c r="E65" s="44" t="s">
        <v>129</v>
      </c>
      <c r="F65" s="94"/>
      <c r="G65" s="87"/>
      <c r="H65" s="9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hidden="1" customHeight="1" outlineLevel="1">
      <c r="A66" s="61" t="s">
        <v>138</v>
      </c>
      <c r="B66" s="42"/>
      <c r="C66" s="42"/>
      <c r="D66" s="42"/>
      <c r="E66" s="43"/>
      <c r="F66" s="44" t="s">
        <v>116</v>
      </c>
      <c r="G66" s="97"/>
      <c r="H66" s="9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hidden="1" customHeight="1" outlineLevel="1">
      <c r="A67" s="45" t="s">
        <v>117</v>
      </c>
      <c r="B67" s="99"/>
      <c r="C67" s="87"/>
      <c r="D67" s="87"/>
      <c r="E67" s="87"/>
      <c r="F67" s="87"/>
      <c r="G67" s="87"/>
      <c r="H67" s="9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hidden="1" customHeight="1" outlineLevel="1">
      <c r="A68" s="46" t="s">
        <v>118</v>
      </c>
      <c r="B68" s="47"/>
      <c r="C68" s="48"/>
      <c r="D68" s="48"/>
      <c r="E68" s="48"/>
      <c r="F68" s="48"/>
      <c r="G68" s="48"/>
      <c r="H68" s="4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hidden="1" customHeight="1" outlineLevel="1">
      <c r="A69" s="45" t="s">
        <v>119</v>
      </c>
      <c r="B69" s="100"/>
      <c r="C69" s="87"/>
      <c r="D69" s="87"/>
      <c r="E69" s="95"/>
      <c r="F69" s="45"/>
      <c r="G69" s="45"/>
      <c r="H69" s="4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hidden="1" customHeight="1" outlineLevel="1">
      <c r="A70" s="45" t="s">
        <v>120</v>
      </c>
      <c r="B70" s="47"/>
      <c r="C70" s="49" t="s">
        <v>121</v>
      </c>
      <c r="D70" s="50"/>
      <c r="E70" s="51" t="s">
        <v>122</v>
      </c>
      <c r="F70" s="91"/>
      <c r="G70" s="92"/>
      <c r="H70" s="9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hidden="1" customHeight="1" outlineLevel="1">
      <c r="A71" s="45" t="s">
        <v>123</v>
      </c>
      <c r="B71" s="49"/>
      <c r="C71" s="52" t="s">
        <v>124</v>
      </c>
      <c r="D71" s="48"/>
      <c r="E71" s="44" t="s">
        <v>125</v>
      </c>
      <c r="F71" s="91"/>
      <c r="G71" s="92"/>
      <c r="H71" s="9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hidden="1" customHeight="1" outlineLevel="1">
      <c r="A72" s="45" t="s">
        <v>126</v>
      </c>
      <c r="B72" s="101"/>
      <c r="C72" s="93"/>
      <c r="D72" s="45"/>
      <c r="E72" s="44" t="s">
        <v>127</v>
      </c>
      <c r="F72" s="97"/>
      <c r="G72" s="103"/>
      <c r="H72" s="9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hidden="1" customHeight="1" outlineLevel="1">
      <c r="A73" s="45" t="s">
        <v>128</v>
      </c>
      <c r="B73" s="104"/>
      <c r="C73" s="105"/>
      <c r="D73" s="45"/>
      <c r="E73" s="44" t="s">
        <v>129</v>
      </c>
      <c r="F73" s="91"/>
      <c r="G73" s="92"/>
      <c r="H73" s="9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6" hidden="1" customHeight="1" outlineLevel="1">
      <c r="A74" s="45"/>
      <c r="B74" s="49"/>
      <c r="C74" s="49"/>
      <c r="D74" s="45"/>
      <c r="E74" s="45"/>
      <c r="F74" s="45"/>
      <c r="G74" s="45"/>
      <c r="H74" s="4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hidden="1" customHeight="1" outlineLevel="1">
      <c r="A75" s="45" t="s">
        <v>130</v>
      </c>
      <c r="B75" s="53" t="s">
        <v>136</v>
      </c>
      <c r="C75" s="45"/>
      <c r="D75" s="45"/>
      <c r="E75" s="45"/>
      <c r="F75" s="45"/>
      <c r="G75" s="45"/>
      <c r="H75" s="4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hidden="1" customHeight="1" outlineLevel="1">
      <c r="A76" s="45" t="s">
        <v>131</v>
      </c>
      <c r="B76" s="54"/>
      <c r="C76" s="45"/>
      <c r="D76" s="45"/>
      <c r="E76" s="45"/>
      <c r="F76" s="45"/>
      <c r="G76" s="45"/>
      <c r="H76" s="4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6" hidden="1" customHeight="1" outlineLevel="1">
      <c r="A77" s="45"/>
      <c r="B77" s="49"/>
      <c r="C77" s="45"/>
      <c r="D77" s="45"/>
      <c r="E77" s="45"/>
      <c r="F77" s="45"/>
      <c r="G77" s="45"/>
      <c r="H77" s="4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hidden="1" customHeight="1" outlineLevel="1">
      <c r="A78" s="45" t="s">
        <v>132</v>
      </c>
      <c r="B78" s="96"/>
      <c r="C78" s="92"/>
      <c r="D78" s="92"/>
      <c r="E78" s="93"/>
      <c r="F78" s="55"/>
      <c r="G78" s="55"/>
      <c r="H78" s="5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hidden="1" customHeight="1" outlineLevel="1">
      <c r="A79" s="45" t="s">
        <v>137</v>
      </c>
      <c r="B79" s="56"/>
      <c r="C79" s="56"/>
      <c r="D79" s="56"/>
      <c r="E79" s="56"/>
      <c r="F79" s="55"/>
      <c r="G79" s="55"/>
      <c r="H79" s="5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hidden="1" customHeight="1" outlineLevel="1">
      <c r="A80" s="45" t="s">
        <v>120</v>
      </c>
      <c r="B80" s="56"/>
      <c r="C80" s="57"/>
      <c r="D80" s="57"/>
      <c r="E80" s="51" t="s">
        <v>122</v>
      </c>
      <c r="F80" s="91"/>
      <c r="G80" s="92"/>
      <c r="H80" s="9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hidden="1" customHeight="1" outlineLevel="1">
      <c r="A81" s="45" t="s">
        <v>123</v>
      </c>
      <c r="B81" s="47"/>
      <c r="C81" s="52" t="s">
        <v>124</v>
      </c>
      <c r="D81" s="58"/>
      <c r="E81" s="44" t="s">
        <v>125</v>
      </c>
      <c r="F81" s="94"/>
      <c r="G81" s="87"/>
      <c r="H81" s="9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hidden="1" customHeight="1" outlineLevel="1">
      <c r="A82" s="45" t="s">
        <v>126</v>
      </c>
      <c r="B82" s="99"/>
      <c r="C82" s="95"/>
      <c r="D82" s="45"/>
      <c r="E82" s="44" t="s">
        <v>127</v>
      </c>
      <c r="F82" s="94"/>
      <c r="G82" s="87"/>
      <c r="H82" s="9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hidden="1" customHeight="1" outlineLevel="1">
      <c r="A83" s="45" t="s">
        <v>128</v>
      </c>
      <c r="B83" s="104"/>
      <c r="C83" s="105"/>
      <c r="D83" s="45"/>
      <c r="E83" s="44" t="s">
        <v>129</v>
      </c>
      <c r="F83" s="94"/>
      <c r="G83" s="87"/>
      <c r="H83" s="9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hidden="1" customHeight="1" outlineLevel="1">
      <c r="A84" s="61" t="s">
        <v>139</v>
      </c>
      <c r="B84" s="42"/>
      <c r="C84" s="42"/>
      <c r="D84" s="42"/>
      <c r="E84" s="43"/>
      <c r="F84" s="44" t="s">
        <v>116</v>
      </c>
      <c r="G84" s="97"/>
      <c r="H84" s="9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hidden="1" customHeight="1" outlineLevel="1">
      <c r="A85" s="45" t="s">
        <v>117</v>
      </c>
      <c r="B85" s="99"/>
      <c r="C85" s="87"/>
      <c r="D85" s="87"/>
      <c r="E85" s="87"/>
      <c r="F85" s="87"/>
      <c r="G85" s="87"/>
      <c r="H85" s="9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hidden="1" customHeight="1" outlineLevel="1">
      <c r="A86" s="46" t="s">
        <v>118</v>
      </c>
      <c r="B86" s="47"/>
      <c r="C86" s="48"/>
      <c r="D86" s="48"/>
      <c r="E86" s="48"/>
      <c r="F86" s="48"/>
      <c r="G86" s="48"/>
      <c r="H86" s="4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hidden="1" customHeight="1" outlineLevel="1">
      <c r="A87" s="45" t="s">
        <v>119</v>
      </c>
      <c r="B87" s="100"/>
      <c r="C87" s="87"/>
      <c r="D87" s="87"/>
      <c r="E87" s="95"/>
      <c r="F87" s="45"/>
      <c r="G87" s="45"/>
      <c r="H87" s="4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hidden="1" customHeight="1" outlineLevel="1">
      <c r="A88" s="45" t="s">
        <v>120</v>
      </c>
      <c r="B88" s="47"/>
      <c r="C88" s="49" t="s">
        <v>121</v>
      </c>
      <c r="D88" s="50"/>
      <c r="E88" s="51" t="s">
        <v>122</v>
      </c>
      <c r="F88" s="91"/>
      <c r="G88" s="92"/>
      <c r="H88" s="9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hidden="1" customHeight="1" outlineLevel="1">
      <c r="A89" s="45" t="s">
        <v>123</v>
      </c>
      <c r="B89" s="49"/>
      <c r="C89" s="52" t="s">
        <v>124</v>
      </c>
      <c r="D89" s="48"/>
      <c r="E89" s="44" t="s">
        <v>125</v>
      </c>
      <c r="F89" s="91"/>
      <c r="G89" s="92"/>
      <c r="H89" s="9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hidden="1" customHeight="1" outlineLevel="1">
      <c r="A90" s="45" t="s">
        <v>126</v>
      </c>
      <c r="B90" s="101"/>
      <c r="C90" s="93"/>
      <c r="D90" s="45"/>
      <c r="E90" s="44" t="s">
        <v>127</v>
      </c>
      <c r="F90" s="97"/>
      <c r="G90" s="103"/>
      <c r="H90" s="9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hidden="1" customHeight="1" outlineLevel="1">
      <c r="A91" s="45" t="s">
        <v>128</v>
      </c>
      <c r="B91" s="104"/>
      <c r="C91" s="105"/>
      <c r="D91" s="45"/>
      <c r="E91" s="44" t="s">
        <v>129</v>
      </c>
      <c r="F91" s="91"/>
      <c r="G91" s="92"/>
      <c r="H91" s="9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6" hidden="1" customHeight="1" outlineLevel="1">
      <c r="A92" s="45"/>
      <c r="B92" s="49"/>
      <c r="C92" s="49"/>
      <c r="D92" s="45"/>
      <c r="E92" s="45"/>
      <c r="F92" s="45"/>
      <c r="G92" s="45"/>
      <c r="H92" s="4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hidden="1" customHeight="1" outlineLevel="1">
      <c r="A93" s="45" t="s">
        <v>130</v>
      </c>
      <c r="B93" s="53" t="s">
        <v>136</v>
      </c>
      <c r="C93" s="45"/>
      <c r="D93" s="45"/>
      <c r="E93" s="45"/>
      <c r="F93" s="45"/>
      <c r="G93" s="45"/>
      <c r="H93" s="4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hidden="1" customHeight="1" outlineLevel="1">
      <c r="A94" s="45" t="s">
        <v>131</v>
      </c>
      <c r="B94" s="54"/>
      <c r="C94" s="45"/>
      <c r="D94" s="45"/>
      <c r="E94" s="45"/>
      <c r="F94" s="45"/>
      <c r="G94" s="45"/>
      <c r="H94" s="4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6" hidden="1" customHeight="1" outlineLevel="1">
      <c r="A95" s="45"/>
      <c r="B95" s="49"/>
      <c r="C95" s="45"/>
      <c r="D95" s="45"/>
      <c r="E95" s="45"/>
      <c r="F95" s="45"/>
      <c r="G95" s="45"/>
      <c r="H95" s="4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hidden="1" customHeight="1" outlineLevel="1">
      <c r="A96" s="45" t="s">
        <v>132</v>
      </c>
      <c r="B96" s="96"/>
      <c r="C96" s="92"/>
      <c r="D96" s="92"/>
      <c r="E96" s="93"/>
      <c r="F96" s="55"/>
      <c r="G96" s="55"/>
      <c r="H96" s="5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hidden="1" customHeight="1" outlineLevel="1">
      <c r="A97" s="45" t="s">
        <v>137</v>
      </c>
      <c r="B97" s="56"/>
      <c r="C97" s="56"/>
      <c r="D97" s="56"/>
      <c r="E97" s="56"/>
      <c r="F97" s="55"/>
      <c r="G97" s="55"/>
      <c r="H97" s="5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hidden="1" customHeight="1" outlineLevel="1">
      <c r="A98" s="45" t="s">
        <v>120</v>
      </c>
      <c r="B98" s="56"/>
      <c r="C98" s="57"/>
      <c r="D98" s="57"/>
      <c r="E98" s="51" t="s">
        <v>122</v>
      </c>
      <c r="F98" s="91"/>
      <c r="G98" s="92"/>
      <c r="H98" s="9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hidden="1" customHeight="1" outlineLevel="1">
      <c r="A99" s="45" t="s">
        <v>123</v>
      </c>
      <c r="B99" s="47"/>
      <c r="C99" s="52" t="s">
        <v>124</v>
      </c>
      <c r="D99" s="58"/>
      <c r="E99" s="44" t="s">
        <v>125</v>
      </c>
      <c r="F99" s="94"/>
      <c r="G99" s="87"/>
      <c r="H99" s="9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hidden="1" customHeight="1" outlineLevel="1">
      <c r="A100" s="45" t="s">
        <v>126</v>
      </c>
      <c r="B100" s="99"/>
      <c r="C100" s="95"/>
      <c r="D100" s="45"/>
      <c r="E100" s="44" t="s">
        <v>127</v>
      </c>
      <c r="F100" s="94"/>
      <c r="G100" s="87"/>
      <c r="H100" s="9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 outlineLevel="1">
      <c r="A101" s="45" t="s">
        <v>128</v>
      </c>
      <c r="B101" s="104"/>
      <c r="C101" s="105"/>
      <c r="D101" s="45"/>
      <c r="E101" s="44" t="s">
        <v>129</v>
      </c>
      <c r="F101" s="94"/>
      <c r="G101" s="87"/>
      <c r="H101" s="9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collapsed="1">
      <c r="A102" s="102" t="s">
        <v>140</v>
      </c>
      <c r="B102" s="103"/>
      <c r="C102" s="103"/>
      <c r="D102" s="103"/>
      <c r="E102" s="103"/>
      <c r="F102" s="103"/>
      <c r="G102" s="103"/>
      <c r="H102" s="9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hidden="1" customHeight="1" outlineLevel="1">
      <c r="A103" s="62" t="s">
        <v>141</v>
      </c>
      <c r="B103" s="89"/>
      <c r="C103" s="90"/>
      <c r="D103" s="90"/>
      <c r="E103" s="90"/>
      <c r="F103" s="90"/>
      <c r="G103" s="90"/>
      <c r="H103" s="90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hidden="1" customHeight="1" outlineLevel="1">
      <c r="A104" s="4" t="s">
        <v>115</v>
      </c>
      <c r="B104" s="112"/>
      <c r="C104" s="87"/>
      <c r="D104" s="87"/>
      <c r="E104" s="87"/>
      <c r="F104" s="87"/>
      <c r="G104" s="87"/>
      <c r="H104" s="8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hidden="1" customHeight="1" outlineLevel="1">
      <c r="A105" s="4" t="s">
        <v>117</v>
      </c>
      <c r="B105" s="113"/>
      <c r="C105" s="107"/>
      <c r="D105" s="107"/>
      <c r="E105" s="107"/>
      <c r="F105" s="107"/>
      <c r="G105" s="107"/>
      <c r="H105" s="10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hidden="1" customHeight="1" outlineLevel="1">
      <c r="A106" s="4" t="s">
        <v>119</v>
      </c>
      <c r="B106" s="114"/>
      <c r="C106" s="107"/>
      <c r="D106" s="107"/>
      <c r="E106" s="107"/>
      <c r="F106" s="107"/>
      <c r="G106" s="107"/>
      <c r="H106" s="10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hidden="1" customHeight="1" outlineLevel="1">
      <c r="A107" s="4" t="s">
        <v>125</v>
      </c>
      <c r="B107" s="112"/>
      <c r="C107" s="87"/>
      <c r="D107" s="87"/>
      <c r="E107" s="87"/>
      <c r="F107" s="87"/>
      <c r="G107" s="87"/>
      <c r="H107" s="8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hidden="1" customHeight="1" outlineLevel="1">
      <c r="A108" s="4" t="s">
        <v>120</v>
      </c>
      <c r="B108" s="64"/>
      <c r="C108" s="4" t="s">
        <v>121</v>
      </c>
      <c r="D108" s="65" t="s">
        <v>142</v>
      </c>
      <c r="E108" s="65"/>
      <c r="F108" s="26" t="s">
        <v>122</v>
      </c>
      <c r="G108" s="65"/>
      <c r="H108" s="6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hidden="1" customHeight="1" outlineLevel="1">
      <c r="A109" s="4" t="s">
        <v>123</v>
      </c>
      <c r="B109" s="66"/>
      <c r="C109" s="26" t="s">
        <v>124</v>
      </c>
      <c r="D109" s="67"/>
      <c r="E109" s="3"/>
      <c r="F109" s="3"/>
      <c r="G109" s="65"/>
      <c r="H109" s="65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hidden="1" customHeight="1" outlineLevel="2">
      <c r="A110" s="62" t="s">
        <v>143</v>
      </c>
      <c r="B110" s="89"/>
      <c r="C110" s="90"/>
      <c r="D110" s="90"/>
      <c r="E110" s="90"/>
      <c r="F110" s="90"/>
      <c r="G110" s="90"/>
      <c r="H110" s="90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hidden="1" customHeight="1" outlineLevel="2">
      <c r="A111" s="4" t="s">
        <v>115</v>
      </c>
      <c r="B111" s="88"/>
      <c r="C111" s="87"/>
      <c r="D111" s="87"/>
      <c r="E111" s="87"/>
      <c r="F111" s="87"/>
      <c r="G111" s="87"/>
      <c r="H111" s="8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hidden="1" customHeight="1" outlineLevel="2">
      <c r="A112" s="4" t="s">
        <v>117</v>
      </c>
      <c r="B112" s="106"/>
      <c r="C112" s="107"/>
      <c r="D112" s="107"/>
      <c r="E112" s="107"/>
      <c r="F112" s="107"/>
      <c r="G112" s="107"/>
      <c r="H112" s="10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hidden="1" customHeight="1" outlineLevel="2">
      <c r="A113" s="4" t="s">
        <v>119</v>
      </c>
      <c r="B113" s="106"/>
      <c r="C113" s="107"/>
      <c r="D113" s="107"/>
      <c r="E113" s="107"/>
      <c r="F113" s="107"/>
      <c r="G113" s="107"/>
      <c r="H113" s="10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hidden="1" customHeight="1" outlineLevel="2">
      <c r="A114" s="4" t="s">
        <v>125</v>
      </c>
      <c r="B114" s="88"/>
      <c r="C114" s="87"/>
      <c r="D114" s="87"/>
      <c r="E114" s="87"/>
      <c r="F114" s="87"/>
      <c r="G114" s="87"/>
      <c r="H114" s="8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hidden="1" customHeight="1" outlineLevel="2">
      <c r="A115" s="4" t="s">
        <v>120</v>
      </c>
      <c r="B115" s="70"/>
      <c r="C115" s="4" t="s">
        <v>121</v>
      </c>
      <c r="D115" s="65"/>
      <c r="E115" s="65"/>
      <c r="F115" s="26" t="s">
        <v>122</v>
      </c>
      <c r="G115" s="65"/>
      <c r="H115" s="6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hidden="1" customHeight="1" outlineLevel="2">
      <c r="A116" s="4" t="s">
        <v>123</v>
      </c>
      <c r="B116" s="66"/>
      <c r="C116" s="26" t="s">
        <v>124</v>
      </c>
      <c r="D116" s="67"/>
      <c r="E116" s="3"/>
      <c r="F116" s="3"/>
      <c r="G116" s="65"/>
      <c r="H116" s="6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hidden="1" customHeight="1" outlineLevel="2">
      <c r="A117" s="4"/>
      <c r="B117" s="63"/>
      <c r="C117" s="3"/>
      <c r="D117" s="3"/>
      <c r="E117" s="3"/>
      <c r="F117" s="3"/>
      <c r="G117" s="65"/>
      <c r="H117" s="6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hidden="1" customHeight="1" outlineLevel="1">
      <c r="A118" s="21" t="s">
        <v>144</v>
      </c>
      <c r="B118" s="4"/>
      <c r="C118" s="3"/>
      <c r="D118" s="3"/>
      <c r="E118" s="3"/>
      <c r="F118" s="26"/>
      <c r="G118" s="68"/>
      <c r="H118" s="6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hidden="1" customHeight="1" outlineLevel="1">
      <c r="A119" s="4"/>
      <c r="B119" s="112"/>
      <c r="C119" s="87"/>
      <c r="D119" s="87"/>
      <c r="E119" s="87"/>
      <c r="F119" s="87"/>
      <c r="G119" s="87"/>
      <c r="H119" s="8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hidden="1" customHeight="1" outlineLevel="1">
      <c r="A120" s="4" t="s">
        <v>115</v>
      </c>
      <c r="B120" s="86" t="s">
        <v>145</v>
      </c>
      <c r="C120" s="87"/>
      <c r="D120" s="87"/>
      <c r="E120" s="87"/>
      <c r="F120" s="26" t="s">
        <v>146</v>
      </c>
      <c r="G120" s="88"/>
      <c r="H120" s="8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hidden="1" customHeight="1" outlineLevel="1">
      <c r="A121" s="4" t="s">
        <v>117</v>
      </c>
      <c r="B121" s="112"/>
      <c r="C121" s="87"/>
      <c r="D121" s="87"/>
      <c r="E121" s="87"/>
      <c r="F121" s="87"/>
      <c r="G121" s="87"/>
      <c r="H121" s="8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hidden="1" customHeight="1" outlineLevel="1">
      <c r="A122" s="88"/>
      <c r="B122" s="87"/>
      <c r="C122" s="87"/>
      <c r="D122" s="87"/>
      <c r="E122" s="87"/>
      <c r="F122" s="87"/>
      <c r="G122" s="87"/>
      <c r="H122" s="8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hidden="1" customHeight="1" outlineLevel="1">
      <c r="A123" s="4" t="s">
        <v>119</v>
      </c>
      <c r="B123" s="118"/>
      <c r="C123" s="107"/>
      <c r="D123" s="107"/>
      <c r="E123" s="10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1" hidden="1" customHeight="1" outlineLevel="1">
      <c r="A124" s="4" t="s">
        <v>125</v>
      </c>
      <c r="B124" s="69"/>
      <c r="C124" s="115"/>
      <c r="D124" s="107"/>
      <c r="E124" s="89"/>
      <c r="F124" s="90"/>
      <c r="G124" s="90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hidden="1" customHeight="1" outlineLevel="1">
      <c r="A125" s="4" t="s">
        <v>147</v>
      </c>
      <c r="B125" s="116"/>
      <c r="C125" s="117"/>
      <c r="D125" s="117"/>
      <c r="E125" s="117"/>
      <c r="F125" s="26" t="s">
        <v>148</v>
      </c>
      <c r="G125" s="88"/>
      <c r="H125" s="8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hidden="1" customHeight="1" outlineLevel="1">
      <c r="A126" s="4"/>
      <c r="B126" s="63"/>
      <c r="C126" s="63"/>
      <c r="D126" s="63"/>
      <c r="E126" s="63"/>
      <c r="F126" s="26"/>
      <c r="G126" s="63"/>
      <c r="H126" s="6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hidden="1" customHeight="1" outlineLevel="1">
      <c r="A127" s="21" t="s">
        <v>149</v>
      </c>
      <c r="B127" s="71"/>
      <c r="C127" s="71"/>
      <c r="D127" s="71"/>
      <c r="E127" s="7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hidden="1" customHeight="1" outlineLevel="1">
      <c r="A128" s="4" t="s">
        <v>150</v>
      </c>
      <c r="B128" s="88"/>
      <c r="C128" s="87"/>
      <c r="D128" s="4" t="s">
        <v>151</v>
      </c>
      <c r="E128" s="4"/>
      <c r="F128" s="88"/>
      <c r="G128" s="8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hidden="1" customHeight="1" outlineLevel="1">
      <c r="A129" s="4" t="s">
        <v>152</v>
      </c>
      <c r="B129" s="108"/>
      <c r="C129" s="87"/>
      <c r="D129" s="4" t="s">
        <v>153</v>
      </c>
      <c r="E129" s="4"/>
      <c r="F129" s="106"/>
      <c r="G129" s="10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hidden="1" customHeight="1" outlineLevel="1">
      <c r="A130" s="4" t="s">
        <v>154</v>
      </c>
      <c r="B130" s="106"/>
      <c r="C130" s="107"/>
      <c r="D130" s="4" t="s">
        <v>155</v>
      </c>
      <c r="E130" s="4"/>
      <c r="F130" s="88"/>
      <c r="G130" s="8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hidden="1" customHeight="1" outlineLevel="1">
      <c r="A131" s="4" t="s">
        <v>156</v>
      </c>
      <c r="B131" s="88"/>
      <c r="C131" s="8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collapsed="1">
      <c r="A132" s="102" t="s">
        <v>157</v>
      </c>
      <c r="B132" s="103"/>
      <c r="C132" s="103"/>
      <c r="D132" s="103"/>
      <c r="E132" s="103"/>
      <c r="F132" s="103"/>
      <c r="G132" s="103"/>
      <c r="H132" s="9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5" t="s">
        <v>158</v>
      </c>
      <c r="B133" s="72"/>
      <c r="C133" s="72"/>
      <c r="D133" s="73" t="s">
        <v>159</v>
      </c>
      <c r="E133" s="74"/>
      <c r="F133" s="73" t="s">
        <v>160</v>
      </c>
      <c r="G133" s="7"/>
      <c r="H133" s="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73" t="s">
        <v>161</v>
      </c>
      <c r="B134" s="7"/>
      <c r="C134" s="7"/>
      <c r="D134" s="7" t="s">
        <v>162</v>
      </c>
      <c r="E134" s="2"/>
      <c r="F134" s="7" t="s">
        <v>163</v>
      </c>
      <c r="G134" s="7"/>
      <c r="H134" s="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7" t="s">
        <v>164</v>
      </c>
      <c r="B135" s="7"/>
      <c r="C135" s="7"/>
      <c r="D135" s="7" t="s">
        <v>165</v>
      </c>
      <c r="E135" s="2"/>
      <c r="F135" s="7" t="s">
        <v>166</v>
      </c>
      <c r="G135" s="7"/>
      <c r="H135" s="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122" t="s">
        <v>167</v>
      </c>
      <c r="B136" s="90"/>
      <c r="C136" s="7"/>
      <c r="D136" s="7" t="s">
        <v>168</v>
      </c>
      <c r="E136" s="2"/>
      <c r="F136" s="7" t="s">
        <v>169</v>
      </c>
      <c r="G136" s="7"/>
      <c r="H136" s="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122" t="s">
        <v>170</v>
      </c>
      <c r="B137" s="90"/>
      <c r="C137" s="7"/>
      <c r="D137" s="7" t="s">
        <v>171</v>
      </c>
      <c r="E137" s="2"/>
      <c r="F137" s="7" t="s">
        <v>172</v>
      </c>
      <c r="G137" s="7"/>
      <c r="H137" s="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123" t="s">
        <v>173</v>
      </c>
      <c r="B138" s="90"/>
      <c r="C138" s="7"/>
      <c r="D138" s="7" t="s">
        <v>174</v>
      </c>
      <c r="E138" s="2"/>
      <c r="F138" s="7" t="s">
        <v>175</v>
      </c>
      <c r="G138" s="7"/>
      <c r="H138" s="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122" t="s">
        <v>176</v>
      </c>
      <c r="B139" s="90"/>
      <c r="C139" s="7"/>
      <c r="D139" s="7" t="s">
        <v>177</v>
      </c>
      <c r="E139" s="2"/>
      <c r="F139" s="7"/>
      <c r="G139" s="7"/>
      <c r="H139" s="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 t="s">
        <v>178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 t="s">
        <v>174</v>
      </c>
      <c r="B141" s="4"/>
      <c r="C141" s="4"/>
      <c r="D141" s="21" t="s">
        <v>179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 t="s">
        <v>167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102" t="s">
        <v>180</v>
      </c>
      <c r="B143" s="103"/>
      <c r="C143" s="103"/>
      <c r="D143" s="103"/>
      <c r="E143" s="103"/>
      <c r="F143" s="103"/>
      <c r="G143" s="103"/>
      <c r="H143" s="98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75" t="s">
        <v>181</v>
      </c>
      <c r="B144" s="75"/>
      <c r="C144" s="75"/>
      <c r="D144" s="70"/>
      <c r="E144" s="70"/>
      <c r="F144" s="70"/>
      <c r="G144" s="70"/>
      <c r="H144" s="70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70"/>
      <c r="B145" s="70"/>
      <c r="C145" s="70"/>
      <c r="D145" s="70"/>
      <c r="E145" s="70"/>
      <c r="F145" s="70"/>
      <c r="G145" s="70"/>
      <c r="H145" s="70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70"/>
      <c r="B146" s="70"/>
      <c r="C146" s="70"/>
      <c r="D146" s="70"/>
      <c r="E146" s="70"/>
      <c r="F146" s="70"/>
      <c r="G146" s="70"/>
      <c r="H146" s="70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70"/>
      <c r="B147" s="70"/>
      <c r="C147" s="70"/>
      <c r="D147" s="70"/>
      <c r="E147" s="70"/>
      <c r="F147" s="70"/>
      <c r="G147" s="70"/>
      <c r="H147" s="70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70"/>
      <c r="B148" s="70"/>
      <c r="C148" s="70"/>
      <c r="D148" s="70"/>
      <c r="E148" s="70"/>
      <c r="F148" s="70"/>
      <c r="G148" s="70"/>
      <c r="H148" s="70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70"/>
      <c r="B149" s="70"/>
      <c r="C149" s="70"/>
      <c r="D149" s="70"/>
      <c r="E149" s="70"/>
      <c r="F149" s="70"/>
      <c r="G149" s="70"/>
      <c r="H149" s="70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70"/>
      <c r="B150" s="70"/>
      <c r="C150" s="70"/>
      <c r="D150" s="70"/>
      <c r="E150" s="70"/>
      <c r="F150" s="70"/>
      <c r="G150" s="70"/>
      <c r="H150" s="70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70"/>
      <c r="B151" s="70"/>
      <c r="C151" s="70"/>
      <c r="D151" s="70"/>
      <c r="E151" s="70"/>
      <c r="F151" s="70"/>
      <c r="G151" s="70"/>
      <c r="H151" s="70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70"/>
      <c r="B152" s="70"/>
      <c r="C152" s="70"/>
      <c r="D152" s="70"/>
      <c r="E152" s="70"/>
      <c r="F152" s="70"/>
      <c r="G152" s="70"/>
      <c r="H152" s="70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70"/>
      <c r="B153" s="70"/>
      <c r="C153" s="70"/>
      <c r="D153" s="70"/>
      <c r="E153" s="70"/>
      <c r="F153" s="70"/>
      <c r="G153" s="70"/>
      <c r="H153" s="70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70"/>
      <c r="B154" s="70"/>
      <c r="C154" s="70"/>
      <c r="D154" s="70"/>
      <c r="E154" s="70"/>
      <c r="F154" s="70"/>
      <c r="G154" s="70"/>
      <c r="H154" s="70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70"/>
      <c r="B155" s="70"/>
      <c r="C155" s="70"/>
      <c r="D155" s="70"/>
      <c r="E155" s="70"/>
      <c r="F155" s="70"/>
      <c r="G155" s="70"/>
      <c r="H155" s="70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70"/>
      <c r="B156" s="70"/>
      <c r="C156" s="70"/>
      <c r="D156" s="70"/>
      <c r="E156" s="70"/>
      <c r="F156" s="70"/>
      <c r="G156" s="70"/>
      <c r="H156" s="70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70"/>
      <c r="B157" s="70"/>
      <c r="C157" s="70"/>
      <c r="D157" s="70"/>
      <c r="E157" s="70"/>
      <c r="F157" s="70"/>
      <c r="G157" s="70"/>
      <c r="H157" s="70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70"/>
      <c r="B158" s="70"/>
      <c r="C158" s="70"/>
      <c r="D158" s="70"/>
      <c r="E158" s="70"/>
      <c r="F158" s="70"/>
      <c r="G158" s="70"/>
      <c r="H158" s="70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70"/>
      <c r="B159" s="70"/>
      <c r="C159" s="70"/>
      <c r="D159" s="70"/>
      <c r="E159" s="70"/>
      <c r="F159" s="70"/>
      <c r="G159" s="70"/>
      <c r="H159" s="70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 t="s">
        <v>182</v>
      </c>
      <c r="F162" s="119"/>
      <c r="G162" s="117"/>
      <c r="H162" s="117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124"/>
      <c r="B165" s="117"/>
      <c r="C165" s="4"/>
      <c r="D165" s="4"/>
      <c r="E165" s="124"/>
      <c r="F165" s="117"/>
      <c r="G165" s="11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120" t="s">
        <v>183</v>
      </c>
      <c r="B166" s="121"/>
      <c r="C166" s="4"/>
      <c r="D166" s="4"/>
      <c r="E166" s="120" t="s">
        <v>184</v>
      </c>
      <c r="F166" s="121"/>
      <c r="G166" s="12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119"/>
      <c r="C170" s="117"/>
      <c r="D170" s="117"/>
      <c r="E170" s="11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120" t="s">
        <v>185</v>
      </c>
      <c r="C171" s="121"/>
      <c r="D171" s="121"/>
      <c r="E171" s="121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26" t="s">
        <v>186</v>
      </c>
      <c r="F174" s="76"/>
      <c r="G174" s="76"/>
      <c r="H174" s="7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26" t="s">
        <v>187</v>
      </c>
      <c r="F175" s="76"/>
      <c r="G175" s="76"/>
      <c r="H175" s="7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</sheetData>
  <mergeCells count="109">
    <mergeCell ref="C124:D124"/>
    <mergeCell ref="E124:G124"/>
    <mergeCell ref="B125:E125"/>
    <mergeCell ref="G125:H125"/>
    <mergeCell ref="A122:H122"/>
    <mergeCell ref="B123:E123"/>
    <mergeCell ref="B170:E170"/>
    <mergeCell ref="B171:E171"/>
    <mergeCell ref="F130:G130"/>
    <mergeCell ref="B131:C131"/>
    <mergeCell ref="F162:H162"/>
    <mergeCell ref="F128:G128"/>
    <mergeCell ref="F129:G129"/>
    <mergeCell ref="A132:H132"/>
    <mergeCell ref="A143:H143"/>
    <mergeCell ref="A136:B136"/>
    <mergeCell ref="A138:B138"/>
    <mergeCell ref="A139:B139"/>
    <mergeCell ref="A137:B137"/>
    <mergeCell ref="E165:G165"/>
    <mergeCell ref="E166:G166"/>
    <mergeCell ref="A165:B165"/>
    <mergeCell ref="A166:B166"/>
    <mergeCell ref="G48:H48"/>
    <mergeCell ref="B54:C54"/>
    <mergeCell ref="F90:H90"/>
    <mergeCell ref="B91:C91"/>
    <mergeCell ref="F91:H91"/>
    <mergeCell ref="B96:E96"/>
    <mergeCell ref="F98:H98"/>
    <mergeCell ref="F99:H99"/>
    <mergeCell ref="B100:C100"/>
    <mergeCell ref="F100:H100"/>
    <mergeCell ref="F65:H65"/>
    <mergeCell ref="B65:C65"/>
    <mergeCell ref="B83:C83"/>
    <mergeCell ref="G66:H66"/>
    <mergeCell ref="B121:H121"/>
    <mergeCell ref="B105:H105"/>
    <mergeCell ref="B106:H106"/>
    <mergeCell ref="B114:H114"/>
    <mergeCell ref="B113:H113"/>
    <mergeCell ref="B110:H110"/>
    <mergeCell ref="B111:H111"/>
    <mergeCell ref="B112:H112"/>
    <mergeCell ref="B101:C101"/>
    <mergeCell ref="F101:H101"/>
    <mergeCell ref="B104:H104"/>
    <mergeCell ref="F52:H52"/>
    <mergeCell ref="F64:H64"/>
    <mergeCell ref="F54:H54"/>
    <mergeCell ref="F62:H62"/>
    <mergeCell ref="F63:H63"/>
    <mergeCell ref="F53:H53"/>
    <mergeCell ref="F55:H55"/>
    <mergeCell ref="B55:C55"/>
    <mergeCell ref="B64:C64"/>
    <mergeCell ref="F34:H34"/>
    <mergeCell ref="F35:H35"/>
    <mergeCell ref="F44:H44"/>
    <mergeCell ref="B40:E40"/>
    <mergeCell ref="F45:H45"/>
    <mergeCell ref="F43:H43"/>
    <mergeCell ref="F42:H42"/>
    <mergeCell ref="A27:H27"/>
    <mergeCell ref="G28:H28"/>
    <mergeCell ref="B29:H29"/>
    <mergeCell ref="B31:E31"/>
    <mergeCell ref="F32:H32"/>
    <mergeCell ref="F33:H33"/>
    <mergeCell ref="B35:C35"/>
    <mergeCell ref="B44:C44"/>
    <mergeCell ref="B130:C130"/>
    <mergeCell ref="B128:C128"/>
    <mergeCell ref="B129:C129"/>
    <mergeCell ref="B34:C34"/>
    <mergeCell ref="B72:C72"/>
    <mergeCell ref="A3:B3"/>
    <mergeCell ref="B45:C45"/>
    <mergeCell ref="A5:H5"/>
    <mergeCell ref="A47:H47"/>
    <mergeCell ref="B119:H119"/>
    <mergeCell ref="B107:H107"/>
    <mergeCell ref="B60:E60"/>
    <mergeCell ref="F83:H83"/>
    <mergeCell ref="B73:C73"/>
    <mergeCell ref="B67:H67"/>
    <mergeCell ref="B69:E69"/>
    <mergeCell ref="F70:H70"/>
    <mergeCell ref="F72:H72"/>
    <mergeCell ref="F71:H71"/>
    <mergeCell ref="F73:H73"/>
    <mergeCell ref="B49:H49"/>
    <mergeCell ref="B51:E51"/>
    <mergeCell ref="B120:E120"/>
    <mergeCell ref="G120:H120"/>
    <mergeCell ref="B103:H103"/>
    <mergeCell ref="F88:H88"/>
    <mergeCell ref="F89:H89"/>
    <mergeCell ref="F82:H82"/>
    <mergeCell ref="B78:E78"/>
    <mergeCell ref="F80:H80"/>
    <mergeCell ref="F81:H81"/>
    <mergeCell ref="G84:H84"/>
    <mergeCell ref="B85:H85"/>
    <mergeCell ref="B87:E87"/>
    <mergeCell ref="B82:C82"/>
    <mergeCell ref="B90:C90"/>
    <mergeCell ref="A102:H102"/>
  </mergeCells>
  <conditionalFormatting sqref="E17:E20">
    <cfRule type="expression" dxfId="49" priority="1">
      <formula>ISERROR(E17)</formula>
    </cfRule>
  </conditionalFormatting>
  <conditionalFormatting sqref="E18:E20">
    <cfRule type="expression" dxfId="48" priority="2">
      <formula>ISERROR(E18)</formula>
    </cfRule>
  </conditionalFormatting>
  <conditionalFormatting sqref="F16:G20">
    <cfRule type="expression" dxfId="47" priority="3">
      <formula>ISERROR(F16)</formula>
    </cfRule>
  </conditionalFormatting>
  <conditionalFormatting sqref="B16:B18">
    <cfRule type="expression" dxfId="46" priority="4">
      <formula>ISERROR(B16)</formula>
    </cfRule>
  </conditionalFormatting>
  <conditionalFormatting sqref="F22:F23">
    <cfRule type="expression" dxfId="45" priority="5">
      <formula>ISERROR(F22)</formula>
    </cfRule>
  </conditionalFormatting>
  <conditionalFormatting sqref="F23">
    <cfRule type="containsText" dxfId="44" priority="6" operator="containsText" text="FALSO">
      <formula>NOT(ISERROR(SEARCH(("FALSO"),(F23))))</formula>
    </cfRule>
  </conditionalFormatting>
  <conditionalFormatting sqref="F23">
    <cfRule type="containsText" dxfId="43" priority="7" operator="containsText" text="FALSO">
      <formula>NOT(ISERROR(SEARCH(("FALSO"),(F23))))</formula>
    </cfRule>
  </conditionalFormatting>
  <conditionalFormatting sqref="F10:F11">
    <cfRule type="expression" dxfId="42" priority="8">
      <formula>ISERROR(F346)</formula>
    </cfRule>
  </conditionalFormatting>
  <pageMargins left="0.64166666666666672" right="0.5" top="1.0249999999999999" bottom="0.75" header="0" footer="0"/>
  <pageSetup orientation="portrait"/>
  <rowBreaks count="1" manualBreakCount="1">
    <brk id="142" man="1"/>
  </rowBreaks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0000000}">
          <x14:formula1>
            <xm:f>DATOS!$C$29:$C$33</xm:f>
          </x14:formula1>
          <xm:sqref>B37 B57 B75 B93</xm:sqref>
        </x14:dataValidation>
        <x14:dataValidation type="list" allowBlank="1" showErrorMessage="1" xr:uid="{00000000-0002-0000-0100-000001000000}">
          <x14:formula1>
            <xm:f>DATOS!$C$23:$C$26</xm:f>
          </x14:formula1>
          <xm:sqref>F25</xm:sqref>
        </x14:dataValidation>
        <x14:dataValidation type="list" allowBlank="1" showErrorMessage="1" xr:uid="{00000000-0002-0000-0100-000002000000}">
          <x14:formula1>
            <xm:f>DATOS!$C$46:$C$50</xm:f>
          </x14:formula1>
          <xm:sqref>B30 B50 B68 B86</xm:sqref>
        </x14:dataValidation>
        <x14:dataValidation type="list" allowBlank="1" showErrorMessage="1" xr:uid="{00000000-0002-0000-0100-000003000000}">
          <x14:formula1>
            <xm:f>DATOS!$C$35:$C$44</xm:f>
          </x14:formula1>
          <xm:sqref>B33 B43 B53 B63 B71 B81 B89 B99 B109 B116</xm:sqref>
        </x14:dataValidation>
        <x14:dataValidation type="list" allowBlank="1" showErrorMessage="1" xr:uid="{00000000-0002-0000-0100-000004000000}">
          <x14:formula1>
            <xm:f>DATOS!$C$52:$C$54</xm:f>
          </x14:formula1>
          <xm:sqref>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workbookViewId="0"/>
  </sheetViews>
  <sheetFormatPr baseColWidth="10" defaultColWidth="14.44140625" defaultRowHeight="15" customHeight="1"/>
  <cols>
    <col min="1" max="2" width="11.44140625" customWidth="1"/>
    <col min="3" max="3" width="43.109375" customWidth="1"/>
    <col min="4" max="4" width="17.33203125" customWidth="1"/>
    <col min="5" max="5" width="28.6640625" customWidth="1"/>
    <col min="6" max="7" width="11.44140625" customWidth="1"/>
    <col min="8" max="11" width="10.6640625" customWidth="1"/>
  </cols>
  <sheetData>
    <row r="1" spans="1:11" ht="14.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4.4">
      <c r="A2" s="77"/>
      <c r="B2" s="77"/>
      <c r="C2" s="78" t="s">
        <v>188</v>
      </c>
      <c r="D2" s="79" t="s">
        <v>189</v>
      </c>
      <c r="E2" s="80" t="s">
        <v>190</v>
      </c>
      <c r="F2" s="80" t="s">
        <v>191</v>
      </c>
      <c r="G2" s="80" t="s">
        <v>65</v>
      </c>
      <c r="H2" s="77"/>
      <c r="I2" s="77"/>
      <c r="J2" s="77"/>
      <c r="K2" s="77"/>
    </row>
    <row r="3" spans="1:11" ht="17.399999999999999">
      <c r="A3" s="77"/>
      <c r="B3" s="77"/>
      <c r="C3" s="1" t="s">
        <v>4</v>
      </c>
      <c r="D3" s="77"/>
      <c r="E3" s="81"/>
      <c r="F3" s="77"/>
      <c r="G3" s="77">
        <v>15</v>
      </c>
      <c r="H3" s="77"/>
      <c r="I3" s="77"/>
      <c r="J3" s="77"/>
      <c r="K3" s="77"/>
    </row>
    <row r="4" spans="1:11" ht="17.399999999999999">
      <c r="A4" s="77"/>
      <c r="B4" s="77"/>
      <c r="C4" s="1" t="s">
        <v>10</v>
      </c>
      <c r="D4" s="77"/>
      <c r="E4" s="82"/>
      <c r="F4" s="77"/>
      <c r="G4" s="77">
        <v>14</v>
      </c>
      <c r="H4" s="77"/>
      <c r="I4" s="77"/>
      <c r="J4" s="77"/>
      <c r="K4" s="77"/>
    </row>
    <row r="5" spans="1:11" ht="17.399999999999999">
      <c r="A5" s="77"/>
      <c r="B5" s="77"/>
      <c r="C5" s="1" t="s">
        <v>13</v>
      </c>
      <c r="D5" s="77"/>
      <c r="E5" s="81"/>
      <c r="F5" s="77"/>
      <c r="G5" s="77">
        <v>13</v>
      </c>
      <c r="H5" s="77"/>
      <c r="I5" s="77"/>
      <c r="J5" s="77"/>
      <c r="K5" s="77"/>
    </row>
    <row r="6" spans="1:11" ht="17.399999999999999">
      <c r="A6" s="77"/>
      <c r="B6" s="77"/>
      <c r="C6" s="1" t="s">
        <v>15</v>
      </c>
      <c r="D6" s="77"/>
      <c r="E6" s="82"/>
      <c r="F6" s="77"/>
      <c r="G6" s="77">
        <v>12</v>
      </c>
      <c r="H6" s="77"/>
      <c r="I6" s="77"/>
      <c r="J6" s="77"/>
      <c r="K6" s="77"/>
    </row>
    <row r="7" spans="1:11" ht="17.399999999999999">
      <c r="A7" s="77"/>
      <c r="B7" s="77"/>
      <c r="C7" s="1" t="s">
        <v>18</v>
      </c>
      <c r="D7" s="77"/>
      <c r="E7" s="82"/>
      <c r="F7" s="77"/>
      <c r="G7" s="77">
        <v>11</v>
      </c>
      <c r="H7" s="77"/>
      <c r="I7" s="77"/>
      <c r="J7" s="77"/>
      <c r="K7" s="77"/>
    </row>
    <row r="8" spans="1:11" ht="17.399999999999999">
      <c r="A8" s="77"/>
      <c r="B8" s="77"/>
      <c r="C8" s="1" t="s">
        <v>21</v>
      </c>
      <c r="D8" s="77"/>
      <c r="E8" s="82"/>
      <c r="F8" s="77"/>
      <c r="G8" s="77">
        <v>10</v>
      </c>
      <c r="H8" s="77"/>
      <c r="I8" s="77"/>
      <c r="J8" s="77"/>
      <c r="K8" s="77"/>
    </row>
    <row r="9" spans="1:11" ht="17.399999999999999">
      <c r="A9" s="77"/>
      <c r="B9" s="77"/>
      <c r="C9" s="1" t="s">
        <v>24</v>
      </c>
      <c r="D9" s="77"/>
      <c r="E9" s="82"/>
      <c r="F9" s="77"/>
      <c r="G9" s="77">
        <v>9</v>
      </c>
      <c r="H9" s="77"/>
      <c r="I9" s="77"/>
      <c r="J9" s="77"/>
      <c r="K9" s="77"/>
    </row>
    <row r="10" spans="1:11" ht="17.399999999999999">
      <c r="A10" s="77"/>
      <c r="B10" s="77"/>
      <c r="C10" s="1" t="s">
        <v>26</v>
      </c>
      <c r="D10" s="77"/>
      <c r="E10" s="82"/>
      <c r="F10" s="77"/>
      <c r="G10" s="77">
        <v>8</v>
      </c>
      <c r="H10" s="77"/>
      <c r="I10" s="77"/>
      <c r="J10" s="77"/>
      <c r="K10" s="77"/>
    </row>
    <row r="11" spans="1:11" ht="17.399999999999999">
      <c r="A11" s="77"/>
      <c r="B11" s="77"/>
      <c r="C11" s="1" t="s">
        <v>28</v>
      </c>
      <c r="D11" s="77"/>
      <c r="E11" s="82"/>
      <c r="F11" s="77"/>
      <c r="G11" s="77">
        <v>7</v>
      </c>
      <c r="H11" s="77"/>
      <c r="I11" s="77"/>
      <c r="J11" s="77"/>
      <c r="K11" s="77"/>
    </row>
    <row r="12" spans="1:11" ht="17.399999999999999">
      <c r="A12" s="77"/>
      <c r="B12" s="77"/>
      <c r="C12" s="1" t="s">
        <v>30</v>
      </c>
      <c r="D12" s="77"/>
      <c r="E12" s="82"/>
      <c r="F12" s="77"/>
      <c r="G12" s="77">
        <v>6</v>
      </c>
      <c r="H12" s="77"/>
      <c r="I12" s="77"/>
      <c r="J12" s="77"/>
      <c r="K12" s="77"/>
    </row>
    <row r="13" spans="1:11" ht="17.399999999999999">
      <c r="A13" s="77"/>
      <c r="B13" s="77"/>
      <c r="C13" s="1" t="s">
        <v>33</v>
      </c>
      <c r="D13" s="77"/>
      <c r="E13" s="82"/>
      <c r="F13" s="77"/>
      <c r="G13" s="77">
        <v>5</v>
      </c>
      <c r="H13" s="77"/>
      <c r="I13" s="77"/>
      <c r="J13" s="77"/>
      <c r="K13" s="77"/>
    </row>
    <row r="14" spans="1:11" ht="17.399999999999999">
      <c r="A14" s="77"/>
      <c r="B14" s="77"/>
      <c r="C14" s="1" t="s">
        <v>3</v>
      </c>
      <c r="D14" s="77"/>
      <c r="E14" s="82"/>
      <c r="F14" s="77"/>
      <c r="G14" s="77">
        <v>4</v>
      </c>
      <c r="H14" s="77"/>
      <c r="I14" s="77"/>
      <c r="J14" s="77"/>
      <c r="K14" s="77"/>
    </row>
    <row r="15" spans="1:11" ht="14.4">
      <c r="A15" s="77"/>
      <c r="B15" s="77"/>
      <c r="C15" s="77"/>
      <c r="D15" s="77"/>
      <c r="E15" s="77"/>
      <c r="F15" s="77"/>
      <c r="G15" s="77">
        <v>3</v>
      </c>
      <c r="H15" s="77"/>
      <c r="I15" s="77"/>
      <c r="J15" s="77"/>
      <c r="K15" s="77"/>
    </row>
    <row r="16" spans="1:11" ht="14.4">
      <c r="A16" s="77"/>
      <c r="B16" s="77"/>
      <c r="C16" s="77"/>
      <c r="D16" s="77"/>
      <c r="E16" s="77"/>
      <c r="F16" s="77"/>
      <c r="G16" s="77">
        <v>2</v>
      </c>
      <c r="H16" s="77"/>
      <c r="I16" s="77"/>
      <c r="J16" s="77"/>
      <c r="K16" s="77"/>
    </row>
    <row r="17" spans="1:11" ht="14.4">
      <c r="A17" s="77"/>
      <c r="B17" s="77"/>
      <c r="C17" s="77"/>
      <c r="D17" s="77"/>
      <c r="E17" s="77"/>
      <c r="F17" s="77"/>
      <c r="G17" s="77">
        <v>1</v>
      </c>
      <c r="H17" s="77"/>
      <c r="I17" s="77"/>
      <c r="J17" s="77"/>
      <c r="K17" s="77"/>
    </row>
    <row r="18" spans="1:11" ht="14.4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1:11" ht="14.4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 ht="14.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1:11" ht="15.75" customHeight="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1:11" ht="15.75" customHeight="1">
      <c r="A22" s="77"/>
      <c r="B22" s="77"/>
      <c r="C22" s="77" t="s">
        <v>192</v>
      </c>
      <c r="D22" s="77"/>
      <c r="E22" s="77"/>
      <c r="F22" s="77"/>
      <c r="G22" s="77"/>
      <c r="H22" s="77"/>
      <c r="I22" s="77"/>
      <c r="J22" s="77"/>
      <c r="K22" s="77"/>
    </row>
    <row r="23" spans="1:11" ht="15.75" customHeight="1">
      <c r="A23" s="77"/>
      <c r="B23" s="77"/>
      <c r="C23" s="77" t="s">
        <v>193</v>
      </c>
      <c r="D23" s="77"/>
      <c r="E23" s="77"/>
      <c r="F23" s="77"/>
      <c r="G23" s="77"/>
      <c r="H23" s="77"/>
      <c r="I23" s="77"/>
      <c r="J23" s="77"/>
      <c r="K23" s="77"/>
    </row>
    <row r="24" spans="1:11" ht="15.75" customHeight="1">
      <c r="A24" s="77"/>
      <c r="B24" s="77"/>
      <c r="C24" s="77" t="s">
        <v>194</v>
      </c>
      <c r="D24" s="77"/>
      <c r="E24" s="77"/>
      <c r="F24" s="77"/>
      <c r="G24" s="77"/>
      <c r="H24" s="77"/>
      <c r="I24" s="77"/>
      <c r="J24" s="77"/>
      <c r="K24" s="77"/>
    </row>
    <row r="25" spans="1:11" ht="15.75" customHeight="1">
      <c r="A25" s="77"/>
      <c r="B25" s="77"/>
      <c r="C25" s="77" t="s">
        <v>195</v>
      </c>
      <c r="D25" s="77"/>
      <c r="E25" s="77"/>
      <c r="F25" s="77"/>
      <c r="G25" s="77"/>
      <c r="H25" s="77"/>
      <c r="I25" s="77"/>
      <c r="J25" s="77"/>
      <c r="K25" s="77"/>
    </row>
    <row r="26" spans="1:11" ht="15.75" customHeight="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1:11" ht="15.75" customHeight="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1:11" ht="15.75" customHeight="1">
      <c r="A28" s="77"/>
      <c r="B28" s="77"/>
      <c r="C28" s="77" t="s">
        <v>196</v>
      </c>
      <c r="D28" s="77"/>
      <c r="E28" s="77"/>
      <c r="F28" s="77"/>
      <c r="G28" s="77"/>
      <c r="H28" s="77"/>
      <c r="I28" s="77"/>
      <c r="J28" s="77"/>
      <c r="K28" s="77"/>
    </row>
    <row r="29" spans="1:11" ht="15.75" customHeight="1">
      <c r="A29" s="77"/>
      <c r="B29" s="77"/>
      <c r="C29" s="83" t="s">
        <v>197</v>
      </c>
      <c r="D29" s="77"/>
      <c r="E29" s="77"/>
      <c r="F29" s="77"/>
      <c r="G29" s="77"/>
      <c r="H29" s="77"/>
      <c r="I29" s="77"/>
      <c r="J29" s="77"/>
      <c r="K29" s="77"/>
    </row>
    <row r="30" spans="1:11" ht="15.75" customHeight="1">
      <c r="A30" s="77"/>
      <c r="B30" s="77"/>
      <c r="C30" s="83" t="s">
        <v>136</v>
      </c>
      <c r="D30" s="77"/>
      <c r="E30" s="77"/>
      <c r="F30" s="77"/>
      <c r="G30" s="77"/>
      <c r="H30" s="77"/>
      <c r="I30" s="77"/>
      <c r="J30" s="77"/>
      <c r="K30" s="77"/>
    </row>
    <row r="31" spans="1:11" ht="15.75" customHeight="1">
      <c r="A31" s="77"/>
      <c r="B31" s="77"/>
      <c r="C31" s="83" t="s">
        <v>198</v>
      </c>
      <c r="D31" s="77"/>
      <c r="E31" s="77"/>
      <c r="F31" s="77"/>
      <c r="G31" s="77"/>
      <c r="H31" s="77"/>
      <c r="I31" s="77"/>
      <c r="J31" s="77"/>
      <c r="K31" s="77"/>
    </row>
    <row r="32" spans="1:11" ht="15.75" customHeight="1">
      <c r="A32" s="77"/>
      <c r="B32" s="77"/>
      <c r="C32" s="83" t="s">
        <v>199</v>
      </c>
      <c r="D32" s="77"/>
      <c r="E32" s="77"/>
      <c r="F32" s="77"/>
      <c r="G32" s="77"/>
      <c r="H32" s="77"/>
      <c r="I32" s="77"/>
      <c r="J32" s="77"/>
      <c r="K32" s="77"/>
    </row>
    <row r="33" spans="1:11" ht="15.75" customHeight="1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1:11" ht="15.75" customHeight="1">
      <c r="A34" s="77"/>
      <c r="B34" s="77"/>
      <c r="C34" s="77" t="s">
        <v>200</v>
      </c>
      <c r="D34" s="77"/>
      <c r="E34" s="77"/>
      <c r="F34" s="77"/>
      <c r="G34" s="77"/>
      <c r="H34" s="77"/>
      <c r="I34" s="77"/>
      <c r="J34" s="77"/>
      <c r="K34" s="77"/>
    </row>
    <row r="35" spans="1:11" ht="15.75" customHeight="1">
      <c r="A35" s="77"/>
      <c r="B35" s="77"/>
      <c r="C35" s="77" t="s">
        <v>201</v>
      </c>
      <c r="D35" s="77"/>
      <c r="E35" s="77"/>
      <c r="F35" s="77"/>
      <c r="G35" s="77"/>
      <c r="H35" s="77"/>
      <c r="I35" s="77"/>
      <c r="J35" s="77"/>
      <c r="K35" s="77"/>
    </row>
    <row r="36" spans="1:11" ht="15.75" customHeight="1">
      <c r="A36" s="77"/>
      <c r="B36" s="77"/>
      <c r="C36" s="77" t="s">
        <v>202</v>
      </c>
      <c r="D36" s="77"/>
      <c r="E36" s="77"/>
      <c r="F36" s="77"/>
      <c r="G36" s="77"/>
      <c r="H36" s="77"/>
      <c r="I36" s="77"/>
      <c r="J36" s="77"/>
      <c r="K36" s="77"/>
    </row>
    <row r="37" spans="1:11" ht="15.75" customHeight="1">
      <c r="A37" s="77"/>
      <c r="B37" s="77"/>
      <c r="C37" s="77" t="s">
        <v>203</v>
      </c>
      <c r="D37" s="77"/>
      <c r="E37" s="77"/>
      <c r="F37" s="77"/>
      <c r="G37" s="77"/>
      <c r="H37" s="77"/>
      <c r="I37" s="77"/>
      <c r="J37" s="77"/>
      <c r="K37" s="77"/>
    </row>
    <row r="38" spans="1:11" ht="15.75" customHeight="1">
      <c r="A38" s="77"/>
      <c r="B38" s="77"/>
      <c r="C38" s="77" t="s">
        <v>204</v>
      </c>
      <c r="D38" s="77"/>
      <c r="E38" s="77"/>
      <c r="F38" s="77"/>
      <c r="G38" s="77"/>
      <c r="H38" s="77"/>
      <c r="I38" s="77"/>
      <c r="J38" s="77"/>
      <c r="K38" s="77"/>
    </row>
    <row r="39" spans="1:11" ht="15.75" customHeight="1">
      <c r="A39" s="77"/>
      <c r="B39" s="77"/>
      <c r="C39" s="77" t="s">
        <v>205</v>
      </c>
      <c r="D39" s="77"/>
      <c r="E39" s="77"/>
      <c r="F39" s="77"/>
      <c r="G39" s="77"/>
      <c r="H39" s="77"/>
      <c r="I39" s="77"/>
      <c r="J39" s="77"/>
      <c r="K39" s="77"/>
    </row>
    <row r="40" spans="1:11" ht="15.75" customHeight="1">
      <c r="A40" s="77"/>
      <c r="B40" s="77"/>
      <c r="C40" s="77" t="s">
        <v>206</v>
      </c>
      <c r="D40" s="77"/>
      <c r="E40" s="77"/>
      <c r="F40" s="77"/>
      <c r="G40" s="77"/>
      <c r="H40" s="77"/>
      <c r="I40" s="77"/>
      <c r="J40" s="77"/>
      <c r="K40" s="77"/>
    </row>
    <row r="41" spans="1:11" ht="15.75" customHeight="1">
      <c r="A41" s="77"/>
      <c r="B41" s="77"/>
      <c r="C41" s="77" t="s">
        <v>207</v>
      </c>
      <c r="D41" s="77"/>
      <c r="E41" s="77"/>
      <c r="F41" s="77"/>
      <c r="G41" s="77"/>
      <c r="H41" s="77"/>
      <c r="I41" s="77"/>
      <c r="J41" s="77"/>
      <c r="K41" s="77"/>
    </row>
    <row r="42" spans="1:11" ht="15.75" customHeight="1">
      <c r="A42" s="77"/>
      <c r="B42" s="77"/>
      <c r="C42" s="77" t="s">
        <v>208</v>
      </c>
      <c r="D42" s="77"/>
      <c r="E42" s="77"/>
      <c r="F42" s="77"/>
      <c r="G42" s="77"/>
      <c r="H42" s="77"/>
      <c r="I42" s="77"/>
      <c r="J42" s="77"/>
      <c r="K42" s="77"/>
    </row>
    <row r="43" spans="1:11" ht="15.75" customHeight="1">
      <c r="A43" s="77"/>
      <c r="B43" s="77"/>
      <c r="C43" s="77" t="s">
        <v>209</v>
      </c>
      <c r="D43" s="77"/>
      <c r="E43" s="77"/>
      <c r="F43" s="77"/>
      <c r="G43" s="77"/>
      <c r="H43" s="77"/>
      <c r="I43" s="77"/>
      <c r="J43" s="77"/>
      <c r="K43" s="77"/>
    </row>
    <row r="44" spans="1:11" ht="15.75" customHeight="1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1:11" ht="15.75" customHeight="1">
      <c r="A45" s="77"/>
      <c r="B45" s="77"/>
      <c r="C45" s="77" t="s">
        <v>210</v>
      </c>
      <c r="D45" s="77"/>
      <c r="E45" s="77"/>
      <c r="F45" s="77"/>
      <c r="G45" s="77"/>
      <c r="H45" s="77"/>
      <c r="I45" s="77"/>
      <c r="J45" s="77"/>
      <c r="K45" s="77"/>
    </row>
    <row r="46" spans="1:11" ht="15.75" customHeight="1">
      <c r="A46" s="77"/>
      <c r="B46" s="77"/>
      <c r="C46" s="77" t="s">
        <v>211</v>
      </c>
      <c r="D46" s="77"/>
      <c r="E46" s="77"/>
      <c r="F46" s="77"/>
      <c r="G46" s="77"/>
      <c r="H46" s="77"/>
      <c r="I46" s="77"/>
      <c r="J46" s="77"/>
      <c r="K46" s="77"/>
    </row>
    <row r="47" spans="1:11" ht="15.75" customHeight="1">
      <c r="A47" s="77"/>
      <c r="B47" s="77"/>
      <c r="C47" s="77" t="s">
        <v>212</v>
      </c>
      <c r="D47" s="77"/>
      <c r="E47" s="77"/>
      <c r="F47" s="77"/>
      <c r="G47" s="77"/>
      <c r="H47" s="77"/>
      <c r="I47" s="77"/>
      <c r="J47" s="77"/>
      <c r="K47" s="77"/>
    </row>
    <row r="48" spans="1:11" ht="15.75" customHeight="1">
      <c r="A48" s="77"/>
      <c r="B48" s="77"/>
      <c r="C48" s="77" t="s">
        <v>213</v>
      </c>
      <c r="D48" s="77"/>
      <c r="E48" s="77"/>
      <c r="F48" s="77"/>
      <c r="G48" s="77"/>
      <c r="H48" s="77"/>
      <c r="I48" s="77"/>
      <c r="J48" s="77"/>
      <c r="K48" s="77"/>
    </row>
    <row r="49" spans="1:11" ht="15.75" customHeight="1">
      <c r="A49" s="77"/>
      <c r="B49" s="77"/>
      <c r="C49" s="77" t="s">
        <v>209</v>
      </c>
      <c r="D49" s="77"/>
      <c r="E49" s="77"/>
      <c r="F49" s="77"/>
      <c r="G49" s="77"/>
      <c r="H49" s="77"/>
      <c r="I49" s="77"/>
      <c r="J49" s="77"/>
      <c r="K49" s="77"/>
    </row>
    <row r="50" spans="1:11" ht="15.75" customHeight="1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1:11" ht="15.75" customHeight="1">
      <c r="A51" s="77"/>
      <c r="B51" s="77"/>
      <c r="C51" s="77" t="s">
        <v>214</v>
      </c>
      <c r="D51" s="77"/>
      <c r="E51" s="77"/>
      <c r="F51" s="77"/>
      <c r="G51" s="77"/>
      <c r="H51" s="77"/>
      <c r="I51" s="77"/>
      <c r="J51" s="77"/>
      <c r="K51" s="77"/>
    </row>
    <row r="52" spans="1:11" ht="15.75" customHeight="1">
      <c r="A52" s="77"/>
      <c r="B52" s="77"/>
      <c r="C52" s="77" t="s">
        <v>215</v>
      </c>
      <c r="D52" s="77"/>
      <c r="E52" s="77"/>
      <c r="F52" s="77"/>
      <c r="G52" s="77"/>
      <c r="H52" s="77"/>
      <c r="I52" s="77"/>
      <c r="J52" s="77"/>
      <c r="K52" s="77"/>
    </row>
    <row r="53" spans="1:11" ht="15.75" customHeight="1">
      <c r="A53" s="77"/>
      <c r="B53" s="77"/>
      <c r="C53" s="77" t="s">
        <v>216</v>
      </c>
      <c r="D53" s="77"/>
      <c r="E53" s="77"/>
      <c r="F53" s="77"/>
      <c r="G53" s="77"/>
      <c r="H53" s="77"/>
      <c r="I53" s="77"/>
      <c r="J53" s="77"/>
      <c r="K53" s="77"/>
    </row>
    <row r="54" spans="1:11" ht="15.75" customHeight="1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1:11" ht="15.75" customHeight="1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1:11" ht="15.75" customHeight="1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1:11" ht="15.75" customHeight="1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1:11" ht="15.75" customHeight="1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1:11" ht="15.75" customHeight="1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1:11" ht="15.75" customHeight="1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1:11" ht="15.75" customHeight="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1:11" ht="15.75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1:11" ht="15.75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1:11" ht="15.75" customHeight="1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1:11" ht="15.75" customHeight="1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1:11" ht="15.75" customHeight="1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1:11" ht="15.75" customHeight="1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1:11" ht="15.75" customHeight="1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1:11" ht="15.75" customHeight="1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1:11" ht="15.75" customHeight="1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1:11" ht="15.75" customHeight="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1:11" ht="15.75" customHeight="1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1:11" ht="15.75" customHeight="1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1:11" ht="15.75" customHeight="1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1:11" ht="15.75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1:11" ht="15.75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1:11" ht="15.75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1:11" ht="15.75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1:11" ht="15.75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1:11" ht="15.75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1:11" ht="15.75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1:11" ht="15.75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1:11" ht="15.75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1:11" ht="15.75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1:11" ht="15.75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1:11" ht="15.75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1:11" ht="15.75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1:11" ht="15.75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1:11" ht="15.75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1:11" ht="15.75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1:11" ht="15.75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1:11" ht="15.75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1:11" ht="15.75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1:11" ht="15.75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1:11" ht="15.75" customHeight="1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1:11" ht="15.75" customHeight="1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1:11" ht="15.75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1:11" ht="15.75" customHeight="1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1:11" ht="15.75" customHeight="1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1:11" ht="15.75" customHeight="1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</sheetData>
  <hyperlinks>
    <hyperlink ref="C29" r:id="rId1" xr:uid="{00000000-0004-0000-0200-000000000000}"/>
    <hyperlink ref="C30" r:id="rId2" xr:uid="{00000000-0004-0000-0200-000001000000}"/>
    <hyperlink ref="C31" r:id="rId3" xr:uid="{00000000-0004-0000-0200-000002000000}"/>
    <hyperlink ref="C32" r:id="rId4" xr:uid="{00000000-0004-0000-0200-000003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SIMULADOR</vt:lpstr>
      <vt:lpstr>HOJA DE REGISTRO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y Medición</dc:creator>
  <cp:lastModifiedBy>Emmanuel garcia roman</cp:lastModifiedBy>
  <cp:lastPrinted>2022-07-08T01:26:07Z</cp:lastPrinted>
  <dcterms:created xsi:type="dcterms:W3CDTF">2020-07-28T19:57:41Z</dcterms:created>
  <dcterms:modified xsi:type="dcterms:W3CDTF">2023-04-15T18:05:42Z</dcterms:modified>
</cp:coreProperties>
</file>