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Projects\MyProjects\dom\"/>
    </mc:Choice>
  </mc:AlternateContent>
  <xr:revisionPtr revIDLastSave="0" documentId="13_ncr:1_{7756DCFA-E10F-43D0-9418-21EB9CA973DA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Podsumowanie" sheetId="1" r:id="rId1"/>
    <sheet name="Wydane" sheetId="14" r:id="rId2"/>
    <sheet name="Zostało" sheetId="15" r:id="rId3"/>
    <sheet name="Podłogi" sheetId="10" r:id="rId4"/>
    <sheet name="Inne" sheetId="13" r:id="rId5"/>
    <sheet name="Koszta dodatkowe" sheetId="8" r:id="rId6"/>
    <sheet name="Pomieszczenie gospodarcze" sheetId="7" r:id="rId7"/>
    <sheet name="Łazienka" sheetId="11" r:id="rId8"/>
    <sheet name="Kuchnia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C13" i="1"/>
  <c r="B13" i="11"/>
  <c r="B11" i="7"/>
  <c r="B13" i="13"/>
  <c r="B14" i="11"/>
  <c r="E7" i="1" s="1"/>
  <c r="B12" i="13"/>
  <c r="E8" i="1" s="1"/>
  <c r="C11" i="13"/>
  <c r="B12" i="14"/>
  <c r="E6" i="1"/>
  <c r="E4" i="1"/>
  <c r="C13" i="11"/>
  <c r="C3" i="11"/>
  <c r="C10" i="7" l="1"/>
  <c r="E5" i="1" l="1"/>
  <c r="B12" i="1"/>
  <c r="B11" i="13"/>
  <c r="B8" i="1" s="1"/>
  <c r="B7" i="1"/>
  <c r="B6" i="1"/>
  <c r="B10" i="10"/>
  <c r="B10" i="8"/>
  <c r="B10" i="7"/>
  <c r="B5" i="1" s="1"/>
  <c r="B11" i="2"/>
  <c r="B4" i="1" s="1"/>
  <c r="E9" i="1" l="1"/>
  <c r="E13" i="1" s="1"/>
  <c r="B9" i="1"/>
  <c r="B13" i="1"/>
  <c r="B16" i="1" s="1"/>
  <c r="B15" i="1" l="1"/>
</calcChain>
</file>

<file path=xl/sharedStrings.xml><?xml version="1.0" encoding="utf-8"?>
<sst xmlns="http://schemas.openxmlformats.org/spreadsheetml/2006/main" count="120" uniqueCount="84">
  <si>
    <t>Opis</t>
  </si>
  <si>
    <t>Kwota</t>
  </si>
  <si>
    <t>Tynki, podłogi, płytki, malowanie - robota</t>
  </si>
  <si>
    <t xml:space="preserve">Opis </t>
  </si>
  <si>
    <t>Koszt</t>
  </si>
  <si>
    <t>Meble</t>
  </si>
  <si>
    <t>Zmywarka</t>
  </si>
  <si>
    <t>Piekarnik</t>
  </si>
  <si>
    <t>https://www.agdmaniak.pl/53040/top-10-piekarnik/</t>
  </si>
  <si>
    <t>https://www.agdmaniak.pl/68300/plyty-indukcyjne-top/section/3/</t>
  </si>
  <si>
    <t>Suma</t>
  </si>
  <si>
    <t>Indukcja</t>
  </si>
  <si>
    <t>Mikrofalówka</t>
  </si>
  <si>
    <t>Okap</t>
  </si>
  <si>
    <t>Blat (dopłata Karolinki)</t>
  </si>
  <si>
    <t>Kuchnia</t>
  </si>
  <si>
    <t>Zostaje</t>
  </si>
  <si>
    <t>suszarka electrolux ew8h458wp perfectcare</t>
  </si>
  <si>
    <t>pralka electrolux ew8f328sp perfectcare 8kg 1200 obr</t>
  </si>
  <si>
    <t>Pomieszczenie gospodarcze</t>
  </si>
  <si>
    <t>Płytki na sciane</t>
  </si>
  <si>
    <t>Kanapa</t>
  </si>
  <si>
    <t>Panele</t>
  </si>
  <si>
    <t>Podłogi</t>
  </si>
  <si>
    <t>Wanna + syfon</t>
  </si>
  <si>
    <t>Geberit x 2</t>
  </si>
  <si>
    <t>Łazienki</t>
  </si>
  <si>
    <t>Bateria prysznicowa</t>
  </si>
  <si>
    <t>Bateria umywalkowa x2</t>
  </si>
  <si>
    <t>Drzwiczki prysnicowe</t>
  </si>
  <si>
    <t>Zlew + bateria</t>
  </si>
  <si>
    <t>Umywalka x2</t>
  </si>
  <si>
    <t>https://www.extradom.pl/porady/artykul-bateria-podtynkowa-jaka-wybrac-i-gdzie-warto-zamontowac-baterie-podtynkowa</t>
  </si>
  <si>
    <t>Bateria podtynkowa wannowa z termostatem</t>
  </si>
  <si>
    <t>Oświetlenie</t>
  </si>
  <si>
    <t>Inne</t>
  </si>
  <si>
    <t>Szafa pax</t>
  </si>
  <si>
    <t>Kwota na remont łączna (130000 kredyt + 10000 my)</t>
  </si>
  <si>
    <t>Schody</t>
  </si>
  <si>
    <t>Koszty poza kredytem dodatkowe</t>
  </si>
  <si>
    <t>Płytki dwie łazienki</t>
  </si>
  <si>
    <t>Zostaje na remont z kredytu</t>
  </si>
  <si>
    <t>Koszta dodatkowe</t>
  </si>
  <si>
    <t>Zlew podblatowy do blatu</t>
  </si>
  <si>
    <t>Pytac Patryka</t>
  </si>
  <si>
    <t>Kominek</t>
  </si>
  <si>
    <t>Column1</t>
  </si>
  <si>
    <t>wydane</t>
  </si>
  <si>
    <t>płytki pomieszczenie gospodarcze</t>
  </si>
  <si>
    <t>płytki hol</t>
  </si>
  <si>
    <t>parapety</t>
  </si>
  <si>
    <t>zaliczka</t>
  </si>
  <si>
    <t xml:space="preserve">WSZYSTKIE BATERIE DO OBU ŁAZIENEK </t>
  </si>
  <si>
    <t xml:space="preserve">kosiarka + kabel </t>
  </si>
  <si>
    <t>dół</t>
  </si>
  <si>
    <t>góra</t>
  </si>
  <si>
    <t>materiały robotników</t>
  </si>
  <si>
    <t>robota</t>
  </si>
  <si>
    <t xml:space="preserve">Łóżko do sypialni </t>
  </si>
  <si>
    <t xml:space="preserve">farby </t>
  </si>
  <si>
    <t xml:space="preserve">zmiękczacz do wody </t>
  </si>
  <si>
    <t>Szafa przedpokój</t>
  </si>
  <si>
    <t>?</t>
  </si>
  <si>
    <t>Meble łazienka</t>
  </si>
  <si>
    <t>Płytki gora</t>
  </si>
  <si>
    <t>Suma (predykcja + rzeczywistosc)</t>
  </si>
  <si>
    <t>Wydane oraz predykcja</t>
  </si>
  <si>
    <t>Tynki, podłogi, płytki, malowanie - materialy</t>
  </si>
  <si>
    <t>Column2</t>
  </si>
  <si>
    <t>Parapety</t>
  </si>
  <si>
    <t>Zmiekczacz</t>
  </si>
  <si>
    <t>Kosiarka</t>
  </si>
  <si>
    <t>Farby</t>
  </si>
  <si>
    <t>Płytki</t>
  </si>
  <si>
    <t>Łazienka</t>
  </si>
  <si>
    <t>Schody zaliczka</t>
  </si>
  <si>
    <t>Zostało do wydania</t>
  </si>
  <si>
    <t>zostalo</t>
  </si>
  <si>
    <t>podlogi</t>
  </si>
  <si>
    <t>Plytki kuchnia</t>
  </si>
  <si>
    <t>Kuchnia meble</t>
  </si>
  <si>
    <t>Kuchnia sprzet</t>
  </si>
  <si>
    <t xml:space="preserve">Oswietlenie </t>
  </si>
  <si>
    <t>Wykonczenie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</si>
</sst>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10">
    <xf numFmtId="0" fontId="0" fillId="0" borderId="0" xfId="0"/>
    <xf numFmtId="3" fontId="0" fillId="0" borderId="0" xfId="0" applyNumberFormat="1"/>
    <xf numFmtId="3" fontId="1" fillId="0" borderId="0" xfId="1" applyNumberForma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3" fontId="1" fillId="0" borderId="0" xfId="1" applyNumberFormat="1" applyAlignment="1">
      <alignment wrapText="1"/>
    </xf>
    <xf numFmtId="0" fontId="2" fillId="2" borderId="0" xfId="2" applyAlignment="1">
      <alignment wrapText="1"/>
    </xf>
    <xf numFmtId="3" fontId="2" fillId="2" borderId="0" xfId="2" applyNumberFormat="1"/>
    <xf numFmtId="0" fontId="2" fillId="3" borderId="0" xfId="2" applyFill="1" applyAlignment="1">
      <alignment wrapText="1"/>
    </xf>
    <xf numFmtId="0" fontId="2" fillId="4" borderId="0" xfId="2" applyFill="1" applyAlignment="1">
      <alignment wrapText="1"/>
    </xf>
  </cellXfs>
  <cellStyles count="3">
    <cellStyle name="Accent1" xfId="2" builtinId="29"/>
    <cellStyle name="Hyperlink" xfId="1" builtinId="8"/>
    <cellStyle name="Normal" xfId="0" builtinId="0"/>
  </cellStyles>
  <dxfs count="24">
    <dxf>
      <numFmt numFmtId="3" formatCode="#,##0"/>
    </dxf>
    <dxf>
      <numFmt numFmtId="3" formatCode="#,##0"/>
    </dxf>
    <dxf>
      <numFmt numFmtId="3" formatCode="#,##0"/>
    </dxf>
    <dxf>
      <numFmt numFmtId="3" formatCode="#,##0"/>
      <alignment horizontal="general" vertical="bottom" textRotation="0" wrapText="1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general" vertical="bottom" textRotation="0" wrapText="1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alignment horizontal="general" vertical="bottom" textRotation="0" wrapText="1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alignment horizontal="general" vertical="bottom" textRotation="0" wrapText="1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alignment horizontal="general" vertical="bottom" textRotation="0" wrapText="1" indent="0" justifyLastLine="0" shrinkToFit="0" readingOrder="0"/>
    </dxf>
    <dxf>
      <numFmt numFmtId="3" formatCode="#,##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6" totalsRowShown="0">
  <autoFilter ref="A1:E16" xr:uid="{00000000-0009-0000-0100-000001000000}"/>
  <tableColumns count="5">
    <tableColumn id="1" xr3:uid="{00000000-0010-0000-0000-000001000000}" name="Opis" dataDxfId="23"/>
    <tableColumn id="2" xr3:uid="{00000000-0010-0000-0000-000002000000}" name="Kwota" dataDxfId="22"/>
    <tableColumn id="3" xr3:uid="{00000000-0010-0000-0000-000003000000}" name="wydane"/>
    <tableColumn id="4" xr3:uid="{EE223439-E4D1-448C-8E41-367BC9044D5F}" name="zostalo"/>
    <tableColumn id="5" xr3:uid="{AFC0FBEF-C4B0-4952-874C-6FC995FEE17B}" name="Wydane oraz predykcj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CE57940-41A3-481C-9F80-3416537B267A}" name="Table8" displayName="Table8" ref="A1:B12" totalsRowShown="0">
  <autoFilter ref="A1:B12" xr:uid="{BCE57940-41A3-481C-9F80-3416537B267A}"/>
  <tableColumns count="2">
    <tableColumn id="1" xr3:uid="{AF07CEEA-5AC5-42D6-85E5-63929132F0E6}" name="Column1"/>
    <tableColumn id="2" xr3:uid="{27DE8F7C-8998-4BF8-AED5-92C625E734D1}" name="Column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4C5974F-ABAB-4A3C-9C3D-452DB9280617}" name="Table9" displayName="Table9" ref="A1:B7" totalsRowShown="0">
  <autoFilter ref="A1:B7" xr:uid="{14C5974F-ABAB-4A3C-9C3D-452DB9280617}"/>
  <tableColumns count="2">
    <tableColumn id="1" xr3:uid="{E12A89AB-6846-4351-9EE6-72BBC6E2CE4A}" name="Column1"/>
    <tableColumn id="2" xr3:uid="{49F8235A-DF23-4305-9611-43FE5ADECEC7}" name="Column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456" displayName="Table2456" ref="A1:D10" totalsRowShown="0">
  <autoFilter ref="A1:D10" xr:uid="{00000000-0009-0000-0100-000005000000}"/>
  <tableColumns count="4">
    <tableColumn id="1" xr3:uid="{00000000-0010-0000-0200-000001000000}" name="Opis " dataDxfId="21"/>
    <tableColumn id="2" xr3:uid="{00000000-0010-0000-0200-000002000000}" name="Koszt" dataDxfId="20"/>
    <tableColumn id="4" xr3:uid="{00000000-0010-0000-0200-000004000000}" name="Column1" dataDxfId="19"/>
    <tableColumn id="3" xr3:uid="{00000000-0010-0000-0200-000003000000}" name="Opis" dataDxfId="18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Table24568" displayName="Table24568" ref="A1:D13" totalsRowShown="0">
  <autoFilter ref="A1:D13" xr:uid="{00000000-0009-0000-0100-000007000000}"/>
  <tableColumns count="4">
    <tableColumn id="1" xr3:uid="{00000000-0010-0000-0100-000001000000}" name="Opis " dataDxfId="17"/>
    <tableColumn id="2" xr3:uid="{00000000-0010-0000-0100-000002000000}" name="Koszt" dataDxfId="16"/>
    <tableColumn id="4" xr3:uid="{00000000-0010-0000-0100-000004000000}" name="Column1" dataDxfId="15"/>
    <tableColumn id="3" xr3:uid="{00000000-0010-0000-0100-000003000000}" name="Opis" dataDxfId="14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245" displayName="Table245" ref="A1:D11" totalsRowShown="0">
  <autoFilter ref="A1:D11" xr:uid="{00000000-0009-0000-0100-000004000000}"/>
  <tableColumns count="4">
    <tableColumn id="1" xr3:uid="{00000000-0010-0000-0300-000001000000}" name="Opis " dataDxfId="13"/>
    <tableColumn id="2" xr3:uid="{00000000-0010-0000-0300-000002000000}" name="Koszt" dataDxfId="12"/>
    <tableColumn id="4" xr3:uid="{00000000-0010-0000-0300-000004000000}" name="Column1" dataDxfId="11"/>
    <tableColumn id="3" xr3:uid="{00000000-0010-0000-0300-000003000000}" name="Opis" dataDxfId="10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24" displayName="Table24" ref="A1:D11" totalsRowShown="0">
  <autoFilter ref="A1:D11" xr:uid="{00000000-0009-0000-0100-000003000000}"/>
  <tableColumns count="4">
    <tableColumn id="1" xr3:uid="{00000000-0010-0000-0400-000001000000}" name="Opis " dataDxfId="9"/>
    <tableColumn id="2" xr3:uid="{00000000-0010-0000-0400-000002000000}" name="Koszt" dataDxfId="8"/>
    <tableColumn id="4" xr3:uid="{00000000-0010-0000-0400-000004000000}" name="wydane" dataDxfId="7"/>
    <tableColumn id="3" xr3:uid="{00000000-0010-0000-0400-000003000000}" name="Opis" dataDxfId="6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27" displayName="Table27" ref="A1:D14" totalsRowShown="0">
  <autoFilter ref="A1:D14" xr:uid="{00000000-0009-0000-0100-000006000000}"/>
  <tableColumns count="4">
    <tableColumn id="1" xr3:uid="{00000000-0010-0000-0500-000001000000}" name="Opis "/>
    <tableColumn id="2" xr3:uid="{00000000-0010-0000-0500-000002000000}" name="Koszt" dataDxfId="5"/>
    <tableColumn id="4" xr3:uid="{00000000-0010-0000-0500-000004000000}" name="wydane" dataDxfId="4"/>
    <tableColumn id="3" xr3:uid="{00000000-0010-0000-0500-000003000000}" name="Opis" dataDxfId="3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6000000}" name="Table2" displayName="Table2" ref="A1:D11" totalsRowShown="0">
  <autoFilter ref="A1:D11" xr:uid="{00000000-0009-0000-0100-000002000000}"/>
  <tableColumns count="4">
    <tableColumn id="1" xr3:uid="{00000000-0010-0000-0600-000001000000}" name="Opis "/>
    <tableColumn id="2" xr3:uid="{00000000-0010-0000-0600-000002000000}" name="Koszt" dataDxfId="2"/>
    <tableColumn id="4" xr3:uid="{00000000-0010-0000-0600-000004000000}" name="Column1" dataDxfId="1"/>
    <tableColumn id="3" xr3:uid="{00000000-0010-0000-0600-000003000000}" name="Opis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extradom.pl/porady/artykul-bateria-podtynkowa-jaka-wybrac-i-gdzie-warto-zamontowac-baterie-podtynkowa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agdmaniak.pl/68300/plyty-indukcyjne-top/section/3/" TargetMode="External"/><Relationship Id="rId1" Type="http://schemas.openxmlformats.org/officeDocument/2006/relationships/hyperlink" Target="https://www.agdmaniak.pl/53040/top-10-piekarnik/" TargetMode="Externa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workbookViewId="0">
      <selection activeCell="K14" sqref="K14"/>
    </sheetView>
  </sheetViews>
  <sheetFormatPr defaultRowHeight="15" x14ac:dyDescent="0.25"/>
  <cols>
    <col min="1" max="1" width="36.28515625" customWidth="1"/>
    <col min="2" max="2" width="16.85546875" customWidth="1"/>
    <col min="3" max="3" width="11.5703125" customWidth="1"/>
    <col min="4" max="4" width="21.140625" customWidth="1"/>
    <col min="5" max="5" width="23.5703125" customWidth="1"/>
  </cols>
  <sheetData>
    <row r="1" spans="1:5" x14ac:dyDescent="0.25">
      <c r="A1" t="s">
        <v>0</v>
      </c>
      <c r="B1" t="s">
        <v>1</v>
      </c>
      <c r="C1" t="s">
        <v>47</v>
      </c>
      <c r="D1" t="s">
        <v>77</v>
      </c>
      <c r="E1" t="s">
        <v>66</v>
      </c>
    </row>
    <row r="2" spans="1:5" ht="30" x14ac:dyDescent="0.25">
      <c r="A2" s="3" t="s">
        <v>2</v>
      </c>
      <c r="B2" s="1">
        <v>60000</v>
      </c>
      <c r="E2">
        <v>60000</v>
      </c>
    </row>
    <row r="3" spans="1:5" ht="30" x14ac:dyDescent="0.25">
      <c r="A3" s="3" t="s">
        <v>67</v>
      </c>
      <c r="B3" s="1">
        <v>10000</v>
      </c>
      <c r="E3">
        <v>10000</v>
      </c>
    </row>
    <row r="4" spans="1:5" x14ac:dyDescent="0.25">
      <c r="A4" s="3" t="s">
        <v>15</v>
      </c>
      <c r="B4" s="1">
        <f>Kuchnia!B11</f>
        <v>37400</v>
      </c>
      <c r="E4" s="1">
        <f>Kuchnia!B11</f>
        <v>37400</v>
      </c>
    </row>
    <row r="5" spans="1:5" x14ac:dyDescent="0.25">
      <c r="A5" s="3" t="s">
        <v>19</v>
      </c>
      <c r="B5" s="1">
        <f>'Pomieszczenie gospodarcze'!B10</f>
        <v>4800</v>
      </c>
      <c r="E5" s="1">
        <f>'Pomieszczenie gospodarcze'!B11</f>
        <v>5410</v>
      </c>
    </row>
    <row r="6" spans="1:5" x14ac:dyDescent="0.25">
      <c r="A6" s="3" t="s">
        <v>23</v>
      </c>
      <c r="B6" s="1">
        <f>Podłogi!B2</f>
        <v>13200</v>
      </c>
      <c r="E6" s="1">
        <f>Podłogi!B2</f>
        <v>13200</v>
      </c>
    </row>
    <row r="7" spans="1:5" x14ac:dyDescent="0.25">
      <c r="A7" s="3" t="s">
        <v>26</v>
      </c>
      <c r="B7" s="1">
        <f>Łazienka!B13</f>
        <v>17300</v>
      </c>
      <c r="E7" s="1">
        <f>Łazienka!B14</f>
        <v>17496.830000000002</v>
      </c>
    </row>
    <row r="8" spans="1:5" x14ac:dyDescent="0.25">
      <c r="A8" s="4" t="s">
        <v>35</v>
      </c>
      <c r="B8" s="1">
        <f>Inne!B11</f>
        <v>27000</v>
      </c>
      <c r="E8" s="1">
        <f>Inne!B12</f>
        <v>29561.919999999998</v>
      </c>
    </row>
    <row r="9" spans="1:5" x14ac:dyDescent="0.25">
      <c r="A9" s="3" t="s">
        <v>42</v>
      </c>
      <c r="B9" s="1">
        <f>'Koszta dodatkowe'!B10</f>
        <v>3000</v>
      </c>
      <c r="E9" s="1">
        <f>'Koszta dodatkowe'!B10</f>
        <v>3000</v>
      </c>
    </row>
    <row r="10" spans="1:5" x14ac:dyDescent="0.25">
      <c r="A10" s="3"/>
      <c r="B10" s="1"/>
    </row>
    <row r="11" spans="1:5" x14ac:dyDescent="0.25">
      <c r="A11" s="3"/>
      <c r="B11" s="1"/>
    </row>
    <row r="12" spans="1:5" x14ac:dyDescent="0.25">
      <c r="A12" s="6" t="s">
        <v>39</v>
      </c>
      <c r="B12" s="7">
        <f>'Koszta dodatkowe'!B2</f>
        <v>3000</v>
      </c>
    </row>
    <row r="13" spans="1:5" x14ac:dyDescent="0.25">
      <c r="A13" s="6" t="s">
        <v>10</v>
      </c>
      <c r="B13" s="7">
        <f>SUM(B2:B8)</f>
        <v>169700</v>
      </c>
      <c r="C13" s="1">
        <f>Wydane!B12</f>
        <v>54890</v>
      </c>
      <c r="D13" s="1">
        <f>SUM(Podłogi!B10,Table24568[[#This Row],[Koszt]],'Koszta dodatkowe'!B10,'Pomieszczenie gospodarcze'!B10,Kuchnia!B11,Podsumowanie!E2)</f>
        <v>131900</v>
      </c>
      <c r="E13" s="1">
        <f>SUM(E2:E9) +C3</f>
        <v>176068.75</v>
      </c>
    </row>
    <row r="14" spans="1:5" ht="30" x14ac:dyDescent="0.25">
      <c r="A14" s="6" t="s">
        <v>37</v>
      </c>
      <c r="B14" s="7">
        <v>140000</v>
      </c>
    </row>
    <row r="15" spans="1:5" x14ac:dyDescent="0.25">
      <c r="A15" s="8" t="s">
        <v>16</v>
      </c>
      <c r="B15" s="7">
        <f xml:space="preserve"> B14 - B13</f>
        <v>-29700</v>
      </c>
    </row>
    <row r="16" spans="1:5" x14ac:dyDescent="0.25">
      <c r="A16" s="9" t="s">
        <v>41</v>
      </c>
      <c r="B16" s="7">
        <f>130000 - (B13-B12)</f>
        <v>-36700</v>
      </c>
    </row>
    <row r="18" spans="1:1" x14ac:dyDescent="0.25">
      <c r="A18">
        <v>63</v>
      </c>
    </row>
  </sheetData>
  <pageMargins left="0.7" right="0.7" top="0.75" bottom="0.75" header="0.3" footer="0.3"/>
  <pageSetup orientation="portrait" verticalDpi="300" r:id="rId1"/>
  <headerFooter>
    <oddHeader>&amp;R&amp;"Calibri"&amp;12&amp;KFF8C00CONFIDENTIAL &amp; RESTRICTED&amp;1#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0D071-BEA4-4B8C-A1AF-8E3488D294DF}">
  <dimension ref="A1:B12"/>
  <sheetViews>
    <sheetView workbookViewId="0">
      <selection activeCell="E2" sqref="E2"/>
    </sheetView>
  </sheetViews>
  <sheetFormatPr defaultRowHeight="15" x14ac:dyDescent="0.25"/>
  <cols>
    <col min="1" max="1" width="41.28515625" customWidth="1"/>
    <col min="2" max="2" width="16" customWidth="1"/>
  </cols>
  <sheetData>
    <row r="1" spans="1:2" x14ac:dyDescent="0.25">
      <c r="A1" t="s">
        <v>46</v>
      </c>
      <c r="B1" t="s">
        <v>68</v>
      </c>
    </row>
    <row r="2" spans="1:2" x14ac:dyDescent="0.25">
      <c r="A2" t="s">
        <v>67</v>
      </c>
      <c r="B2">
        <v>10000</v>
      </c>
    </row>
    <row r="3" spans="1:2" x14ac:dyDescent="0.25">
      <c r="A3" t="s">
        <v>45</v>
      </c>
      <c r="B3">
        <v>10500</v>
      </c>
    </row>
    <row r="4" spans="1:2" x14ac:dyDescent="0.25">
      <c r="A4" t="s">
        <v>69</v>
      </c>
      <c r="B4">
        <v>960</v>
      </c>
    </row>
    <row r="5" spans="1:2" x14ac:dyDescent="0.25">
      <c r="A5" t="s">
        <v>70</v>
      </c>
      <c r="B5">
        <v>2700</v>
      </c>
    </row>
    <row r="6" spans="1:2" x14ac:dyDescent="0.25">
      <c r="A6" t="s">
        <v>71</v>
      </c>
      <c r="B6">
        <v>420</v>
      </c>
    </row>
    <row r="7" spans="1:2" x14ac:dyDescent="0.25">
      <c r="A7" t="s">
        <v>72</v>
      </c>
      <c r="B7">
        <v>1500</v>
      </c>
    </row>
    <row r="8" spans="1:2" x14ac:dyDescent="0.25">
      <c r="A8" t="s">
        <v>73</v>
      </c>
      <c r="B8">
        <v>610</v>
      </c>
    </row>
    <row r="9" spans="1:2" x14ac:dyDescent="0.25">
      <c r="A9" t="s">
        <v>74</v>
      </c>
      <c r="B9">
        <v>13500</v>
      </c>
    </row>
    <row r="10" spans="1:2" x14ac:dyDescent="0.25">
      <c r="A10" t="s">
        <v>78</v>
      </c>
      <c r="B10">
        <v>13200</v>
      </c>
    </row>
    <row r="11" spans="1:2" x14ac:dyDescent="0.25">
      <c r="A11" t="s">
        <v>75</v>
      </c>
      <c r="B11">
        <v>1500</v>
      </c>
    </row>
    <row r="12" spans="1:2" x14ac:dyDescent="0.25">
      <c r="B12">
        <f>SUM(B2:B11)</f>
        <v>54890</v>
      </c>
    </row>
  </sheetData>
  <phoneticPr fontId="3" type="noConversion"/>
  <pageMargins left="0.7" right="0.7" top="0.75" bottom="0.75" header="0.3" footer="0.3"/>
  <pageSetup orientation="portrait" horizontalDpi="4294967293" verticalDpi="4294967293" r:id="rId1"/>
  <headerFooter>
    <oddHeader>&amp;R&amp;"Calibri"&amp;12&amp;KFF8C00CONFIDENTIAL &amp; RESTRICTED&amp;1#</oddHead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FEEE4-AD99-4633-99EA-68AACE7B289E}">
  <dimension ref="A1:B7"/>
  <sheetViews>
    <sheetView workbookViewId="0">
      <selection activeCell="C8" sqref="C8"/>
    </sheetView>
  </sheetViews>
  <sheetFormatPr defaultRowHeight="15" x14ac:dyDescent="0.25"/>
  <cols>
    <col min="1" max="1" width="25.28515625" customWidth="1"/>
    <col min="2" max="2" width="11" customWidth="1"/>
  </cols>
  <sheetData>
    <row r="1" spans="1:2" x14ac:dyDescent="0.25">
      <c r="A1" t="s">
        <v>46</v>
      </c>
      <c r="B1" t="s">
        <v>68</v>
      </c>
    </row>
    <row r="2" spans="1:2" x14ac:dyDescent="0.25">
      <c r="A2" t="s">
        <v>79</v>
      </c>
      <c r="B2">
        <v>700</v>
      </c>
    </row>
    <row r="3" spans="1:2" x14ac:dyDescent="0.25">
      <c r="A3" t="s">
        <v>80</v>
      </c>
      <c r="B3">
        <v>26500</v>
      </c>
    </row>
    <row r="4" spans="1:2" x14ac:dyDescent="0.25">
      <c r="A4" t="s">
        <v>81</v>
      </c>
      <c r="B4">
        <v>13000</v>
      </c>
    </row>
    <row r="5" spans="1:2" x14ac:dyDescent="0.25">
      <c r="A5" t="s">
        <v>21</v>
      </c>
      <c r="B5">
        <v>3800</v>
      </c>
    </row>
    <row r="6" spans="1:2" x14ac:dyDescent="0.25">
      <c r="A6" t="s">
        <v>82</v>
      </c>
      <c r="B6">
        <v>1000</v>
      </c>
    </row>
    <row r="7" spans="1:2" x14ac:dyDescent="0.25">
      <c r="A7" t="s">
        <v>83</v>
      </c>
      <c r="B7">
        <v>60000</v>
      </c>
    </row>
  </sheetData>
  <pageMargins left="0.7" right="0.7" top="0.75" bottom="0.75" header="0.3" footer="0.3"/>
  <pageSetup orientation="portrait" horizontalDpi="4294967293" verticalDpi="4294967293" r:id="rId1"/>
  <headerFooter>
    <oddHeader>&amp;R&amp;"Calibri"&amp;12&amp;KFF8C00CONFIDENTIAL &amp; RESTRICTED&amp;1#</oddHead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B3" sqref="B3"/>
    </sheetView>
  </sheetViews>
  <sheetFormatPr defaultRowHeight="15" x14ac:dyDescent="0.25"/>
  <cols>
    <col min="1" max="1" width="25" customWidth="1"/>
    <col min="2" max="3" width="12.42578125" customWidth="1"/>
    <col min="4" max="4" width="55.140625" customWidth="1"/>
  </cols>
  <sheetData>
    <row r="1" spans="1:4" x14ac:dyDescent="0.25">
      <c r="A1" t="s">
        <v>3</v>
      </c>
      <c r="B1" t="s">
        <v>4</v>
      </c>
      <c r="C1" t="s">
        <v>46</v>
      </c>
      <c r="D1" t="s">
        <v>0</v>
      </c>
    </row>
    <row r="2" spans="1:4" x14ac:dyDescent="0.25">
      <c r="A2" s="3" t="s">
        <v>22</v>
      </c>
      <c r="B2" s="1">
        <v>13200</v>
      </c>
      <c r="C2" s="1"/>
      <c r="D2" s="1" t="s">
        <v>44</v>
      </c>
    </row>
    <row r="3" spans="1:4" x14ac:dyDescent="0.25">
      <c r="A3" s="3"/>
      <c r="B3" s="1"/>
      <c r="C3" s="1"/>
      <c r="D3" s="1"/>
    </row>
    <row r="4" spans="1:4" x14ac:dyDescent="0.25">
      <c r="A4" s="3"/>
      <c r="B4" s="1"/>
      <c r="C4" s="1"/>
      <c r="D4" s="2"/>
    </row>
    <row r="5" spans="1:4" x14ac:dyDescent="0.25">
      <c r="A5" s="3"/>
      <c r="B5" s="1"/>
      <c r="C5" s="1"/>
      <c r="D5" s="2"/>
    </row>
    <row r="6" spans="1:4" x14ac:dyDescent="0.25">
      <c r="A6" s="3"/>
      <c r="B6" s="1"/>
      <c r="C6" s="1"/>
      <c r="D6" s="2"/>
    </row>
    <row r="7" spans="1:4" x14ac:dyDescent="0.25">
      <c r="A7" s="3"/>
      <c r="B7" s="1"/>
      <c r="C7" s="1"/>
      <c r="D7" s="2"/>
    </row>
    <row r="8" spans="1:4" x14ac:dyDescent="0.25">
      <c r="A8" s="3"/>
      <c r="B8" s="1"/>
      <c r="C8" s="1"/>
      <c r="D8" s="2"/>
    </row>
    <row r="9" spans="1:4" x14ac:dyDescent="0.25">
      <c r="A9" s="3"/>
      <c r="B9" s="1"/>
      <c r="C9" s="1"/>
      <c r="D9" s="2"/>
    </row>
    <row r="10" spans="1:4" x14ac:dyDescent="0.25">
      <c r="A10" s="3" t="s">
        <v>10</v>
      </c>
      <c r="B10" s="1">
        <f>SUM(B2:B9)</f>
        <v>13200</v>
      </c>
      <c r="C10" s="1"/>
      <c r="D10" s="1"/>
    </row>
  </sheetData>
  <pageMargins left="0.7" right="0.7" top="0.75" bottom="0.75" header="0.3" footer="0.3"/>
  <pageSetup orientation="portrait" verticalDpi="300" r:id="rId1"/>
  <headerFooter>
    <oddHeader>&amp;R&amp;"Calibri"&amp;12&amp;KFF8C00CONFIDENTIAL &amp; RESTRICTED&amp;1#</oddHead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workbookViewId="0">
      <selection activeCell="A3" sqref="A3"/>
    </sheetView>
  </sheetViews>
  <sheetFormatPr defaultRowHeight="15" x14ac:dyDescent="0.25"/>
  <cols>
    <col min="1" max="1" width="25" customWidth="1"/>
    <col min="2" max="3" width="12.42578125" customWidth="1"/>
    <col min="4" max="4" width="55.140625" customWidth="1"/>
  </cols>
  <sheetData>
    <row r="1" spans="1:4" x14ac:dyDescent="0.25">
      <c r="A1" t="s">
        <v>3</v>
      </c>
      <c r="B1" t="s">
        <v>4</v>
      </c>
      <c r="C1" t="s">
        <v>46</v>
      </c>
      <c r="D1" t="s">
        <v>0</v>
      </c>
    </row>
    <row r="2" spans="1:4" x14ac:dyDescent="0.25">
      <c r="A2" s="3" t="s">
        <v>34</v>
      </c>
      <c r="B2" s="1">
        <v>1500</v>
      </c>
      <c r="C2" s="1"/>
      <c r="D2" s="1"/>
    </row>
    <row r="3" spans="1:4" x14ac:dyDescent="0.25">
      <c r="A3" s="3" t="s">
        <v>38</v>
      </c>
      <c r="B3" s="1">
        <v>12000</v>
      </c>
      <c r="C3" s="1">
        <v>1500</v>
      </c>
      <c r="D3" s="1" t="s">
        <v>51</v>
      </c>
    </row>
    <row r="4" spans="1:4" x14ac:dyDescent="0.25">
      <c r="A4" s="3" t="s">
        <v>45</v>
      </c>
      <c r="B4" s="1">
        <v>10500</v>
      </c>
      <c r="C4" s="1">
        <v>10500</v>
      </c>
      <c r="D4" s="2" t="s">
        <v>44</v>
      </c>
    </row>
    <row r="5" spans="1:4" x14ac:dyDescent="0.25">
      <c r="A5" s="3" t="s">
        <v>50</v>
      </c>
      <c r="B5" s="1"/>
      <c r="C5" s="1">
        <v>960</v>
      </c>
      <c r="D5" s="2"/>
    </row>
    <row r="6" spans="1:4" x14ac:dyDescent="0.25">
      <c r="A6" s="3" t="s">
        <v>60</v>
      </c>
      <c r="B6" s="1"/>
      <c r="C6" s="1">
        <v>2700</v>
      </c>
      <c r="D6" s="2"/>
    </row>
    <row r="7" spans="1:4" x14ac:dyDescent="0.25">
      <c r="A7" s="3" t="s">
        <v>53</v>
      </c>
      <c r="B7" s="1"/>
      <c r="C7" s="1">
        <v>401.92</v>
      </c>
      <c r="D7" s="2"/>
    </row>
    <row r="8" spans="1:4" x14ac:dyDescent="0.25">
      <c r="A8" s="3" t="s">
        <v>56</v>
      </c>
      <c r="B8" s="1"/>
      <c r="C8" s="1"/>
      <c r="D8" s="2"/>
    </row>
    <row r="9" spans="1:4" x14ac:dyDescent="0.25">
      <c r="A9" s="3" t="s">
        <v>59</v>
      </c>
      <c r="B9" s="1">
        <v>3000</v>
      </c>
      <c r="C9" s="1">
        <v>1500</v>
      </c>
      <c r="D9" s="2"/>
    </row>
    <row r="10" spans="1:4" x14ac:dyDescent="0.25">
      <c r="A10" s="3" t="s">
        <v>57</v>
      </c>
      <c r="B10" s="1"/>
      <c r="C10" s="1"/>
      <c r="D10" s="2"/>
    </row>
    <row r="11" spans="1:4" x14ac:dyDescent="0.25">
      <c r="A11" s="3" t="s">
        <v>10</v>
      </c>
      <c r="B11" s="1">
        <f>SUM(B2:B10)</f>
        <v>27000</v>
      </c>
      <c r="C11" s="1">
        <f>SUM(C2:C10)</f>
        <v>17561.919999999998</v>
      </c>
      <c r="D11" s="1"/>
    </row>
    <row r="12" spans="1:4" ht="30" x14ac:dyDescent="0.25">
      <c r="A12" s="3" t="s">
        <v>65</v>
      </c>
      <c r="B12" s="1">
        <f>SUM(B2:B4,C5:C9)</f>
        <v>29561.919999999998</v>
      </c>
      <c r="C12" s="1"/>
      <c r="D12" s="1"/>
    </row>
    <row r="13" spans="1:4" x14ac:dyDescent="0.25">
      <c r="A13" s="3" t="s">
        <v>76</v>
      </c>
      <c r="B13" s="1">
        <f>SUM(B2:B3)</f>
        <v>13500</v>
      </c>
      <c r="C13" s="1"/>
      <c r="D13" s="1"/>
    </row>
  </sheetData>
  <pageMargins left="0.7" right="0.7" top="0.75" bottom="0.75" header="0.3" footer="0.3"/>
  <pageSetup orientation="portrait" verticalDpi="300" r:id="rId1"/>
  <headerFooter>
    <oddHeader>&amp;R&amp;"Calibri"&amp;12&amp;KFF8C00CONFIDENTIAL &amp; RESTRICTED&amp;1#</oddHead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workbookViewId="0">
      <selection activeCell="D17" sqref="D17"/>
    </sheetView>
  </sheetViews>
  <sheetFormatPr defaultRowHeight="15" x14ac:dyDescent="0.25"/>
  <cols>
    <col min="1" max="1" width="25" customWidth="1"/>
    <col min="2" max="3" width="12.42578125" customWidth="1"/>
    <col min="4" max="4" width="55.140625" customWidth="1"/>
  </cols>
  <sheetData>
    <row r="1" spans="1:4" x14ac:dyDescent="0.25">
      <c r="A1" t="s">
        <v>3</v>
      </c>
      <c r="B1" t="s">
        <v>4</v>
      </c>
      <c r="C1" t="s">
        <v>46</v>
      </c>
      <c r="D1" t="s">
        <v>0</v>
      </c>
    </row>
    <row r="2" spans="1:4" x14ac:dyDescent="0.25">
      <c r="A2" s="3" t="s">
        <v>21</v>
      </c>
      <c r="B2" s="1">
        <v>3000</v>
      </c>
      <c r="C2" s="1"/>
      <c r="D2" s="1"/>
    </row>
    <row r="3" spans="1:4" x14ac:dyDescent="0.25">
      <c r="A3" s="3" t="s">
        <v>36</v>
      </c>
      <c r="B3" s="1"/>
      <c r="C3" s="1">
        <v>3000</v>
      </c>
      <c r="D3" s="1"/>
    </row>
    <row r="4" spans="1:4" x14ac:dyDescent="0.25">
      <c r="A4" s="3" t="s">
        <v>58</v>
      </c>
      <c r="B4" s="1"/>
      <c r="C4" s="1">
        <v>2000</v>
      </c>
      <c r="D4" s="2"/>
    </row>
    <row r="5" spans="1:4" x14ac:dyDescent="0.25">
      <c r="A5" s="3" t="s">
        <v>61</v>
      </c>
      <c r="B5" s="1" t="s">
        <v>62</v>
      </c>
      <c r="C5" s="1"/>
      <c r="D5" s="2"/>
    </row>
    <row r="6" spans="1:4" x14ac:dyDescent="0.25">
      <c r="A6" s="3" t="s">
        <v>63</v>
      </c>
      <c r="B6" s="1"/>
      <c r="C6" s="1"/>
      <c r="D6" s="2"/>
    </row>
    <row r="7" spans="1:4" x14ac:dyDescent="0.25">
      <c r="A7" s="3"/>
      <c r="B7" s="1"/>
      <c r="C7" s="1"/>
      <c r="D7" s="2"/>
    </row>
    <row r="8" spans="1:4" x14ac:dyDescent="0.25">
      <c r="A8" s="3"/>
      <c r="B8" s="1"/>
      <c r="C8" s="1"/>
      <c r="D8" s="2"/>
    </row>
    <row r="9" spans="1:4" x14ac:dyDescent="0.25">
      <c r="A9" s="3"/>
      <c r="B9" s="1"/>
      <c r="C9" s="1"/>
      <c r="D9" s="2"/>
    </row>
    <row r="10" spans="1:4" x14ac:dyDescent="0.25">
      <c r="A10" s="3" t="s">
        <v>10</v>
      </c>
      <c r="B10" s="1">
        <f>SUM(B2:B9)</f>
        <v>3000</v>
      </c>
      <c r="C10" s="1"/>
      <c r="D10" s="1"/>
    </row>
    <row r="11" spans="1:4" x14ac:dyDescent="0.25">
      <c r="A11" s="3"/>
      <c r="B11" s="1"/>
      <c r="C11" s="1"/>
      <c r="D11" s="1"/>
    </row>
  </sheetData>
  <pageMargins left="0.7" right="0.7" top="0.75" bottom="0.75" header="0.3" footer="0.3"/>
  <pageSetup orientation="portrait" verticalDpi="300" r:id="rId1"/>
  <headerFooter>
    <oddHeader>&amp;R&amp;"Calibri"&amp;12&amp;KFF8C00CONFIDENTIAL &amp; RESTRICTED&amp;1#</oddHead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1"/>
  <sheetViews>
    <sheetView workbookViewId="0">
      <selection activeCell="I4" sqref="I4"/>
    </sheetView>
  </sheetViews>
  <sheetFormatPr defaultRowHeight="15" x14ac:dyDescent="0.25"/>
  <cols>
    <col min="1" max="1" width="25" customWidth="1"/>
    <col min="2" max="3" width="12.42578125" customWidth="1"/>
    <col min="4" max="4" width="55.140625" customWidth="1"/>
  </cols>
  <sheetData>
    <row r="1" spans="1:4" x14ac:dyDescent="0.25">
      <c r="A1" t="s">
        <v>3</v>
      </c>
      <c r="B1" t="s">
        <v>4</v>
      </c>
      <c r="C1" t="s">
        <v>47</v>
      </c>
      <c r="D1" t="s">
        <v>0</v>
      </c>
    </row>
    <row r="2" spans="1:4" ht="30" x14ac:dyDescent="0.25">
      <c r="A2" s="3" t="s">
        <v>17</v>
      </c>
      <c r="B2" s="1">
        <v>2400</v>
      </c>
      <c r="C2" s="1"/>
      <c r="D2" s="1"/>
    </row>
    <row r="3" spans="1:4" ht="45" x14ac:dyDescent="0.25">
      <c r="A3" s="3" t="s">
        <v>18</v>
      </c>
      <c r="B3" s="1">
        <v>2400</v>
      </c>
      <c r="C3" s="1"/>
      <c r="D3" s="1"/>
    </row>
    <row r="4" spans="1:4" ht="30" x14ac:dyDescent="0.25">
      <c r="A4" s="3" t="s">
        <v>48</v>
      </c>
      <c r="B4" s="1"/>
      <c r="C4" s="1">
        <v>318</v>
      </c>
      <c r="D4" s="2"/>
    </row>
    <row r="5" spans="1:4" x14ac:dyDescent="0.25">
      <c r="A5" s="3" t="s">
        <v>49</v>
      </c>
      <c r="B5" s="1"/>
      <c r="C5" s="1">
        <v>292</v>
      </c>
      <c r="D5" s="2"/>
    </row>
    <row r="6" spans="1:4" x14ac:dyDescent="0.25">
      <c r="A6" s="3"/>
      <c r="B6" s="1"/>
      <c r="C6" s="1"/>
      <c r="D6" s="2"/>
    </row>
    <row r="7" spans="1:4" x14ac:dyDescent="0.25">
      <c r="A7" s="3"/>
      <c r="B7" s="1"/>
      <c r="C7" s="1"/>
      <c r="D7" s="2"/>
    </row>
    <row r="8" spans="1:4" x14ac:dyDescent="0.25">
      <c r="A8" s="3"/>
      <c r="B8" s="1"/>
      <c r="C8" s="1"/>
      <c r="D8" s="2"/>
    </row>
    <row r="9" spans="1:4" x14ac:dyDescent="0.25">
      <c r="A9" s="3"/>
      <c r="B9" s="1"/>
      <c r="C9" s="1"/>
      <c r="D9" s="2"/>
    </row>
    <row r="10" spans="1:4" x14ac:dyDescent="0.25">
      <c r="A10" s="3" t="s">
        <v>10</v>
      </c>
      <c r="B10" s="1">
        <f>SUM(B2:B9)</f>
        <v>4800</v>
      </c>
      <c r="C10" s="1">
        <f>SUM(C2:C9)</f>
        <v>610</v>
      </c>
      <c r="D10" s="1"/>
    </row>
    <row r="11" spans="1:4" ht="30" x14ac:dyDescent="0.25">
      <c r="A11" s="3" t="s">
        <v>65</v>
      </c>
      <c r="B11" s="1">
        <f>(SUM(B10:C10))</f>
        <v>5410</v>
      </c>
      <c r="C11" s="1"/>
      <c r="D11" s="1"/>
    </row>
  </sheetData>
  <pageMargins left="0.7" right="0.7" top="0.75" bottom="0.75" header="0.3" footer="0.3"/>
  <pageSetup orientation="portrait" verticalDpi="300" r:id="rId1"/>
  <headerFooter>
    <oddHeader>&amp;R&amp;"Calibri"&amp;12&amp;KFF8C00CONFIDENTIAL &amp; RESTRICTED&amp;1#</oddHead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"/>
  <sheetViews>
    <sheetView workbookViewId="0">
      <selection activeCell="C13" sqref="C13"/>
    </sheetView>
  </sheetViews>
  <sheetFormatPr defaultRowHeight="15" x14ac:dyDescent="0.25"/>
  <cols>
    <col min="1" max="1" width="25" customWidth="1"/>
    <col min="2" max="3" width="12.42578125" customWidth="1"/>
    <col min="4" max="4" width="55.140625" customWidth="1"/>
  </cols>
  <sheetData>
    <row r="1" spans="1:4" x14ac:dyDescent="0.25">
      <c r="A1" t="s">
        <v>3</v>
      </c>
      <c r="B1" t="s">
        <v>4</v>
      </c>
      <c r="C1" t="s">
        <v>47</v>
      </c>
      <c r="D1" t="s">
        <v>0</v>
      </c>
    </row>
    <row r="2" spans="1:4" x14ac:dyDescent="0.25">
      <c r="A2" s="3" t="s">
        <v>24</v>
      </c>
      <c r="B2" s="1">
        <v>1200</v>
      </c>
      <c r="C2" s="1">
        <v>1200</v>
      </c>
      <c r="D2" s="4"/>
    </row>
    <row r="3" spans="1:4" x14ac:dyDescent="0.25">
      <c r="A3" s="3" t="s">
        <v>25</v>
      </c>
      <c r="B3" s="1">
        <v>3300</v>
      </c>
      <c r="C3" s="1">
        <f>2398+3277</f>
        <v>5675</v>
      </c>
      <c r="D3" s="4"/>
    </row>
    <row r="4" spans="1:4" ht="45" x14ac:dyDescent="0.25">
      <c r="A4" s="3" t="s">
        <v>27</v>
      </c>
      <c r="B4" s="1">
        <v>1200</v>
      </c>
      <c r="C4" s="1">
        <v>0</v>
      </c>
      <c r="D4" s="5" t="s">
        <v>32</v>
      </c>
    </row>
    <row r="5" spans="1:4" x14ac:dyDescent="0.25">
      <c r="A5" s="3" t="s">
        <v>28</v>
      </c>
      <c r="B5" s="1">
        <v>800</v>
      </c>
      <c r="C5" s="1">
        <v>2978.7</v>
      </c>
      <c r="D5" s="5" t="s">
        <v>52</v>
      </c>
    </row>
    <row r="6" spans="1:4" x14ac:dyDescent="0.25">
      <c r="A6" s="3" t="s">
        <v>29</v>
      </c>
      <c r="B6" s="1"/>
      <c r="C6" s="1"/>
      <c r="D6" s="5"/>
    </row>
    <row r="7" spans="1:4" x14ac:dyDescent="0.25">
      <c r="A7" s="3" t="s">
        <v>31</v>
      </c>
      <c r="B7" s="1">
        <v>800</v>
      </c>
      <c r="C7" s="1">
        <v>1045</v>
      </c>
      <c r="D7" s="5"/>
    </row>
    <row r="8" spans="1:4" x14ac:dyDescent="0.25">
      <c r="A8" s="3"/>
      <c r="B8" s="1"/>
      <c r="C8" s="1">
        <v>419.13</v>
      </c>
      <c r="D8" s="5"/>
    </row>
    <row r="9" spans="1:4" ht="30" x14ac:dyDescent="0.25">
      <c r="A9" s="3" t="s">
        <v>33</v>
      </c>
      <c r="B9" s="1">
        <v>2000</v>
      </c>
      <c r="C9" s="1">
        <v>0</v>
      </c>
      <c r="D9" s="5"/>
    </row>
    <row r="10" spans="1:4" x14ac:dyDescent="0.25">
      <c r="A10" s="3" t="s">
        <v>40</v>
      </c>
      <c r="B10" s="1">
        <v>8000</v>
      </c>
      <c r="C10" s="1">
        <v>2188.16</v>
      </c>
      <c r="D10" s="5" t="s">
        <v>54</v>
      </c>
    </row>
    <row r="11" spans="1:4" x14ac:dyDescent="0.25">
      <c r="A11" s="3" t="s">
        <v>64</v>
      </c>
      <c r="B11" s="1">
        <v>3415</v>
      </c>
      <c r="C11" s="1"/>
      <c r="D11" s="5"/>
    </row>
    <row r="12" spans="1:4" x14ac:dyDescent="0.25">
      <c r="A12" s="3"/>
      <c r="B12" s="1"/>
      <c r="C12" s="1">
        <v>575.84</v>
      </c>
      <c r="D12" s="5" t="s">
        <v>55</v>
      </c>
    </row>
    <row r="13" spans="1:4" x14ac:dyDescent="0.25">
      <c r="A13" t="s">
        <v>10</v>
      </c>
      <c r="B13" s="1">
        <f>SUM(B2:B10)</f>
        <v>17300</v>
      </c>
      <c r="C13" s="1">
        <f>SUM(C2:C11)</f>
        <v>13505.99</v>
      </c>
      <c r="D13" s="4"/>
    </row>
    <row r="14" spans="1:4" ht="30" x14ac:dyDescent="0.25">
      <c r="A14" s="3" t="s">
        <v>65</v>
      </c>
      <c r="B14" s="1">
        <f>SUM(C2:C12,B11,B6)</f>
        <v>17496.830000000002</v>
      </c>
      <c r="C14" s="1"/>
      <c r="D14" s="4"/>
    </row>
  </sheetData>
  <hyperlinks>
    <hyperlink ref="D4" r:id="rId1" xr:uid="{00000000-0004-0000-0500-000000000000}"/>
  </hyperlinks>
  <pageMargins left="0.7" right="0.7" top="0.75" bottom="0.75" header="0.3" footer="0.3"/>
  <pageSetup orientation="portrait" verticalDpi="300" r:id="rId2"/>
  <headerFooter>
    <oddHeader>&amp;R&amp;"Calibri"&amp;12&amp;KFF8C00CONFIDENTIAL &amp; RESTRICTED&amp;1#</oddHeader>
  </headerFooter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1"/>
  <sheetViews>
    <sheetView tabSelected="1" workbookViewId="0">
      <selection activeCell="B8" sqref="B8"/>
    </sheetView>
  </sheetViews>
  <sheetFormatPr defaultRowHeight="15" x14ac:dyDescent="0.25"/>
  <cols>
    <col min="1" max="1" width="25" customWidth="1"/>
    <col min="2" max="3" width="12.42578125" customWidth="1"/>
    <col min="4" max="4" width="55.140625" customWidth="1"/>
  </cols>
  <sheetData>
    <row r="1" spans="1:4" x14ac:dyDescent="0.25">
      <c r="A1" t="s">
        <v>3</v>
      </c>
      <c r="B1" t="s">
        <v>4</v>
      </c>
      <c r="C1" t="s">
        <v>46</v>
      </c>
      <c r="D1" t="s">
        <v>0</v>
      </c>
    </row>
    <row r="2" spans="1:4" x14ac:dyDescent="0.25">
      <c r="A2" t="s">
        <v>5</v>
      </c>
      <c r="B2" s="1">
        <v>26000</v>
      </c>
      <c r="C2" s="1"/>
      <c r="D2" s="1"/>
    </row>
    <row r="3" spans="1:4" x14ac:dyDescent="0.25">
      <c r="A3" t="s">
        <v>6</v>
      </c>
      <c r="B3" s="1">
        <v>2000</v>
      </c>
      <c r="C3" s="1"/>
      <c r="D3" s="1"/>
    </row>
    <row r="4" spans="1:4" x14ac:dyDescent="0.25">
      <c r="A4" t="s">
        <v>7</v>
      </c>
      <c r="B4" s="1">
        <v>3000</v>
      </c>
      <c r="C4" s="1"/>
      <c r="D4" s="2" t="s">
        <v>8</v>
      </c>
    </row>
    <row r="5" spans="1:4" x14ac:dyDescent="0.25">
      <c r="A5" t="s">
        <v>12</v>
      </c>
      <c r="B5" s="1">
        <v>1000</v>
      </c>
      <c r="C5" s="1"/>
      <c r="D5" s="2"/>
    </row>
    <row r="6" spans="1:4" x14ac:dyDescent="0.25">
      <c r="A6" t="s">
        <v>13</v>
      </c>
      <c r="B6" s="1">
        <v>500</v>
      </c>
      <c r="C6" s="1"/>
      <c r="D6" s="2"/>
    </row>
    <row r="7" spans="1:4" x14ac:dyDescent="0.25">
      <c r="A7" t="s">
        <v>11</v>
      </c>
      <c r="B7" s="1">
        <v>1500</v>
      </c>
      <c r="C7" s="1"/>
      <c r="D7" s="2" t="s">
        <v>9</v>
      </c>
    </row>
    <row r="8" spans="1:4" x14ac:dyDescent="0.25">
      <c r="A8" t="s">
        <v>14</v>
      </c>
      <c r="B8" s="1">
        <v>2000</v>
      </c>
      <c r="C8" s="1"/>
      <c r="D8" s="2" t="s">
        <v>43</v>
      </c>
    </row>
    <row r="9" spans="1:4" x14ac:dyDescent="0.25">
      <c r="A9" t="s">
        <v>30</v>
      </c>
      <c r="B9" s="1">
        <v>500</v>
      </c>
      <c r="C9" s="1"/>
      <c r="D9" s="2"/>
    </row>
    <row r="10" spans="1:4" x14ac:dyDescent="0.25">
      <c r="A10" t="s">
        <v>20</v>
      </c>
      <c r="B10" s="1">
        <v>900</v>
      </c>
      <c r="C10" s="1"/>
      <c r="D10" s="2"/>
    </row>
    <row r="11" spans="1:4" x14ac:dyDescent="0.25">
      <c r="A11" t="s">
        <v>10</v>
      </c>
      <c r="B11" s="1">
        <f>SUM(B2:B10)</f>
        <v>37400</v>
      </c>
      <c r="C11" s="1"/>
      <c r="D11" s="1"/>
    </row>
  </sheetData>
  <hyperlinks>
    <hyperlink ref="D4" r:id="rId1" xr:uid="{00000000-0004-0000-0600-000000000000}"/>
    <hyperlink ref="D7" r:id="rId2" xr:uid="{00000000-0004-0000-0600-000001000000}"/>
  </hyperlinks>
  <pageMargins left="0.7" right="0.7" top="0.75" bottom="0.75" header="0.3" footer="0.3"/>
  <pageSetup orientation="portrait" verticalDpi="300" r:id="rId3"/>
  <headerFooter>
    <oddHeader>&amp;R&amp;"Calibri"&amp;12&amp;KFF8C00CONFIDENTIAL &amp; RESTRICTED&amp;1#</oddHeader>
  </headerFooter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Podsumowanie</vt:lpstr>
      <vt:lpstr>Wydane</vt:lpstr>
      <vt:lpstr>Zostało</vt:lpstr>
      <vt:lpstr>Podłogi</vt:lpstr>
      <vt:lpstr>Inne</vt:lpstr>
      <vt:lpstr>Koszta dodatkowe</vt:lpstr>
      <vt:lpstr>Pomieszczenie gospodarcze</vt:lpstr>
      <vt:lpstr>Łazienka</vt:lpstr>
      <vt:lpstr>Kuchnia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MALARSKI (contractor)</dc:creator>
  <cp:lastModifiedBy>Grzegorz MALARSKI (contractor)</cp:lastModifiedBy>
  <dcterms:created xsi:type="dcterms:W3CDTF">2015-06-05T18:17:20Z</dcterms:created>
  <dcterms:modified xsi:type="dcterms:W3CDTF">2023-08-17T13:38:00Z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750f0067-f1fe-4c27-9ff3-d6b489cdea3e</vt:lpwstr>
  </property>
  <property fmtid="{D5CDD505-2E9C-101B-9397-08002B2CF9AE}" pid="3" name="MSIP_Label_d2db9220-a04a-4f06-aab9-80cbe5287fb3_Enabled">
    <vt:lpwstr>true</vt:lpwstr>
  </property>
  <property fmtid="{D5CDD505-2E9C-101B-9397-08002B2CF9AE}" pid="4" name="MSIP_Label_d2db9220-a04a-4f06-aab9-80cbe5287fb3_SetDate">
    <vt:lpwstr>2023-08-17T13:38:00Z</vt:lpwstr>
  </property>
  <property fmtid="{D5CDD505-2E9C-101B-9397-08002B2CF9AE}" pid="5" name="MSIP_Label_d2db9220-a04a-4f06-aab9-80cbe5287fb3_Method">
    <vt:lpwstr>Standard</vt:lpwstr>
  </property>
  <property fmtid="{D5CDD505-2E9C-101B-9397-08002B2CF9AE}" pid="6" name="MSIP_Label_d2db9220-a04a-4f06-aab9-80cbe5287fb3_Name">
    <vt:lpwstr>d2db9220-a04a-4f06-aab9-80cbe5287fb3</vt:lpwstr>
  </property>
  <property fmtid="{D5CDD505-2E9C-101B-9397-08002B2CF9AE}" pid="7" name="MSIP_Label_d2db9220-a04a-4f06-aab9-80cbe5287fb3_SiteId">
    <vt:lpwstr>b3f4f7c2-72ce-4192-aba4-d6c7719b5766</vt:lpwstr>
  </property>
  <property fmtid="{D5CDD505-2E9C-101B-9397-08002B2CF9AE}" pid="8" name="MSIP_Label_d2db9220-a04a-4f06-aab9-80cbe5287fb3_ActionId">
    <vt:lpwstr>56f2283e-8439-4367-8865-16be2c842a50</vt:lpwstr>
  </property>
  <property fmtid="{D5CDD505-2E9C-101B-9397-08002B2CF9AE}" pid="9" name="MSIP_Label_d2db9220-a04a-4f06-aab9-80cbe5287fb3_ContentBits">
    <vt:lpwstr>1</vt:lpwstr>
  </property>
</Properties>
</file>