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4MGMT639-001pring2014\SlideSets\"/>
    </mc:Choice>
  </mc:AlternateContent>
  <bookViews>
    <workbookView xWindow="0" yWindow="0" windowWidth="19200" windowHeight="10995"/>
  </bookViews>
  <sheets>
    <sheet name="AllDocs" sheetId="1" r:id="rId1"/>
    <sheet name="WOc5AttributeRanking" sheetId="2" r:id="rId2"/>
    <sheet name="Bayes" sheetId="3" r:id="rId3"/>
  </sheets>
  <calcPr calcId="152511"/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J27" i="1"/>
  <c r="K27" i="1"/>
  <c r="L27" i="1"/>
  <c r="M27" i="1"/>
  <c r="N27" i="1"/>
  <c r="C27" i="1"/>
  <c r="P32" i="1" l="1"/>
  <c r="P31" i="1"/>
  <c r="P30" i="1"/>
  <c r="P29" i="1"/>
  <c r="P28" i="1"/>
  <c r="AH10" i="1" l="1"/>
  <c r="AG10" i="1"/>
  <c r="AG9" i="1"/>
  <c r="AF9" i="1"/>
  <c r="AF8" i="1"/>
  <c r="AC6" i="1"/>
  <c r="AC5" i="1"/>
  <c r="AB10" i="1"/>
  <c r="AB9" i="1"/>
  <c r="AB8" i="1"/>
  <c r="AB6" i="1"/>
  <c r="AB5" i="1"/>
  <c r="AB4" i="1"/>
  <c r="AA10" i="1"/>
  <c r="AA6" i="1"/>
  <c r="AA5" i="1"/>
  <c r="AA4" i="1"/>
  <c r="AA3" i="1"/>
  <c r="D26" i="3"/>
  <c r="D28" i="3" s="1"/>
  <c r="E26" i="3"/>
  <c r="E28" i="3" s="1"/>
  <c r="F26" i="3"/>
  <c r="F28" i="3" s="1"/>
  <c r="G26" i="3"/>
  <c r="G28" i="3" s="1"/>
  <c r="H26" i="3"/>
  <c r="H28" i="3" s="1"/>
  <c r="I26" i="3"/>
  <c r="I28" i="3" s="1"/>
  <c r="J26" i="3"/>
  <c r="J28" i="3" s="1"/>
  <c r="K26" i="3"/>
  <c r="K28" i="3" s="1"/>
  <c r="L26" i="3"/>
  <c r="L28" i="3" s="1"/>
  <c r="M26" i="3"/>
  <c r="M28" i="3" s="1"/>
  <c r="N26" i="3"/>
  <c r="N28" i="3" s="1"/>
  <c r="D27" i="3"/>
  <c r="E27" i="3"/>
  <c r="F27" i="3"/>
  <c r="G27" i="3"/>
  <c r="H27" i="3"/>
  <c r="I27" i="3"/>
  <c r="J27" i="3"/>
  <c r="K27" i="3"/>
  <c r="L27" i="3"/>
  <c r="M27" i="3"/>
  <c r="N27" i="3"/>
  <c r="C27" i="3"/>
  <c r="O27" i="3" s="1"/>
  <c r="C26" i="3"/>
  <c r="O26" i="3" s="1"/>
  <c r="D29" i="2"/>
  <c r="E29" i="2"/>
  <c r="F29" i="2"/>
  <c r="G29" i="2"/>
  <c r="H29" i="2"/>
  <c r="I29" i="2"/>
  <c r="J29" i="2"/>
  <c r="K29" i="2"/>
  <c r="L29" i="2"/>
  <c r="M29" i="2"/>
  <c r="D30" i="2"/>
  <c r="E30" i="2"/>
  <c r="F30" i="2"/>
  <c r="G30" i="2"/>
  <c r="H30" i="2"/>
  <c r="I30" i="2"/>
  <c r="J30" i="2"/>
  <c r="K30" i="2"/>
  <c r="L30" i="2"/>
  <c r="M30" i="2"/>
  <c r="D32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5" i="2"/>
  <c r="E35" i="2"/>
  <c r="F35" i="2"/>
  <c r="G35" i="2"/>
  <c r="H35" i="2"/>
  <c r="I35" i="2"/>
  <c r="J35" i="2"/>
  <c r="K35" i="2"/>
  <c r="L35" i="2"/>
  <c r="M35" i="2"/>
  <c r="AD58" i="2"/>
  <c r="AE58" i="2"/>
  <c r="AF58" i="2"/>
  <c r="AG58" i="2"/>
  <c r="AH58" i="2"/>
  <c r="AI58" i="2"/>
  <c r="AJ58" i="2"/>
  <c r="AK58" i="2"/>
  <c r="AL58" i="2"/>
  <c r="AD59" i="2"/>
  <c r="AE59" i="2"/>
  <c r="AF59" i="2"/>
  <c r="AG59" i="2"/>
  <c r="AH59" i="2"/>
  <c r="AI59" i="2"/>
  <c r="AJ59" i="2"/>
  <c r="AK59" i="2"/>
  <c r="AL59" i="2"/>
  <c r="AD60" i="2"/>
  <c r="AE60" i="2"/>
  <c r="AF60" i="2"/>
  <c r="AG60" i="2"/>
  <c r="AH60" i="2"/>
  <c r="AI60" i="2"/>
  <c r="AJ60" i="2"/>
  <c r="AK60" i="2"/>
  <c r="AL60" i="2"/>
  <c r="AD61" i="2"/>
  <c r="AE61" i="2"/>
  <c r="AF61" i="2"/>
  <c r="AG61" i="2"/>
  <c r="AH61" i="2"/>
  <c r="AI61" i="2"/>
  <c r="AJ61" i="2"/>
  <c r="AK61" i="2"/>
  <c r="AL61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J58" i="2"/>
  <c r="K58" i="2"/>
  <c r="L58" i="2"/>
  <c r="M58" i="2"/>
  <c r="N58" i="2"/>
  <c r="O58" i="2"/>
  <c r="J59" i="2"/>
  <c r="K59" i="2"/>
  <c r="L59" i="2"/>
  <c r="M59" i="2"/>
  <c r="N59" i="2"/>
  <c r="O59" i="2"/>
  <c r="J60" i="2"/>
  <c r="K60" i="2"/>
  <c r="L60" i="2"/>
  <c r="M60" i="2"/>
  <c r="N60" i="2"/>
  <c r="O60" i="2"/>
  <c r="J61" i="2"/>
  <c r="K61" i="2"/>
  <c r="L61" i="2"/>
  <c r="M61" i="2"/>
  <c r="N61" i="2"/>
  <c r="O61" i="2"/>
  <c r="I58" i="2"/>
  <c r="I59" i="2"/>
  <c r="I60" i="2"/>
  <c r="I61" i="2"/>
  <c r="H58" i="2"/>
  <c r="H59" i="2"/>
  <c r="H60" i="2"/>
  <c r="H61" i="2"/>
  <c r="G58" i="2"/>
  <c r="G59" i="2"/>
  <c r="G60" i="2"/>
  <c r="G61" i="2"/>
  <c r="F58" i="2"/>
  <c r="F59" i="2"/>
  <c r="F60" i="2"/>
  <c r="F61" i="2"/>
  <c r="E58" i="2"/>
  <c r="E59" i="2"/>
  <c r="E60" i="2"/>
  <c r="E61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B77" i="2"/>
  <c r="AL52" i="2"/>
  <c r="AL53" i="2" s="1"/>
  <c r="AK52" i="2"/>
  <c r="AK53" i="2" s="1"/>
  <c r="AJ52" i="2"/>
  <c r="AJ53" i="2" s="1"/>
  <c r="AI52" i="2"/>
  <c r="AI53" i="2" s="1"/>
  <c r="AH52" i="2"/>
  <c r="AH53" i="2" s="1"/>
  <c r="AG52" i="2"/>
  <c r="AG53" i="2" s="1"/>
  <c r="AF52" i="2"/>
  <c r="AF53" i="2" s="1"/>
  <c r="AE52" i="2"/>
  <c r="AE53" i="2" s="1"/>
  <c r="AD52" i="2"/>
  <c r="AD53" i="2" s="1"/>
  <c r="AC52" i="2"/>
  <c r="AC53" i="2" s="1"/>
  <c r="AB52" i="2"/>
  <c r="AB53" i="2" s="1"/>
  <c r="AA52" i="2"/>
  <c r="AA53" i="2" s="1"/>
  <c r="Z52" i="2"/>
  <c r="Z53" i="2" s="1"/>
  <c r="Y52" i="2"/>
  <c r="Y53" i="2" s="1"/>
  <c r="X52" i="2"/>
  <c r="X53" i="2" s="1"/>
  <c r="W52" i="2"/>
  <c r="W53" i="2" s="1"/>
  <c r="V52" i="2"/>
  <c r="V53" i="2" s="1"/>
  <c r="U52" i="2"/>
  <c r="U53" i="2" s="1"/>
  <c r="T52" i="2"/>
  <c r="T53" i="2" s="1"/>
  <c r="S52" i="2"/>
  <c r="S53" i="2" s="1"/>
  <c r="R52" i="2"/>
  <c r="R53" i="2" s="1"/>
  <c r="Q52" i="2"/>
  <c r="Q53" i="2" s="1"/>
  <c r="P52" i="2"/>
  <c r="P53" i="2" s="1"/>
  <c r="O52" i="2"/>
  <c r="O53" i="2" s="1"/>
  <c r="N52" i="2"/>
  <c r="N53" i="2" s="1"/>
  <c r="M52" i="2"/>
  <c r="M53" i="2" s="1"/>
  <c r="L52" i="2"/>
  <c r="L53" i="2" s="1"/>
  <c r="K52" i="2"/>
  <c r="K53" i="2" s="1"/>
  <c r="J52" i="2"/>
  <c r="J53" i="2" s="1"/>
  <c r="I52" i="2"/>
  <c r="I53" i="2" s="1"/>
  <c r="H52" i="2"/>
  <c r="H53" i="2" s="1"/>
  <c r="G52" i="2"/>
  <c r="G53" i="2" s="1"/>
  <c r="F52" i="2"/>
  <c r="F53" i="2" s="1"/>
  <c r="E52" i="2"/>
  <c r="E53" i="2" s="1"/>
  <c r="C50" i="2"/>
  <c r="C49" i="2"/>
  <c r="C48" i="2"/>
  <c r="C46" i="2"/>
  <c r="C45" i="2"/>
  <c r="C44" i="2"/>
  <c r="D61" i="2" s="1"/>
  <c r="M26" i="2"/>
  <c r="M27" i="2" s="1"/>
  <c r="L26" i="2"/>
  <c r="L27" i="2" s="1"/>
  <c r="K26" i="2"/>
  <c r="K27" i="2" s="1"/>
  <c r="J26" i="2"/>
  <c r="J27" i="2" s="1"/>
  <c r="I26" i="2"/>
  <c r="I27" i="2" s="1"/>
  <c r="H26" i="2"/>
  <c r="H27" i="2" s="1"/>
  <c r="G26" i="2"/>
  <c r="G27" i="2" s="1"/>
  <c r="F26" i="2"/>
  <c r="F27" i="2" s="1"/>
  <c r="E26" i="2"/>
  <c r="E27" i="2" s="1"/>
  <c r="D26" i="2"/>
  <c r="D27" i="2" s="1"/>
  <c r="C26" i="2"/>
  <c r="C27" i="2" s="1"/>
  <c r="D28" i="1"/>
  <c r="E28" i="1"/>
  <c r="F28" i="1"/>
  <c r="G28" i="1"/>
  <c r="H28" i="1"/>
  <c r="I28" i="1"/>
  <c r="J28" i="1"/>
  <c r="K28" i="1"/>
  <c r="L28" i="1"/>
  <c r="M28" i="1"/>
  <c r="N28" i="1"/>
  <c r="C28" i="1"/>
  <c r="C39" i="1"/>
  <c r="C40" i="1"/>
  <c r="C41" i="1"/>
  <c r="C42" i="1"/>
  <c r="C43" i="1"/>
  <c r="C44" i="1"/>
  <c r="C45" i="1"/>
  <c r="C46" i="1"/>
  <c r="C47" i="1"/>
  <c r="D48" i="1"/>
  <c r="D49" i="1" s="1"/>
  <c r="E48" i="1"/>
  <c r="E49" i="1" s="1"/>
  <c r="F48" i="1"/>
  <c r="G48" i="1"/>
  <c r="H48" i="1"/>
  <c r="I48" i="1"/>
  <c r="J48" i="1"/>
  <c r="K48" i="1"/>
  <c r="L48" i="1"/>
  <c r="F49" i="1"/>
  <c r="G49" i="1"/>
  <c r="H49" i="1"/>
  <c r="I49" i="1"/>
  <c r="J49" i="1"/>
  <c r="K49" i="1"/>
  <c r="L49" i="1"/>
  <c r="F53" i="1"/>
  <c r="G53" i="1"/>
  <c r="H53" i="1"/>
  <c r="I53" i="1"/>
  <c r="J53" i="1"/>
  <c r="K53" i="1"/>
  <c r="L53" i="1"/>
  <c r="F54" i="1"/>
  <c r="G54" i="1"/>
  <c r="H54" i="1"/>
  <c r="I54" i="1"/>
  <c r="J54" i="1"/>
  <c r="K54" i="1"/>
  <c r="L54" i="1"/>
  <c r="F55" i="1"/>
  <c r="G55" i="1"/>
  <c r="H55" i="1"/>
  <c r="I55" i="1"/>
  <c r="J55" i="1"/>
  <c r="K55" i="1"/>
  <c r="L55" i="1"/>
  <c r="F56" i="1"/>
  <c r="G56" i="1"/>
  <c r="H56" i="1"/>
  <c r="I56" i="1"/>
  <c r="J56" i="1"/>
  <c r="K56" i="1"/>
  <c r="L56" i="1"/>
  <c r="F57" i="1"/>
  <c r="G57" i="1"/>
  <c r="H57" i="1"/>
  <c r="I57" i="1"/>
  <c r="J57" i="1"/>
  <c r="K57" i="1"/>
  <c r="L57" i="1"/>
  <c r="F58" i="1"/>
  <c r="G58" i="1"/>
  <c r="H58" i="1"/>
  <c r="I58" i="1"/>
  <c r="J58" i="1"/>
  <c r="K58" i="1"/>
  <c r="L58" i="1"/>
  <c r="F59" i="1"/>
  <c r="G59" i="1"/>
  <c r="H59" i="1"/>
  <c r="I59" i="1"/>
  <c r="J59" i="1"/>
  <c r="K59" i="1"/>
  <c r="L59" i="1"/>
  <c r="F60" i="1"/>
  <c r="G60" i="1"/>
  <c r="H60" i="1"/>
  <c r="I60" i="1"/>
  <c r="J60" i="1"/>
  <c r="K60" i="1"/>
  <c r="L60" i="1"/>
  <c r="F61" i="1"/>
  <c r="G61" i="1"/>
  <c r="H61" i="1"/>
  <c r="I61" i="1"/>
  <c r="J61" i="1"/>
  <c r="K61" i="1"/>
  <c r="L61" i="1"/>
  <c r="M48" i="1"/>
  <c r="M49" i="1" s="1"/>
  <c r="N48" i="1"/>
  <c r="N49" i="1" s="1"/>
  <c r="O48" i="1"/>
  <c r="O49" i="1" s="1"/>
  <c r="P48" i="1"/>
  <c r="P49" i="1" s="1"/>
  <c r="Q48" i="1"/>
  <c r="Q49" i="1" s="1"/>
  <c r="R48" i="1"/>
  <c r="R49" i="1" s="1"/>
  <c r="S48" i="1"/>
  <c r="S49" i="1" s="1"/>
  <c r="T48" i="1"/>
  <c r="T49" i="1" s="1"/>
  <c r="U48" i="1"/>
  <c r="U49" i="1" s="1"/>
  <c r="V48" i="1"/>
  <c r="V49" i="1" s="1"/>
  <c r="W48" i="1"/>
  <c r="W49" i="1" s="1"/>
  <c r="X48" i="1"/>
  <c r="X49" i="1" s="1"/>
  <c r="Y48" i="1"/>
  <c r="Y49" i="1" s="1"/>
  <c r="Z48" i="1"/>
  <c r="Z49" i="1" s="1"/>
  <c r="AA48" i="1"/>
  <c r="AA49" i="1" s="1"/>
  <c r="AB48" i="1"/>
  <c r="AB49" i="1" s="1"/>
  <c r="AC48" i="1"/>
  <c r="AC49" i="1" s="1"/>
  <c r="AD48" i="1"/>
  <c r="AD49" i="1" s="1"/>
  <c r="AE48" i="1"/>
  <c r="AE49" i="1" s="1"/>
  <c r="AF48" i="1"/>
  <c r="AF49" i="1" s="1"/>
  <c r="AG48" i="1"/>
  <c r="AG49" i="1" s="1"/>
  <c r="AH48" i="1"/>
  <c r="AH49" i="1" s="1"/>
  <c r="AI48" i="1"/>
  <c r="AI49" i="1" s="1"/>
  <c r="AJ48" i="1"/>
  <c r="AJ49" i="1" s="1"/>
  <c r="AK48" i="1"/>
  <c r="AK49" i="1" s="1"/>
  <c r="AL48" i="1"/>
  <c r="AL49" i="1" s="1"/>
  <c r="AM48" i="1"/>
  <c r="AM49" i="1" s="1"/>
  <c r="AN48" i="1"/>
  <c r="AN49" i="1" s="1"/>
  <c r="AO48" i="1"/>
  <c r="AO49" i="1" s="1"/>
  <c r="D53" i="1" l="1"/>
  <c r="D54" i="1"/>
  <c r="D55" i="1"/>
  <c r="D56" i="1"/>
  <c r="D57" i="1"/>
  <c r="D58" i="1"/>
  <c r="D59" i="1"/>
  <c r="D60" i="1"/>
  <c r="D61" i="1"/>
  <c r="C28" i="3"/>
  <c r="E54" i="1"/>
  <c r="E56" i="1"/>
  <c r="E58" i="1"/>
  <c r="E60" i="1"/>
  <c r="E53" i="1"/>
  <c r="E55" i="1"/>
  <c r="E57" i="1"/>
  <c r="E59" i="1"/>
  <c r="E61" i="1"/>
  <c r="M37" i="2"/>
  <c r="L37" i="2"/>
  <c r="K37" i="2"/>
  <c r="J37" i="2"/>
  <c r="I37" i="2"/>
  <c r="H37" i="2"/>
  <c r="G37" i="2"/>
  <c r="F37" i="2"/>
  <c r="E37" i="2"/>
  <c r="D37" i="2"/>
  <c r="D52" i="2"/>
  <c r="D55" i="2"/>
  <c r="D56" i="2"/>
  <c r="D58" i="2"/>
  <c r="D59" i="2"/>
  <c r="D60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O25" i="2"/>
  <c r="O24" i="2"/>
  <c r="O23" i="2"/>
  <c r="O22" i="2"/>
  <c r="O21" i="2"/>
  <c r="O20" i="2"/>
  <c r="O19" i="2"/>
  <c r="O18" i="2"/>
  <c r="P25" i="2"/>
  <c r="P24" i="2"/>
  <c r="P23" i="2"/>
  <c r="P22" i="2"/>
  <c r="P21" i="2"/>
  <c r="P20" i="2"/>
  <c r="P19" i="2"/>
  <c r="P18" i="2"/>
  <c r="Q25" i="2"/>
  <c r="Q24" i="2"/>
  <c r="Q23" i="2"/>
  <c r="Q22" i="2"/>
  <c r="Q21" i="2"/>
  <c r="Q20" i="2"/>
  <c r="Q19" i="2"/>
  <c r="Q18" i="2"/>
  <c r="R25" i="2"/>
  <c r="R24" i="2"/>
  <c r="R23" i="2"/>
  <c r="R22" i="2"/>
  <c r="R21" i="2"/>
  <c r="R20" i="2"/>
  <c r="R19" i="2"/>
  <c r="R18" i="2"/>
  <c r="S25" i="2"/>
  <c r="S24" i="2"/>
  <c r="S23" i="2"/>
  <c r="S22" i="2"/>
  <c r="S21" i="2"/>
  <c r="S20" i="2"/>
  <c r="S19" i="2"/>
  <c r="S18" i="2"/>
  <c r="T25" i="2"/>
  <c r="T24" i="2"/>
  <c r="T23" i="2"/>
  <c r="T22" i="2"/>
  <c r="T21" i="2"/>
  <c r="T20" i="2"/>
  <c r="T19" i="2"/>
  <c r="T18" i="2"/>
  <c r="U25" i="2"/>
  <c r="U24" i="2"/>
  <c r="U23" i="2"/>
  <c r="U22" i="2"/>
  <c r="U21" i="2"/>
  <c r="U20" i="2"/>
  <c r="U19" i="2"/>
  <c r="U18" i="2"/>
  <c r="V25" i="2"/>
  <c r="V24" i="2"/>
  <c r="V23" i="2"/>
  <c r="V22" i="2"/>
  <c r="V21" i="2"/>
  <c r="V20" i="2"/>
  <c r="V19" i="2"/>
  <c r="V18" i="2"/>
  <c r="W25" i="2"/>
  <c r="W24" i="2"/>
  <c r="W23" i="2"/>
  <c r="W22" i="2"/>
  <c r="W21" i="2"/>
  <c r="W20" i="2"/>
  <c r="W19" i="2"/>
  <c r="W18" i="2"/>
  <c r="X25" i="2"/>
  <c r="X24" i="2"/>
  <c r="X23" i="2"/>
  <c r="X22" i="2"/>
  <c r="X21" i="2"/>
  <c r="X20" i="2"/>
  <c r="X19" i="2"/>
  <c r="X18" i="2"/>
  <c r="E76" i="2"/>
  <c r="E75" i="2"/>
  <c r="E74" i="2"/>
  <c r="E73" i="2"/>
  <c r="E72" i="2"/>
  <c r="E71" i="2"/>
  <c r="E70" i="2"/>
  <c r="E69" i="2"/>
  <c r="F76" i="2"/>
  <c r="F75" i="2"/>
  <c r="F74" i="2"/>
  <c r="F73" i="2"/>
  <c r="F72" i="2"/>
  <c r="F71" i="2"/>
  <c r="F70" i="2"/>
  <c r="F69" i="2"/>
  <c r="G76" i="2"/>
  <c r="G75" i="2"/>
  <c r="G74" i="2"/>
  <c r="G73" i="2"/>
  <c r="G72" i="2"/>
  <c r="G71" i="2"/>
  <c r="G70" i="2"/>
  <c r="G69" i="2"/>
  <c r="H76" i="2"/>
  <c r="H75" i="2"/>
  <c r="H74" i="2"/>
  <c r="H73" i="2"/>
  <c r="H72" i="2"/>
  <c r="H71" i="2"/>
  <c r="H70" i="2"/>
  <c r="H69" i="2"/>
  <c r="I76" i="2"/>
  <c r="I75" i="2"/>
  <c r="I74" i="2"/>
  <c r="I73" i="2"/>
  <c r="I72" i="2"/>
  <c r="I71" i="2"/>
  <c r="I70" i="2"/>
  <c r="I69" i="2"/>
  <c r="J76" i="2"/>
  <c r="J75" i="2"/>
  <c r="J74" i="2"/>
  <c r="J73" i="2"/>
  <c r="J72" i="2"/>
  <c r="J71" i="2"/>
  <c r="J70" i="2"/>
  <c r="J69" i="2"/>
  <c r="K76" i="2"/>
  <c r="K75" i="2"/>
  <c r="K74" i="2"/>
  <c r="K73" i="2"/>
  <c r="K72" i="2"/>
  <c r="K71" i="2"/>
  <c r="K70" i="2"/>
  <c r="K69" i="2"/>
  <c r="L76" i="2"/>
  <c r="L75" i="2"/>
  <c r="L74" i="2"/>
  <c r="L73" i="2"/>
  <c r="L72" i="2"/>
  <c r="L71" i="2"/>
  <c r="L70" i="2"/>
  <c r="L69" i="2"/>
  <c r="M76" i="2"/>
  <c r="M75" i="2"/>
  <c r="M74" i="2"/>
  <c r="M73" i="2"/>
  <c r="M72" i="2"/>
  <c r="M71" i="2"/>
  <c r="M70" i="2"/>
  <c r="M69" i="2"/>
  <c r="N76" i="2"/>
  <c r="N75" i="2"/>
  <c r="N74" i="2"/>
  <c r="N73" i="2"/>
  <c r="N72" i="2"/>
  <c r="N71" i="2"/>
  <c r="N70" i="2"/>
  <c r="N69" i="2"/>
  <c r="O76" i="2"/>
  <c r="O75" i="2"/>
  <c r="O74" i="2"/>
  <c r="O73" i="2"/>
  <c r="O72" i="2"/>
  <c r="O71" i="2"/>
  <c r="O70" i="2"/>
  <c r="O69" i="2"/>
  <c r="P76" i="2"/>
  <c r="P75" i="2"/>
  <c r="P74" i="2"/>
  <c r="P73" i="2"/>
  <c r="P72" i="2"/>
  <c r="P71" i="2"/>
  <c r="P70" i="2"/>
  <c r="P69" i="2"/>
  <c r="Q76" i="2"/>
  <c r="Q75" i="2"/>
  <c r="Q74" i="2"/>
  <c r="Q73" i="2"/>
  <c r="Q72" i="2"/>
  <c r="Q71" i="2"/>
  <c r="Q70" i="2"/>
  <c r="Q69" i="2"/>
  <c r="R76" i="2"/>
  <c r="R75" i="2"/>
  <c r="R74" i="2"/>
  <c r="R73" i="2"/>
  <c r="R72" i="2"/>
  <c r="R71" i="2"/>
  <c r="R70" i="2"/>
  <c r="R69" i="2"/>
  <c r="S76" i="2"/>
  <c r="S75" i="2"/>
  <c r="S74" i="2"/>
  <c r="S73" i="2"/>
  <c r="S72" i="2"/>
  <c r="S71" i="2"/>
  <c r="S70" i="2"/>
  <c r="S69" i="2"/>
  <c r="T76" i="2"/>
  <c r="T75" i="2"/>
  <c r="T74" i="2"/>
  <c r="T73" i="2"/>
  <c r="T72" i="2"/>
  <c r="T71" i="2"/>
  <c r="T70" i="2"/>
  <c r="T69" i="2"/>
  <c r="U76" i="2"/>
  <c r="U75" i="2"/>
  <c r="U74" i="2"/>
  <c r="U73" i="2"/>
  <c r="U72" i="2"/>
  <c r="U71" i="2"/>
  <c r="U70" i="2"/>
  <c r="U69" i="2"/>
  <c r="V76" i="2"/>
  <c r="V75" i="2"/>
  <c r="V74" i="2"/>
  <c r="V73" i="2"/>
  <c r="V72" i="2"/>
  <c r="V71" i="2"/>
  <c r="V70" i="2"/>
  <c r="V69" i="2"/>
  <c r="W76" i="2"/>
  <c r="W75" i="2"/>
  <c r="W74" i="2"/>
  <c r="W73" i="2"/>
  <c r="W72" i="2"/>
  <c r="W71" i="2"/>
  <c r="W70" i="2"/>
  <c r="W69" i="2"/>
  <c r="X76" i="2"/>
  <c r="X75" i="2"/>
  <c r="X74" i="2"/>
  <c r="X73" i="2"/>
  <c r="X72" i="2"/>
  <c r="X71" i="2"/>
  <c r="X70" i="2"/>
  <c r="X69" i="2"/>
  <c r="Y76" i="2"/>
  <c r="Y75" i="2"/>
  <c r="Y74" i="2"/>
  <c r="Y73" i="2"/>
  <c r="Y72" i="2"/>
  <c r="Y71" i="2"/>
  <c r="Y70" i="2"/>
  <c r="Y69" i="2"/>
  <c r="Z76" i="2"/>
  <c r="Z75" i="2"/>
  <c r="Z74" i="2"/>
  <c r="Z73" i="2"/>
  <c r="Z72" i="2"/>
  <c r="Z71" i="2"/>
  <c r="Z70" i="2"/>
  <c r="Z69" i="2"/>
  <c r="AA76" i="2"/>
  <c r="AA75" i="2"/>
  <c r="AA74" i="2"/>
  <c r="AA73" i="2"/>
  <c r="AA72" i="2"/>
  <c r="AA71" i="2"/>
  <c r="AA70" i="2"/>
  <c r="AA69" i="2"/>
  <c r="AB76" i="2"/>
  <c r="AB75" i="2"/>
  <c r="AB74" i="2"/>
  <c r="AB73" i="2"/>
  <c r="AB72" i="2"/>
  <c r="AB71" i="2"/>
  <c r="AB70" i="2"/>
  <c r="AB69" i="2"/>
  <c r="AC76" i="2"/>
  <c r="AC75" i="2"/>
  <c r="AC74" i="2"/>
  <c r="AC73" i="2"/>
  <c r="AC72" i="2"/>
  <c r="AC71" i="2"/>
  <c r="AC70" i="2"/>
  <c r="AC69" i="2"/>
  <c r="AD76" i="2"/>
  <c r="AD75" i="2"/>
  <c r="AD74" i="2"/>
  <c r="AD73" i="2"/>
  <c r="AD72" i="2"/>
  <c r="AD71" i="2"/>
  <c r="AD70" i="2"/>
  <c r="AD69" i="2"/>
  <c r="AE76" i="2"/>
  <c r="AE75" i="2"/>
  <c r="AE74" i="2"/>
  <c r="AE73" i="2"/>
  <c r="AE72" i="2"/>
  <c r="AE71" i="2"/>
  <c r="AE70" i="2"/>
  <c r="AE69" i="2"/>
  <c r="AF76" i="2"/>
  <c r="AF75" i="2"/>
  <c r="AF74" i="2"/>
  <c r="AF73" i="2"/>
  <c r="AF72" i="2"/>
  <c r="AF71" i="2"/>
  <c r="AF70" i="2"/>
  <c r="AF69" i="2"/>
  <c r="AG76" i="2"/>
  <c r="AG75" i="2"/>
  <c r="AG74" i="2"/>
  <c r="AG73" i="2"/>
  <c r="AG72" i="2"/>
  <c r="AG71" i="2"/>
  <c r="AG70" i="2"/>
  <c r="AG69" i="2"/>
  <c r="AH76" i="2"/>
  <c r="AH75" i="2"/>
  <c r="AH74" i="2"/>
  <c r="AH73" i="2"/>
  <c r="AH72" i="2"/>
  <c r="AH71" i="2"/>
  <c r="AH70" i="2"/>
  <c r="AH69" i="2"/>
  <c r="AI76" i="2"/>
  <c r="AI75" i="2"/>
  <c r="AI74" i="2"/>
  <c r="AI73" i="2"/>
  <c r="AI72" i="2"/>
  <c r="AI71" i="2"/>
  <c r="AI70" i="2"/>
  <c r="AI69" i="2"/>
  <c r="AJ76" i="2"/>
  <c r="AJ75" i="2"/>
  <c r="AJ74" i="2"/>
  <c r="AJ73" i="2"/>
  <c r="AJ72" i="2"/>
  <c r="AJ71" i="2"/>
  <c r="AJ70" i="2"/>
  <c r="AJ69" i="2"/>
  <c r="AK76" i="2"/>
  <c r="AK75" i="2"/>
  <c r="AK74" i="2"/>
  <c r="AK73" i="2"/>
  <c r="AK72" i="2"/>
  <c r="AK71" i="2"/>
  <c r="AK70" i="2"/>
  <c r="AK69" i="2"/>
  <c r="AL76" i="2"/>
  <c r="AL75" i="2"/>
  <c r="AL74" i="2"/>
  <c r="AL73" i="2"/>
  <c r="AL72" i="2"/>
  <c r="AL71" i="2"/>
  <c r="AL70" i="2"/>
  <c r="AL69" i="2"/>
  <c r="P20" i="1"/>
  <c r="P21" i="1"/>
  <c r="P22" i="1"/>
  <c r="P23" i="1"/>
  <c r="P24" i="1"/>
  <c r="P25" i="1"/>
  <c r="P26" i="1"/>
  <c r="P18" i="1"/>
  <c r="P19" i="1"/>
  <c r="AA18" i="1"/>
  <c r="AA19" i="1"/>
  <c r="AA20" i="1"/>
  <c r="AA21" i="1"/>
  <c r="AA22" i="1"/>
  <c r="AA23" i="1"/>
  <c r="AA24" i="1"/>
  <c r="AA25" i="1"/>
  <c r="AA26" i="1"/>
  <c r="Z18" i="1"/>
  <c r="Z19" i="1"/>
  <c r="Z20" i="1"/>
  <c r="Z21" i="1"/>
  <c r="Z22" i="1"/>
  <c r="Z23" i="1"/>
  <c r="Z24" i="1"/>
  <c r="Z25" i="1"/>
  <c r="Z26" i="1"/>
  <c r="Y18" i="1"/>
  <c r="Y19" i="1"/>
  <c r="Y20" i="1"/>
  <c r="Y21" i="1"/>
  <c r="Y22" i="1"/>
  <c r="Y23" i="1"/>
  <c r="Y24" i="1"/>
  <c r="Y25" i="1"/>
  <c r="Y26" i="1"/>
  <c r="X18" i="1"/>
  <c r="X19" i="1"/>
  <c r="X20" i="1"/>
  <c r="X21" i="1"/>
  <c r="X22" i="1"/>
  <c r="X23" i="1"/>
  <c r="X24" i="1"/>
  <c r="X25" i="1"/>
  <c r="X26" i="1"/>
  <c r="W18" i="1"/>
  <c r="W19" i="1"/>
  <c r="W20" i="1"/>
  <c r="W21" i="1"/>
  <c r="W22" i="1"/>
  <c r="W23" i="1"/>
  <c r="W24" i="1"/>
  <c r="W25" i="1"/>
  <c r="W26" i="1"/>
  <c r="V18" i="1"/>
  <c r="V19" i="1"/>
  <c r="V20" i="1"/>
  <c r="V21" i="1"/>
  <c r="V22" i="1"/>
  <c r="V23" i="1"/>
  <c r="V24" i="1"/>
  <c r="V25" i="1"/>
  <c r="V26" i="1"/>
  <c r="U18" i="1"/>
  <c r="U19" i="1"/>
  <c r="U20" i="1"/>
  <c r="U21" i="1"/>
  <c r="U22" i="1"/>
  <c r="U23" i="1"/>
  <c r="U24" i="1"/>
  <c r="U25" i="1"/>
  <c r="U26" i="1"/>
  <c r="T18" i="1"/>
  <c r="T19" i="1"/>
  <c r="T20" i="1"/>
  <c r="T21" i="1"/>
  <c r="T22" i="1"/>
  <c r="T23" i="1"/>
  <c r="T24" i="1"/>
  <c r="T25" i="1"/>
  <c r="T26" i="1"/>
  <c r="S18" i="1"/>
  <c r="S19" i="1"/>
  <c r="S20" i="1"/>
  <c r="S21" i="1"/>
  <c r="S22" i="1"/>
  <c r="S23" i="1"/>
  <c r="S24" i="1"/>
  <c r="S25" i="1"/>
  <c r="S26" i="1"/>
  <c r="R18" i="1"/>
  <c r="R19" i="1"/>
  <c r="R20" i="1"/>
  <c r="R21" i="1"/>
  <c r="R22" i="1"/>
  <c r="R23" i="1"/>
  <c r="R24" i="1"/>
  <c r="R25" i="1"/>
  <c r="R26" i="1"/>
  <c r="Q18" i="1"/>
  <c r="Q19" i="1"/>
  <c r="Q20" i="1"/>
  <c r="Q21" i="1"/>
  <c r="Q22" i="1"/>
  <c r="Q23" i="1"/>
  <c r="Q24" i="1"/>
  <c r="Q25" i="1"/>
  <c r="Q26" i="1"/>
  <c r="AN53" i="1"/>
  <c r="AN54" i="1"/>
  <c r="AN55" i="1"/>
  <c r="AN56" i="1"/>
  <c r="AN57" i="1"/>
  <c r="AN58" i="1"/>
  <c r="AN59" i="1"/>
  <c r="AN60" i="1"/>
  <c r="AN61" i="1"/>
  <c r="AM53" i="1"/>
  <c r="AM54" i="1"/>
  <c r="AM55" i="1"/>
  <c r="AM56" i="1"/>
  <c r="AM57" i="1"/>
  <c r="AM58" i="1"/>
  <c r="AM59" i="1"/>
  <c r="AM60" i="1"/>
  <c r="AM61" i="1"/>
  <c r="AL53" i="1"/>
  <c r="AL54" i="1"/>
  <c r="AL55" i="1"/>
  <c r="AL56" i="1"/>
  <c r="AL57" i="1"/>
  <c r="AL58" i="1"/>
  <c r="AL59" i="1"/>
  <c r="AL60" i="1"/>
  <c r="AL61" i="1"/>
  <c r="AK53" i="1"/>
  <c r="AK54" i="1"/>
  <c r="AK55" i="1"/>
  <c r="AK56" i="1"/>
  <c r="AK57" i="1"/>
  <c r="AK58" i="1"/>
  <c r="AK59" i="1"/>
  <c r="AK60" i="1"/>
  <c r="AK61" i="1"/>
  <c r="AJ53" i="1"/>
  <c r="AJ54" i="1"/>
  <c r="AJ55" i="1"/>
  <c r="AJ56" i="1"/>
  <c r="AJ57" i="1"/>
  <c r="AJ58" i="1"/>
  <c r="AJ59" i="1"/>
  <c r="AJ60" i="1"/>
  <c r="AJ61" i="1"/>
  <c r="AI53" i="1"/>
  <c r="AI54" i="1"/>
  <c r="AI55" i="1"/>
  <c r="AI56" i="1"/>
  <c r="AI57" i="1"/>
  <c r="AI58" i="1"/>
  <c r="AI59" i="1"/>
  <c r="AI60" i="1"/>
  <c r="AI61" i="1"/>
  <c r="AH53" i="1"/>
  <c r="AH54" i="1"/>
  <c r="AH55" i="1"/>
  <c r="AH56" i="1"/>
  <c r="AH57" i="1"/>
  <c r="AH58" i="1"/>
  <c r="AH59" i="1"/>
  <c r="AH60" i="1"/>
  <c r="AH61" i="1"/>
  <c r="AG53" i="1"/>
  <c r="AG54" i="1"/>
  <c r="AG55" i="1"/>
  <c r="AG56" i="1"/>
  <c r="AG57" i="1"/>
  <c r="AG58" i="1"/>
  <c r="AG59" i="1"/>
  <c r="AG60" i="1"/>
  <c r="AG61" i="1"/>
  <c r="AF53" i="1"/>
  <c r="AF54" i="1"/>
  <c r="AF55" i="1"/>
  <c r="AF56" i="1"/>
  <c r="AF57" i="1"/>
  <c r="AF58" i="1"/>
  <c r="AF59" i="1"/>
  <c r="AF60" i="1"/>
  <c r="AF61" i="1"/>
  <c r="AE53" i="1"/>
  <c r="AE54" i="1"/>
  <c r="AE55" i="1"/>
  <c r="AE56" i="1"/>
  <c r="AE57" i="1"/>
  <c r="AE58" i="1"/>
  <c r="AE59" i="1"/>
  <c r="AE60" i="1"/>
  <c r="AE61" i="1"/>
  <c r="AD53" i="1"/>
  <c r="AD54" i="1"/>
  <c r="AD55" i="1"/>
  <c r="AD56" i="1"/>
  <c r="AD57" i="1"/>
  <c r="AD58" i="1"/>
  <c r="AD59" i="1"/>
  <c r="AD60" i="1"/>
  <c r="AD61" i="1"/>
  <c r="AC53" i="1"/>
  <c r="AC54" i="1"/>
  <c r="AC55" i="1"/>
  <c r="AC56" i="1"/>
  <c r="AC57" i="1"/>
  <c r="AC58" i="1"/>
  <c r="AC59" i="1"/>
  <c r="AC60" i="1"/>
  <c r="AC61" i="1"/>
  <c r="AB53" i="1"/>
  <c r="AB54" i="1"/>
  <c r="AB55" i="1"/>
  <c r="AB56" i="1"/>
  <c r="AB57" i="1"/>
  <c r="AB58" i="1"/>
  <c r="AB59" i="1"/>
  <c r="AB60" i="1"/>
  <c r="AB61" i="1"/>
  <c r="AA53" i="1"/>
  <c r="AA54" i="1"/>
  <c r="AA55" i="1"/>
  <c r="AA56" i="1"/>
  <c r="AA57" i="1"/>
  <c r="AA58" i="1"/>
  <c r="AA59" i="1"/>
  <c r="AA60" i="1"/>
  <c r="AA61" i="1"/>
  <c r="Z53" i="1"/>
  <c r="Z54" i="1"/>
  <c r="Z55" i="1"/>
  <c r="Z56" i="1"/>
  <c r="Z57" i="1"/>
  <c r="Z58" i="1"/>
  <c r="Z59" i="1"/>
  <c r="Z60" i="1"/>
  <c r="Z61" i="1"/>
  <c r="Y53" i="1"/>
  <c r="Y54" i="1"/>
  <c r="Y55" i="1"/>
  <c r="Y56" i="1"/>
  <c r="Y57" i="1"/>
  <c r="Y58" i="1"/>
  <c r="Y59" i="1"/>
  <c r="Y60" i="1"/>
  <c r="Y61" i="1"/>
  <c r="X53" i="1"/>
  <c r="X54" i="1"/>
  <c r="X55" i="1"/>
  <c r="X56" i="1"/>
  <c r="X57" i="1"/>
  <c r="X58" i="1"/>
  <c r="X59" i="1"/>
  <c r="X60" i="1"/>
  <c r="X61" i="1"/>
  <c r="W53" i="1"/>
  <c r="W54" i="1"/>
  <c r="W55" i="1"/>
  <c r="W56" i="1"/>
  <c r="W57" i="1"/>
  <c r="W58" i="1"/>
  <c r="W59" i="1"/>
  <c r="W60" i="1"/>
  <c r="W61" i="1"/>
  <c r="V53" i="1"/>
  <c r="V54" i="1"/>
  <c r="V55" i="1"/>
  <c r="V56" i="1"/>
  <c r="V57" i="1"/>
  <c r="V58" i="1"/>
  <c r="V59" i="1"/>
  <c r="V60" i="1"/>
  <c r="V61" i="1"/>
  <c r="U53" i="1"/>
  <c r="U54" i="1"/>
  <c r="U55" i="1"/>
  <c r="U56" i="1"/>
  <c r="U57" i="1"/>
  <c r="U58" i="1"/>
  <c r="U59" i="1"/>
  <c r="U60" i="1"/>
  <c r="U61" i="1"/>
  <c r="T53" i="1"/>
  <c r="T54" i="1"/>
  <c r="T55" i="1"/>
  <c r="T56" i="1"/>
  <c r="T57" i="1"/>
  <c r="T58" i="1"/>
  <c r="T59" i="1"/>
  <c r="T60" i="1"/>
  <c r="T61" i="1"/>
  <c r="S53" i="1"/>
  <c r="S54" i="1"/>
  <c r="S55" i="1"/>
  <c r="S56" i="1"/>
  <c r="S57" i="1"/>
  <c r="S58" i="1"/>
  <c r="S59" i="1"/>
  <c r="S60" i="1"/>
  <c r="S61" i="1"/>
  <c r="R53" i="1"/>
  <c r="R54" i="1"/>
  <c r="R55" i="1"/>
  <c r="R56" i="1"/>
  <c r="R57" i="1"/>
  <c r="R58" i="1"/>
  <c r="R59" i="1"/>
  <c r="R60" i="1"/>
  <c r="R61" i="1"/>
  <c r="Q53" i="1"/>
  <c r="Q54" i="1"/>
  <c r="Q55" i="1"/>
  <c r="Q56" i="1"/>
  <c r="Q57" i="1"/>
  <c r="Q58" i="1"/>
  <c r="Q59" i="1"/>
  <c r="Q60" i="1"/>
  <c r="Q61" i="1"/>
  <c r="P53" i="1"/>
  <c r="P54" i="1"/>
  <c r="P55" i="1"/>
  <c r="P56" i="1"/>
  <c r="P57" i="1"/>
  <c r="P58" i="1"/>
  <c r="P59" i="1"/>
  <c r="P60" i="1"/>
  <c r="P61" i="1"/>
  <c r="O53" i="1"/>
  <c r="O54" i="1"/>
  <c r="O55" i="1"/>
  <c r="O56" i="1"/>
  <c r="O57" i="1"/>
  <c r="O58" i="1"/>
  <c r="O59" i="1"/>
  <c r="O60" i="1"/>
  <c r="O61" i="1"/>
  <c r="N53" i="1"/>
  <c r="N54" i="1"/>
  <c r="N55" i="1"/>
  <c r="N56" i="1"/>
  <c r="N57" i="1"/>
  <c r="N58" i="1"/>
  <c r="N59" i="1"/>
  <c r="N60" i="1"/>
  <c r="N61" i="1"/>
  <c r="M53" i="1"/>
  <c r="M54" i="1"/>
  <c r="M55" i="1"/>
  <c r="M56" i="1"/>
  <c r="M57" i="1"/>
  <c r="M58" i="1"/>
  <c r="M59" i="1"/>
  <c r="M60" i="1"/>
  <c r="M61" i="1"/>
  <c r="D53" i="2" l="1"/>
  <c r="C51" i="2"/>
  <c r="D63" i="2"/>
  <c r="B64" i="2" s="1"/>
  <c r="AL77" i="2"/>
  <c r="AL78" i="2"/>
  <c r="AK77" i="2"/>
  <c r="AK78" i="2"/>
  <c r="AJ77" i="2"/>
  <c r="AJ78" i="2"/>
  <c r="AI77" i="2"/>
  <c r="AI78" i="2"/>
  <c r="AH77" i="2"/>
  <c r="AH78" i="2"/>
  <c r="AG77" i="2"/>
  <c r="AG78" i="2"/>
  <c r="AF77" i="2"/>
  <c r="AF78" i="2"/>
  <c r="AE77" i="2"/>
  <c r="AE78" i="2"/>
  <c r="AD77" i="2"/>
  <c r="AD78" i="2"/>
  <c r="AC77" i="2"/>
  <c r="AC78" i="2"/>
  <c r="AB77" i="2"/>
  <c r="AB78" i="2"/>
  <c r="AA77" i="2"/>
  <c r="AA78" i="2"/>
  <c r="Z77" i="2"/>
  <c r="Z78" i="2"/>
  <c r="Y77" i="2"/>
  <c r="Y78" i="2"/>
  <c r="X77" i="2"/>
  <c r="X78" i="2"/>
  <c r="W77" i="2"/>
  <c r="W78" i="2"/>
  <c r="V77" i="2"/>
  <c r="V78" i="2"/>
  <c r="U77" i="2"/>
  <c r="U78" i="2"/>
  <c r="T77" i="2"/>
  <c r="T78" i="2"/>
  <c r="S77" i="2"/>
  <c r="S78" i="2"/>
  <c r="R77" i="2"/>
  <c r="R78" i="2"/>
  <c r="Q77" i="2"/>
  <c r="Q78" i="2"/>
  <c r="P77" i="2"/>
  <c r="P78" i="2"/>
  <c r="O77" i="2"/>
  <c r="O78" i="2"/>
  <c r="N77" i="2"/>
  <c r="N78" i="2"/>
  <c r="M77" i="2"/>
  <c r="M78" i="2"/>
  <c r="L77" i="2"/>
  <c r="L78" i="2"/>
  <c r="K77" i="2"/>
  <c r="K78" i="2"/>
  <c r="J77" i="2"/>
  <c r="J78" i="2"/>
  <c r="I77" i="2"/>
  <c r="I78" i="2"/>
  <c r="H77" i="2"/>
  <c r="H78" i="2"/>
  <c r="G77" i="2"/>
  <c r="G78" i="2"/>
  <c r="F77" i="2"/>
  <c r="F78" i="2"/>
  <c r="E77" i="2"/>
  <c r="E78" i="2"/>
  <c r="C33" i="2" l="1"/>
  <c r="C29" i="2"/>
  <c r="C30" i="2"/>
  <c r="C32" i="2"/>
  <c r="C34" i="2"/>
  <c r="C35" i="2"/>
  <c r="D76" i="2"/>
  <c r="D75" i="2"/>
  <c r="D74" i="2"/>
  <c r="D73" i="2"/>
  <c r="D72" i="2"/>
  <c r="D71" i="2"/>
  <c r="D70" i="2"/>
  <c r="D69" i="2"/>
  <c r="C37" i="2" l="1"/>
  <c r="B38" i="2" s="1"/>
  <c r="D77" i="2"/>
  <c r="D78" i="2"/>
</calcChain>
</file>

<file path=xl/sharedStrings.xml><?xml version="1.0" encoding="utf-8"?>
<sst xmlns="http://schemas.openxmlformats.org/spreadsheetml/2006/main" count="507" uniqueCount="139">
  <si>
    <t>c1</t>
  </si>
  <si>
    <t>Human machine interface for ABC computer application.</t>
  </si>
  <si>
    <t>c2</t>
  </si>
  <si>
    <t>A survey of user opinion of computer system response time.</t>
  </si>
  <si>
    <t>c3</t>
  </si>
  <si>
    <t>The EPS user interface management system.</t>
  </si>
  <si>
    <t>c4</t>
  </si>
  <si>
    <t>System and human system engineering testing in EPS.</t>
  </si>
  <si>
    <t>c5</t>
  </si>
  <si>
    <t>Relation to user perceived response time to error measurement.</t>
  </si>
  <si>
    <t>from Landauer "Introduction to Latent Semantic Analysis"</t>
  </si>
  <si>
    <t>m1</t>
  </si>
  <si>
    <t>The generation of random, binary, ordered trees.</t>
  </si>
  <si>
    <t>m2</t>
  </si>
  <si>
    <t>The intersection graph of paths in trees.</t>
  </si>
  <si>
    <t>m3</t>
  </si>
  <si>
    <t>Graph minors IV: Widths of trees and well-quasi-ordering.</t>
  </si>
  <si>
    <t>m4</t>
  </si>
  <si>
    <t>human</t>
  </si>
  <si>
    <t>machine</t>
  </si>
  <si>
    <t>interface</t>
  </si>
  <si>
    <t>for</t>
  </si>
  <si>
    <t>ABC</t>
  </si>
  <si>
    <t>computer</t>
  </si>
  <si>
    <t>a</t>
  </si>
  <si>
    <t>survey</t>
  </si>
  <si>
    <t>user</t>
  </si>
  <si>
    <t>opinion</t>
  </si>
  <si>
    <t>system</t>
  </si>
  <si>
    <t>response</t>
  </si>
  <si>
    <t>time</t>
  </si>
  <si>
    <t>the</t>
  </si>
  <si>
    <t>EPS</t>
  </si>
  <si>
    <t>management</t>
  </si>
  <si>
    <t>and</t>
  </si>
  <si>
    <t>testing</t>
  </si>
  <si>
    <t>application</t>
  </si>
  <si>
    <t>to</t>
  </si>
  <si>
    <t>relation</t>
  </si>
  <si>
    <t>perceived</t>
  </si>
  <si>
    <t>error</t>
  </si>
  <si>
    <t>measurement</t>
  </si>
  <si>
    <t>generation</t>
  </si>
  <si>
    <t>random</t>
  </si>
  <si>
    <t>binary</t>
  </si>
  <si>
    <t>ordered</t>
  </si>
  <si>
    <t>trees</t>
  </si>
  <si>
    <t>graph</t>
  </si>
  <si>
    <t>paths</t>
  </si>
  <si>
    <t>IV</t>
  </si>
  <si>
    <t>minors</t>
  </si>
  <si>
    <t>widths</t>
  </si>
  <si>
    <t>well-quasi-ordering</t>
  </si>
  <si>
    <t>Graph minors: A survey.</t>
  </si>
  <si>
    <t>entineering</t>
  </si>
  <si>
    <t xml:space="preserve">in </t>
  </si>
  <si>
    <t xml:space="preserve">of </t>
  </si>
  <si>
    <t>repsonse</t>
  </si>
  <si>
    <t>j = term</t>
  </si>
  <si>
    <t>i = document</t>
  </si>
  <si>
    <t>idf(j)</t>
  </si>
  <si>
    <t>df(j)</t>
  </si>
  <si>
    <t>number of documents containing term j</t>
  </si>
  <si>
    <t>ln(# of docs/df(j))</t>
  </si>
  <si>
    <t>tf*idf(j)</t>
  </si>
  <si>
    <t>tf(i,j)</t>
  </si>
  <si>
    <t xml:space="preserve">tf(i,j) = </t>
  </si>
  <si>
    <t xml:space="preserve">df(j) = </t>
  </si>
  <si>
    <t xml:space="preserve">idf(j) = </t>
  </si>
  <si>
    <t>frequency of term j in document i</t>
  </si>
  <si>
    <t>terms in at least two documents</t>
  </si>
  <si>
    <t>document correlation</t>
  </si>
  <si>
    <t xml:space="preserve">n = </t>
  </si>
  <si>
    <t>c</t>
  </si>
  <si>
    <t xml:space="preserve">L(j) = </t>
  </si>
  <si>
    <t>p29 Pr(xj = 0)</t>
  </si>
  <si>
    <t>p29 Pr(xj = 1)</t>
  </si>
  <si>
    <t>p29 Pr(c=0|xj=0) =</t>
  </si>
  <si>
    <t>p29 Pr(c=1|xj=0) =</t>
  </si>
  <si>
    <t>p29 Pr(c=1|xj=1) =</t>
  </si>
  <si>
    <t>p29 Pr(c=0|xj=1) =</t>
  </si>
  <si>
    <t xml:space="preserve">min L(j) = </t>
  </si>
  <si>
    <t>engineering</t>
  </si>
  <si>
    <t>intersection</t>
  </si>
  <si>
    <t>not c: graph, minors, of, the, trees</t>
  </si>
  <si>
    <t>for c: computer, EPS, human, interface, system, user</t>
  </si>
  <si>
    <t xml:space="preserve"> so classify "Relation to user perceived response time to error measurement." as c due to user (+) and none of not c?</t>
  </si>
  <si>
    <t>m</t>
  </si>
  <si>
    <t>Application</t>
  </si>
  <si>
    <t>width</t>
  </si>
  <si>
    <t xml:space="preserve">Pr(c) = </t>
  </si>
  <si>
    <t xml:space="preserve">Pr(m) = </t>
  </si>
  <si>
    <t>terms in at least two documents: xj, j = 12</t>
  </si>
  <si>
    <t xml:space="preserve">Pr(xj|m) = </t>
  </si>
  <si>
    <t xml:space="preserve">Pr(xj|c) = </t>
  </si>
  <si>
    <t xml:space="preserve">Pr(xj) = </t>
  </si>
  <si>
    <t xml:space="preserve"> = Pr(x|c)</t>
  </si>
  <si>
    <t xml:space="preserve"> = Pr(x|m)</t>
  </si>
  <si>
    <t>Decision tree</t>
  </si>
  <si>
    <t>system &gt; 0</t>
  </si>
  <si>
    <t>then</t>
  </si>
  <si>
    <t>else</t>
  </si>
  <si>
    <t>user &gt; 0</t>
  </si>
  <si>
    <t xml:space="preserve">then </t>
  </si>
  <si>
    <t>EPS &gt; 0</t>
  </si>
  <si>
    <t>interface &gt; 0</t>
  </si>
  <si>
    <t>human &gt; 0</t>
  </si>
  <si>
    <t>=&gt;</t>
  </si>
  <si>
    <t>is c</t>
  </si>
  <si>
    <t>all terms</t>
  </si>
  <si>
    <t>stop words:</t>
  </si>
  <si>
    <t>words in only one document</t>
  </si>
  <si>
    <t>A, of</t>
  </si>
  <si>
    <t>The</t>
  </si>
  <si>
    <t>and, in</t>
  </si>
  <si>
    <t>Relation</t>
  </si>
  <si>
    <t xml:space="preserve">perceived </t>
  </si>
  <si>
    <t>pathts</t>
  </si>
  <si>
    <t>Width</t>
  </si>
  <si>
    <t>notice natural log, any log will do</t>
  </si>
  <si>
    <t>Jaccard similarity measure</t>
  </si>
  <si>
    <t>inverted index</t>
  </si>
  <si>
    <t>numb match/num mismatch w/o (0,0)</t>
  </si>
  <si>
    <t>useful for boolean searches</t>
  </si>
  <si>
    <t>Each row in these</t>
  </si>
  <si>
    <t>associated with</t>
  </si>
  <si>
    <t xml:space="preserve">the document - </t>
  </si>
  <si>
    <t>can use vector</t>
  </si>
  <si>
    <t>length and angles</t>
  </si>
  <si>
    <t xml:space="preserve">between vectors </t>
  </si>
  <si>
    <t>for simillarity</t>
  </si>
  <si>
    <t>measures</t>
  </si>
  <si>
    <t>tables is a vector</t>
  </si>
  <si>
    <t xml:space="preserve">lenth(c3) = </t>
  </si>
  <si>
    <t xml:space="preserve">length(c4) = </t>
  </si>
  <si>
    <t xml:space="preserve">sim(c3, c4) = </t>
  </si>
  <si>
    <t xml:space="preserve">angle(c3,c4) = </t>
  </si>
  <si>
    <t>radians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</si>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</sst>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4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Fill="1" applyBorder="1"/>
    <xf numFmtId="0" fontId="0" fillId="0" borderId="1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0" xfId="0" applyBorder="1"/>
    <xf numFmtId="2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Fill="1" applyBorder="1" applyAlignment="1"/>
    <xf numFmtId="0" fontId="0" fillId="2" borderId="0" xfId="0" applyFill="1" applyBorder="1" applyAlignment="1"/>
    <xf numFmtId="0" fontId="0" fillId="3" borderId="0" xfId="0" applyFill="1" applyBorder="1" applyAlignment="1"/>
    <xf numFmtId="0" fontId="0" fillId="3" borderId="3" xfId="0" applyFill="1" applyBorder="1" applyAlignment="1"/>
    <xf numFmtId="0" fontId="0" fillId="4" borderId="0" xfId="0" applyFill="1" applyBorder="1" applyAlignment="1"/>
    <xf numFmtId="0" fontId="0" fillId="4" borderId="3" xfId="0" applyFill="1" applyBorder="1" applyAlignment="1"/>
    <xf numFmtId="0" fontId="2" fillId="0" borderId="0" xfId="0" applyFont="1" applyAlignment="1">
      <alignment horizontal="right"/>
    </xf>
    <xf numFmtId="0" fontId="2" fillId="0" borderId="0" xfId="0" applyFont="1"/>
    <xf numFmtId="164" fontId="0" fillId="0" borderId="0" xfId="0" applyNumberFormat="1"/>
    <xf numFmtId="0" fontId="0" fillId="0" borderId="6" xfId="0" applyFont="1" applyBorder="1"/>
    <xf numFmtId="2" fontId="0" fillId="0" borderId="1" xfId="0" applyNumberFormat="1" applyFont="1" applyBorder="1"/>
    <xf numFmtId="164" fontId="0" fillId="0" borderId="0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0" fontId="0" fillId="0" borderId="2" xfId="0" applyFill="1" applyBorder="1" applyAlignment="1">
      <alignment horizontal="right"/>
    </xf>
    <xf numFmtId="0" fontId="0" fillId="0" borderId="0" xfId="0" quotePrefix="1"/>
    <xf numFmtId="0" fontId="3" fillId="0" borderId="0" xfId="0" applyFont="1"/>
    <xf numFmtId="0" fontId="0" fillId="8" borderId="0" xfId="0" applyFill="1" applyBorder="1" applyAlignment="1"/>
    <xf numFmtId="0" fontId="0" fillId="9" borderId="0" xfId="0" applyFill="1" applyBorder="1" applyAlignment="1"/>
    <xf numFmtId="0" fontId="0" fillId="9" borderId="3" xfId="0" applyFill="1" applyBorder="1" applyAlignment="1"/>
    <xf numFmtId="0" fontId="0" fillId="10" borderId="0" xfId="0" applyFill="1" applyBorder="1" applyAlignment="1"/>
    <xf numFmtId="0" fontId="0" fillId="7" borderId="0" xfId="0" applyFill="1" applyBorder="1" applyAlignment="1"/>
    <xf numFmtId="0" fontId="0" fillId="7" borderId="3" xfId="0" applyFill="1" applyBorder="1" applyAlignment="1"/>
    <xf numFmtId="0" fontId="0" fillId="7" borderId="0" xfId="0" applyFill="1"/>
    <xf numFmtId="0" fontId="0" fillId="9" borderId="0" xfId="0" applyFill="1"/>
    <xf numFmtId="0" fontId="0" fillId="8" borderId="0" xfId="0" applyFill="1"/>
    <xf numFmtId="0" fontId="0" fillId="11" borderId="0" xfId="0" applyFill="1" applyBorder="1"/>
    <xf numFmtId="0" fontId="0" fillId="10" borderId="0" xfId="0" applyFill="1"/>
    <xf numFmtId="0" fontId="0" fillId="3" borderId="0" xfId="0" applyFill="1"/>
    <xf numFmtId="0" fontId="4" fillId="0" borderId="0" xfId="0" applyFont="1" applyFill="1" applyBorder="1" applyAlignment="1"/>
    <xf numFmtId="0" fontId="4" fillId="8" borderId="0" xfId="0" applyFont="1" applyFill="1"/>
    <xf numFmtId="0" fontId="4" fillId="0" borderId="0" xfId="0" applyFont="1"/>
    <xf numFmtId="0" fontId="4" fillId="9" borderId="0" xfId="0" applyFont="1" applyFill="1"/>
    <xf numFmtId="0" fontId="4" fillId="9" borderId="0" xfId="0" applyFont="1" applyFill="1" applyAlignment="1">
      <alignment horizontal="right"/>
    </xf>
    <xf numFmtId="2" fontId="4" fillId="9" borderId="0" xfId="0" applyNumberFormat="1" applyFont="1" applyFill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36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4"/>
  <sheetViews>
    <sheetView tabSelected="1" topLeftCell="A13" zoomScale="90" zoomScaleNormal="90" workbookViewId="0">
      <selection activeCell="C27" sqref="C27:N27"/>
    </sheetView>
  </sheetViews>
  <sheetFormatPr defaultRowHeight="15" x14ac:dyDescent="0.25"/>
  <cols>
    <col min="1" max="1" width="5.85546875" customWidth="1"/>
    <col min="2" max="2" width="9.140625" customWidth="1"/>
    <col min="4" max="4" width="7.140625" customWidth="1"/>
    <col min="5" max="5" width="8" customWidth="1"/>
    <col min="6" max="6" width="8.42578125" customWidth="1"/>
    <col min="7" max="7" width="11" customWidth="1"/>
    <col min="8" max="8" width="6.42578125" customWidth="1"/>
    <col min="9" max="9" width="8.7109375" customWidth="1"/>
    <col min="10" max="10" width="10.42578125" customWidth="1"/>
    <col min="11" max="11" width="6.7109375" customWidth="1"/>
    <col min="12" max="12" width="12.140625" customWidth="1"/>
    <col min="13" max="13" width="10.5703125" customWidth="1"/>
    <col min="14" max="14" width="11.7109375" customWidth="1"/>
    <col min="15" max="15" width="16.85546875" customWidth="1"/>
    <col min="16" max="16" width="7.42578125" customWidth="1"/>
    <col min="17" max="17" width="8.140625" customWidth="1"/>
    <col min="18" max="18" width="8.28515625" customWidth="1"/>
    <col min="19" max="19" width="11.85546875" customWidth="1"/>
    <col min="20" max="20" width="8.140625" customWidth="1"/>
    <col min="21" max="21" width="11.7109375" customWidth="1"/>
    <col min="22" max="22" width="12.140625" customWidth="1"/>
    <col min="23" max="23" width="13" customWidth="1"/>
    <col min="24" max="24" width="7" customWidth="1"/>
    <col min="25" max="25" width="8" customWidth="1"/>
    <col min="26" max="26" width="9.28515625" customWidth="1"/>
    <col min="27" max="27" width="7.28515625" customWidth="1"/>
    <col min="28" max="28" width="9.5703125" customWidth="1"/>
    <col min="29" max="29" width="9.28515625" customWidth="1"/>
    <col min="30" max="30" width="8" customWidth="1"/>
    <col min="31" max="31" width="9.28515625" customWidth="1"/>
    <col min="33" max="33" width="6.85546875" customWidth="1"/>
    <col min="34" max="34" width="7.140625" customWidth="1"/>
    <col min="35" max="35" width="6.85546875" customWidth="1"/>
    <col min="36" max="36" width="5.7109375" customWidth="1"/>
    <col min="37" max="38" width="5.140625" customWidth="1"/>
    <col min="39" max="39" width="5.7109375" customWidth="1"/>
    <col min="40" max="40" width="17.85546875" customWidth="1"/>
    <col min="41" max="41" width="18.140625" customWidth="1"/>
  </cols>
  <sheetData>
    <row r="1" spans="1:35" x14ac:dyDescent="0.25">
      <c r="A1" t="s">
        <v>10</v>
      </c>
      <c r="I1" s="18" t="s">
        <v>66</v>
      </c>
      <c r="J1" t="s">
        <v>69</v>
      </c>
      <c r="P1" s="9"/>
      <c r="Q1" s="9" t="s">
        <v>0</v>
      </c>
      <c r="R1" s="9" t="s">
        <v>2</v>
      </c>
      <c r="S1" s="9" t="s">
        <v>4</v>
      </c>
      <c r="T1" s="9" t="s">
        <v>6</v>
      </c>
      <c r="U1" s="9" t="s">
        <v>8</v>
      </c>
      <c r="V1" s="9" t="s">
        <v>11</v>
      </c>
      <c r="W1" s="9" t="s">
        <v>13</v>
      </c>
      <c r="X1" s="9" t="s">
        <v>15</v>
      </c>
      <c r="Y1" s="9" t="s">
        <v>17</v>
      </c>
      <c r="Z1" s="9"/>
      <c r="AA1" s="9" t="s">
        <v>0</v>
      </c>
      <c r="AB1" s="9" t="s">
        <v>2</v>
      </c>
      <c r="AC1" s="9" t="s">
        <v>4</v>
      </c>
      <c r="AD1" s="9" t="s">
        <v>6</v>
      </c>
      <c r="AE1" s="9" t="s">
        <v>8</v>
      </c>
      <c r="AF1" s="9" t="s">
        <v>11</v>
      </c>
      <c r="AG1" s="9" t="s">
        <v>13</v>
      </c>
      <c r="AH1" s="9" t="s">
        <v>15</v>
      </c>
      <c r="AI1" s="9" t="s">
        <v>17</v>
      </c>
    </row>
    <row r="2" spans="1:35" x14ac:dyDescent="0.25">
      <c r="I2" s="19" t="s">
        <v>67</v>
      </c>
      <c r="J2" s="20" t="s">
        <v>62</v>
      </c>
      <c r="P2" s="7" t="s">
        <v>0</v>
      </c>
      <c r="Q2" s="38">
        <v>1</v>
      </c>
      <c r="R2" s="38"/>
      <c r="S2" s="50" t="s">
        <v>71</v>
      </c>
      <c r="T2" s="38"/>
      <c r="U2" s="38"/>
      <c r="V2" s="7"/>
      <c r="W2" s="7"/>
      <c r="X2" s="7"/>
      <c r="Y2" s="7"/>
      <c r="Z2" s="7" t="s">
        <v>0</v>
      </c>
      <c r="AA2" s="46"/>
      <c r="AB2" s="46"/>
      <c r="AC2" s="46"/>
      <c r="AD2" s="51" t="s">
        <v>120</v>
      </c>
      <c r="AE2" s="46"/>
    </row>
    <row r="3" spans="1:35" x14ac:dyDescent="0.25">
      <c r="I3" s="19" t="s">
        <v>68</v>
      </c>
      <c r="J3" s="20" t="s">
        <v>63</v>
      </c>
      <c r="L3" s="37" t="s">
        <v>119</v>
      </c>
      <c r="M3" s="37"/>
      <c r="N3" s="37"/>
      <c r="P3" s="7" t="s">
        <v>2</v>
      </c>
      <c r="Q3" s="38">
        <v>-0.19245008972987526</v>
      </c>
      <c r="R3" s="38">
        <v>1</v>
      </c>
      <c r="S3" s="38"/>
      <c r="T3" s="38"/>
      <c r="U3" s="38"/>
      <c r="W3" s="50"/>
      <c r="X3" s="7"/>
      <c r="Y3" s="7"/>
      <c r="Z3" s="7" t="s">
        <v>2</v>
      </c>
      <c r="AA3" s="46">
        <f>1/8</f>
        <v>0.125</v>
      </c>
      <c r="AB3" s="46"/>
      <c r="AC3" s="46"/>
      <c r="AD3" s="46" t="s">
        <v>122</v>
      </c>
      <c r="AF3" s="52"/>
      <c r="AG3" s="52"/>
    </row>
    <row r="4" spans="1:35" x14ac:dyDescent="0.25">
      <c r="L4" s="2" t="s">
        <v>111</v>
      </c>
      <c r="M4" s="2"/>
      <c r="N4" s="2"/>
      <c r="O4" s="2"/>
      <c r="P4" s="7" t="s">
        <v>4</v>
      </c>
      <c r="Q4" s="38">
        <v>-5.6655831479604934E-17</v>
      </c>
      <c r="R4" s="38">
        <v>-1.9626155733547187E-17</v>
      </c>
      <c r="S4" s="38">
        <v>1</v>
      </c>
      <c r="T4" s="38"/>
      <c r="U4" s="38"/>
      <c r="V4" s="7"/>
      <c r="W4" s="7"/>
      <c r="X4" s="7"/>
      <c r="Y4" s="7"/>
      <c r="Z4" s="7" t="s">
        <v>4</v>
      </c>
      <c r="AA4" s="46">
        <f>1/6</f>
        <v>0.16666666666666666</v>
      </c>
      <c r="AB4" s="46">
        <f>2/8</f>
        <v>0.25</v>
      </c>
      <c r="AC4" s="46"/>
      <c r="AD4" s="46"/>
    </row>
    <row r="5" spans="1:35" x14ac:dyDescent="0.25">
      <c r="A5" s="1" t="s">
        <v>0</v>
      </c>
      <c r="B5" t="s">
        <v>1</v>
      </c>
      <c r="H5" s="2"/>
      <c r="I5" s="14" t="s">
        <v>110</v>
      </c>
      <c r="J5" t="s">
        <v>21</v>
      </c>
      <c r="L5" t="s">
        <v>19</v>
      </c>
      <c r="M5" t="s">
        <v>22</v>
      </c>
      <c r="N5" t="s">
        <v>36</v>
      </c>
      <c r="P5" s="7" t="s">
        <v>6</v>
      </c>
      <c r="Q5" s="38">
        <v>-4.2827782976176937E-17</v>
      </c>
      <c r="R5" s="38">
        <v>-1.4835979218054374E-17</v>
      </c>
      <c r="S5" s="41">
        <v>0.47245559126153414</v>
      </c>
      <c r="T5" s="38">
        <v>1</v>
      </c>
      <c r="U5" s="38"/>
      <c r="V5" s="7"/>
      <c r="W5" s="7"/>
      <c r="X5" s="7"/>
      <c r="Y5" s="7"/>
      <c r="Z5" s="7" t="s">
        <v>6</v>
      </c>
      <c r="AA5" s="46">
        <f>1/6</f>
        <v>0.16666666666666666</v>
      </c>
      <c r="AB5" s="46">
        <f>1/8</f>
        <v>0.125</v>
      </c>
      <c r="AC5" s="48">
        <f>2/5</f>
        <v>0.4</v>
      </c>
      <c r="AD5" s="46"/>
      <c r="AE5" s="46"/>
    </row>
    <row r="6" spans="1:35" x14ac:dyDescent="0.25">
      <c r="A6" s="1" t="s">
        <v>2</v>
      </c>
      <c r="B6" t="s">
        <v>3</v>
      </c>
      <c r="J6" t="s">
        <v>112</v>
      </c>
      <c r="L6" t="s">
        <v>28</v>
      </c>
      <c r="M6" t="s">
        <v>29</v>
      </c>
      <c r="P6" s="7" t="s">
        <v>8</v>
      </c>
      <c r="Q6" s="41">
        <v>-0.33333333333333337</v>
      </c>
      <c r="R6" s="41">
        <v>0.57735026918962584</v>
      </c>
      <c r="S6" s="41">
        <v>-4.5324665183683945E-17</v>
      </c>
      <c r="T6" s="41">
        <v>-0.30860669992418382</v>
      </c>
      <c r="U6" s="38">
        <v>1</v>
      </c>
      <c r="V6" s="7"/>
      <c r="W6" s="7"/>
      <c r="X6" s="7"/>
      <c r="Y6" s="7"/>
      <c r="Z6" s="7" t="s">
        <v>8</v>
      </c>
      <c r="AA6" s="46">
        <f>1/6</f>
        <v>0.16666666666666666</v>
      </c>
      <c r="AB6" s="48">
        <f>2/6</f>
        <v>0.33333333333333331</v>
      </c>
      <c r="AC6" s="46">
        <f>1/5</f>
        <v>0.2</v>
      </c>
      <c r="AD6" s="46">
        <v>0</v>
      </c>
      <c r="AE6" s="46"/>
    </row>
    <row r="7" spans="1:35" x14ac:dyDescent="0.25">
      <c r="A7" s="1" t="s">
        <v>4</v>
      </c>
      <c r="B7" t="s">
        <v>5</v>
      </c>
      <c r="J7" t="s">
        <v>113</v>
      </c>
      <c r="L7" t="s">
        <v>33</v>
      </c>
      <c r="P7" s="7" t="s">
        <v>11</v>
      </c>
      <c r="Q7" s="7">
        <v>-0.17407765595569785</v>
      </c>
      <c r="R7" s="7">
        <v>-0.30151134457776363</v>
      </c>
      <c r="S7" s="7">
        <v>-0.21320071635561039</v>
      </c>
      <c r="T7" s="7">
        <v>-0.16116459280507606</v>
      </c>
      <c r="U7" s="7">
        <v>-0.17407765595569785</v>
      </c>
      <c r="V7" s="39">
        <v>1</v>
      </c>
      <c r="W7" s="39"/>
      <c r="X7" s="39"/>
      <c r="Y7" s="39"/>
      <c r="Z7" s="7" t="s">
        <v>11</v>
      </c>
      <c r="AA7">
        <v>0</v>
      </c>
      <c r="AB7">
        <v>0</v>
      </c>
      <c r="AC7">
        <v>0</v>
      </c>
      <c r="AD7">
        <v>0</v>
      </c>
      <c r="AE7">
        <v>0</v>
      </c>
      <c r="AF7" s="45"/>
      <c r="AG7" s="45"/>
      <c r="AH7" s="45"/>
      <c r="AI7" s="45"/>
    </row>
    <row r="8" spans="1:35" x14ac:dyDescent="0.25">
      <c r="A8" s="1" t="s">
        <v>6</v>
      </c>
      <c r="B8" t="s">
        <v>7</v>
      </c>
      <c r="J8" t="s">
        <v>114</v>
      </c>
      <c r="L8" t="s">
        <v>82</v>
      </c>
      <c r="M8" t="s">
        <v>35</v>
      </c>
      <c r="P8" s="7" t="s">
        <v>13</v>
      </c>
      <c r="Q8" s="7">
        <v>-0.25819888974716115</v>
      </c>
      <c r="R8" s="25">
        <v>-0.44721359549995798</v>
      </c>
      <c r="S8" s="7">
        <v>-0.31622776601683789</v>
      </c>
      <c r="T8" s="7">
        <v>-0.23904572186687878</v>
      </c>
      <c r="U8" s="7">
        <v>-0.25819888974716115</v>
      </c>
      <c r="V8" s="42">
        <v>0.67419986246324193</v>
      </c>
      <c r="W8" s="39">
        <v>1</v>
      </c>
      <c r="X8" s="39"/>
      <c r="Y8" s="39"/>
      <c r="Z8" s="7" t="s">
        <v>13</v>
      </c>
      <c r="AA8">
        <v>0</v>
      </c>
      <c r="AB8" s="49">
        <f>1/7</f>
        <v>0.14285714285714285</v>
      </c>
      <c r="AC8">
        <v>0</v>
      </c>
      <c r="AD8">
        <v>0</v>
      </c>
      <c r="AE8">
        <v>0</v>
      </c>
      <c r="AF8" s="44">
        <f>1/2</f>
        <v>0.5</v>
      </c>
      <c r="AG8" s="45"/>
      <c r="AH8" s="45"/>
      <c r="AI8" s="45"/>
    </row>
    <row r="9" spans="1:35" x14ac:dyDescent="0.25">
      <c r="A9" s="1" t="s">
        <v>8</v>
      </c>
      <c r="B9" t="s">
        <v>9</v>
      </c>
      <c r="J9" t="s">
        <v>37</v>
      </c>
      <c r="L9" t="s">
        <v>115</v>
      </c>
      <c r="M9" t="s">
        <v>116</v>
      </c>
      <c r="N9" t="s">
        <v>40</v>
      </c>
      <c r="O9" t="s">
        <v>41</v>
      </c>
      <c r="P9" s="7" t="s">
        <v>15</v>
      </c>
      <c r="Q9" s="7">
        <v>-0.33333333333333337</v>
      </c>
      <c r="R9" s="22">
        <v>-0.57735026918962584</v>
      </c>
      <c r="S9" s="25">
        <v>-0.40824829046386313</v>
      </c>
      <c r="T9" s="7">
        <v>-0.30860669992418382</v>
      </c>
      <c r="U9" s="7">
        <v>-0.33333333333333337</v>
      </c>
      <c r="V9" s="42">
        <v>0.52223296786709372</v>
      </c>
      <c r="W9" s="42">
        <v>0.77459666924148385</v>
      </c>
      <c r="X9" s="39">
        <v>1</v>
      </c>
      <c r="Y9" s="39"/>
      <c r="Z9" s="7" t="s">
        <v>15</v>
      </c>
      <c r="AA9">
        <v>0</v>
      </c>
      <c r="AB9">
        <f>1/8</f>
        <v>0.125</v>
      </c>
      <c r="AC9">
        <v>0</v>
      </c>
      <c r="AD9">
        <v>0</v>
      </c>
      <c r="AE9">
        <v>0</v>
      </c>
      <c r="AF9" s="44">
        <f>1/3</f>
        <v>0.33333333333333331</v>
      </c>
      <c r="AG9" s="44">
        <f>-2/3</f>
        <v>-0.66666666666666663</v>
      </c>
      <c r="AH9" s="45"/>
      <c r="AI9" s="45"/>
    </row>
    <row r="10" spans="1:35" ht="15.75" thickBot="1" x14ac:dyDescent="0.3">
      <c r="A10" s="1" t="s">
        <v>11</v>
      </c>
      <c r="B10" t="s">
        <v>12</v>
      </c>
      <c r="L10" t="s">
        <v>42</v>
      </c>
      <c r="M10" t="s">
        <v>43</v>
      </c>
      <c r="N10" t="s">
        <v>44</v>
      </c>
      <c r="O10" t="s">
        <v>45</v>
      </c>
      <c r="P10" s="8" t="s">
        <v>17</v>
      </c>
      <c r="Q10" s="8">
        <v>-0.33333333333333337</v>
      </c>
      <c r="R10" s="8">
        <v>-0.19245008972987526</v>
      </c>
      <c r="S10" s="26">
        <v>-0.40824829046386302</v>
      </c>
      <c r="T10" s="8">
        <v>-0.30860669992418394</v>
      </c>
      <c r="U10" s="8">
        <v>-0.33333333333333337</v>
      </c>
      <c r="V10" s="40">
        <v>-0.1740776559556978</v>
      </c>
      <c r="W10" s="40">
        <v>0.2581988897471611</v>
      </c>
      <c r="X10" s="43">
        <v>0.55555555555555569</v>
      </c>
      <c r="Y10" s="40">
        <v>1</v>
      </c>
      <c r="Z10" s="8" t="s">
        <v>17</v>
      </c>
      <c r="AA10">
        <f>1/6</f>
        <v>0.16666666666666666</v>
      </c>
      <c r="AB10">
        <f>1/8</f>
        <v>0.125</v>
      </c>
      <c r="AC10">
        <v>0</v>
      </c>
      <c r="AD10">
        <v>0</v>
      </c>
      <c r="AE10">
        <v>0</v>
      </c>
      <c r="AF10" s="45">
        <v>0</v>
      </c>
      <c r="AG10" s="45">
        <f>1/4</f>
        <v>0.25</v>
      </c>
      <c r="AH10" s="44">
        <f>2/3</f>
        <v>0.66666666666666663</v>
      </c>
      <c r="AI10" s="45"/>
    </row>
    <row r="11" spans="1:35" x14ac:dyDescent="0.25">
      <c r="A11" s="1" t="s">
        <v>13</v>
      </c>
      <c r="B11" t="s">
        <v>14</v>
      </c>
      <c r="L11" t="s">
        <v>83</v>
      </c>
      <c r="M11" t="s">
        <v>117</v>
      </c>
    </row>
    <row r="12" spans="1:35" x14ac:dyDescent="0.25">
      <c r="A12" s="1" t="s">
        <v>15</v>
      </c>
      <c r="B12" t="s">
        <v>16</v>
      </c>
      <c r="L12" t="s">
        <v>49</v>
      </c>
      <c r="M12" t="s">
        <v>118</v>
      </c>
      <c r="N12" t="s">
        <v>52</v>
      </c>
    </row>
    <row r="13" spans="1:35" x14ac:dyDescent="0.25">
      <c r="A13" s="1" t="s">
        <v>17</v>
      </c>
      <c r="B13" t="s">
        <v>53</v>
      </c>
    </row>
    <row r="15" spans="1:35" x14ac:dyDescent="0.25">
      <c r="C15" s="28" t="s">
        <v>70</v>
      </c>
      <c r="P15" s="1" t="s">
        <v>64</v>
      </c>
    </row>
    <row r="16" spans="1:35" x14ac:dyDescent="0.25">
      <c r="A16" s="1"/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P16">
        <v>1</v>
      </c>
      <c r="Q16">
        <v>2</v>
      </c>
      <c r="R16">
        <v>3</v>
      </c>
      <c r="S16">
        <v>4</v>
      </c>
      <c r="T16">
        <v>5</v>
      </c>
      <c r="U16">
        <v>6</v>
      </c>
      <c r="V16">
        <v>7</v>
      </c>
      <c r="W16">
        <v>8</v>
      </c>
      <c r="X16">
        <v>9</v>
      </c>
      <c r="Y16">
        <v>10</v>
      </c>
      <c r="Z16">
        <v>11</v>
      </c>
      <c r="AA16">
        <v>12</v>
      </c>
    </row>
    <row r="17" spans="1:27" x14ac:dyDescent="0.25">
      <c r="B17" s="15" t="s">
        <v>65</v>
      </c>
      <c r="C17" s="14" t="s">
        <v>28</v>
      </c>
      <c r="D17" s="14" t="s">
        <v>26</v>
      </c>
      <c r="E17" s="14" t="s">
        <v>47</v>
      </c>
      <c r="F17" s="14" t="s">
        <v>46</v>
      </c>
      <c r="G17" s="14" t="s">
        <v>29</v>
      </c>
      <c r="H17" s="14" t="s">
        <v>32</v>
      </c>
      <c r="I17" s="14" t="s">
        <v>20</v>
      </c>
      <c r="J17" s="14" t="s">
        <v>18</v>
      </c>
      <c r="K17" s="14" t="s">
        <v>25</v>
      </c>
      <c r="L17" s="14" t="s">
        <v>23</v>
      </c>
      <c r="M17" s="14" t="s">
        <v>50</v>
      </c>
      <c r="N17" s="14" t="s">
        <v>30</v>
      </c>
      <c r="P17" s="21" t="s">
        <v>28</v>
      </c>
      <c r="Q17" s="21" t="s">
        <v>26</v>
      </c>
      <c r="R17" s="21" t="s">
        <v>47</v>
      </c>
      <c r="S17" s="21" t="s">
        <v>46</v>
      </c>
      <c r="T17" s="21" t="s">
        <v>29</v>
      </c>
      <c r="U17" s="21" t="s">
        <v>32</v>
      </c>
      <c r="V17" s="21" t="s">
        <v>20</v>
      </c>
      <c r="W17" s="21" t="s">
        <v>18</v>
      </c>
      <c r="X17" s="21" t="s">
        <v>25</v>
      </c>
      <c r="Y17" s="21" t="s">
        <v>23</v>
      </c>
      <c r="Z17" s="21" t="s">
        <v>50</v>
      </c>
      <c r="AA17" s="21" t="s">
        <v>30</v>
      </c>
    </row>
    <row r="18" spans="1:27" x14ac:dyDescent="0.25">
      <c r="A18" s="4">
        <v>1</v>
      </c>
      <c r="B18" s="3" t="s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1</v>
      </c>
      <c r="M18" s="4">
        <v>0</v>
      </c>
      <c r="N18" s="4">
        <v>0</v>
      </c>
      <c r="O18" s="53" t="s">
        <v>124</v>
      </c>
      <c r="P18" s="17">
        <f t="shared" ref="P18:P26" si="0">C18*C$28</f>
        <v>0</v>
      </c>
      <c r="Q18" s="17">
        <f t="shared" ref="Q18:Q26" si="1">D18*D$28</f>
        <v>0</v>
      </c>
      <c r="R18" s="17">
        <f t="shared" ref="R18:R26" si="2">E18*E$28</f>
        <v>0</v>
      </c>
      <c r="S18" s="17">
        <f t="shared" ref="S18:S26" si="3">F18*F$28</f>
        <v>0</v>
      </c>
      <c r="T18" s="17">
        <f t="shared" ref="T18:T26" si="4">G18*G$28</f>
        <v>0</v>
      </c>
      <c r="U18" s="17">
        <f t="shared" ref="U18:U26" si="5">H18*H$28</f>
        <v>0</v>
      </c>
      <c r="V18" s="17">
        <f t="shared" ref="V18:V26" si="6">I18*I$28</f>
        <v>1.5040773967762742</v>
      </c>
      <c r="W18" s="17">
        <f t="shared" ref="W18:W26" si="7">J18*J$28</f>
        <v>1.5040773967762742</v>
      </c>
      <c r="X18" s="17">
        <f t="shared" ref="X18:X26" si="8">K18*K$28</f>
        <v>0</v>
      </c>
      <c r="Y18" s="17">
        <f t="shared" ref="Y18:Y26" si="9">L18*L$28</f>
        <v>1.5040773967762742</v>
      </c>
      <c r="Z18" s="17">
        <f t="shared" ref="Z18:Z26" si="10">M18*M$28</f>
        <v>0</v>
      </c>
      <c r="AA18" s="17">
        <f t="shared" ref="AA18:AA26" si="11">N18*N$28</f>
        <v>0</v>
      </c>
    </row>
    <row r="19" spans="1:27" x14ac:dyDescent="0.25">
      <c r="A19" s="4">
        <v>2</v>
      </c>
      <c r="B19" s="3" t="s">
        <v>2</v>
      </c>
      <c r="C19" s="4">
        <v>1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1</v>
      </c>
      <c r="O19" s="53" t="s">
        <v>132</v>
      </c>
      <c r="P19" s="17">
        <f t="shared" si="0"/>
        <v>1.0986122886681098</v>
      </c>
      <c r="Q19" s="17">
        <f t="shared" si="1"/>
        <v>1.0986122886681098</v>
      </c>
      <c r="R19" s="17">
        <f t="shared" si="2"/>
        <v>0</v>
      </c>
      <c r="S19" s="17">
        <f t="shared" si="3"/>
        <v>0</v>
      </c>
      <c r="T19" s="17">
        <f t="shared" si="4"/>
        <v>1.5040773967762742</v>
      </c>
      <c r="U19" s="17">
        <f t="shared" si="5"/>
        <v>0</v>
      </c>
      <c r="V19" s="17">
        <f t="shared" si="6"/>
        <v>0</v>
      </c>
      <c r="W19" s="17">
        <f t="shared" si="7"/>
        <v>0</v>
      </c>
      <c r="X19" s="17">
        <f t="shared" si="8"/>
        <v>1.5040773967762742</v>
      </c>
      <c r="Y19" s="17">
        <f t="shared" si="9"/>
        <v>1.5040773967762742</v>
      </c>
      <c r="Z19" s="17">
        <f t="shared" si="10"/>
        <v>0</v>
      </c>
      <c r="AA19" s="17">
        <f t="shared" si="11"/>
        <v>1.5040773967762742</v>
      </c>
    </row>
    <row r="20" spans="1:27" x14ac:dyDescent="0.25">
      <c r="A20" s="4">
        <v>3</v>
      </c>
      <c r="B20" s="3" t="s">
        <v>4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3" t="s">
        <v>125</v>
      </c>
      <c r="P20" s="17">
        <f t="shared" si="0"/>
        <v>1.0986122886681098</v>
      </c>
      <c r="Q20" s="17">
        <f t="shared" si="1"/>
        <v>1.0986122886681098</v>
      </c>
      <c r="R20" s="17">
        <f t="shared" si="2"/>
        <v>0</v>
      </c>
      <c r="S20" s="17">
        <f t="shared" si="3"/>
        <v>0</v>
      </c>
      <c r="T20" s="17">
        <f t="shared" si="4"/>
        <v>0</v>
      </c>
      <c r="U20" s="17">
        <f t="shared" si="5"/>
        <v>1.5040773967762742</v>
      </c>
      <c r="V20" s="17">
        <f t="shared" si="6"/>
        <v>1.5040773967762742</v>
      </c>
      <c r="W20" s="17">
        <f t="shared" si="7"/>
        <v>0</v>
      </c>
      <c r="X20" s="17">
        <f t="shared" si="8"/>
        <v>0</v>
      </c>
      <c r="Y20" s="17">
        <f t="shared" si="9"/>
        <v>0</v>
      </c>
      <c r="Z20" s="17">
        <f t="shared" si="10"/>
        <v>0</v>
      </c>
      <c r="AA20" s="17">
        <f t="shared" si="11"/>
        <v>0</v>
      </c>
    </row>
    <row r="21" spans="1:27" x14ac:dyDescent="0.25">
      <c r="A21" s="4">
        <v>4</v>
      </c>
      <c r="B21" s="3" t="s">
        <v>6</v>
      </c>
      <c r="C21" s="5">
        <v>2</v>
      </c>
      <c r="D21" s="5">
        <v>0</v>
      </c>
      <c r="E21" s="5">
        <v>0</v>
      </c>
      <c r="F21" s="5">
        <v>0</v>
      </c>
      <c r="G21" s="4">
        <v>0</v>
      </c>
      <c r="H21" s="5">
        <v>1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4">
        <v>0</v>
      </c>
      <c r="O21" s="53" t="s">
        <v>126</v>
      </c>
      <c r="P21" s="17">
        <f t="shared" si="0"/>
        <v>2.1972245773362196</v>
      </c>
      <c r="Q21" s="17">
        <f t="shared" si="1"/>
        <v>0</v>
      </c>
      <c r="R21" s="17">
        <f t="shared" si="2"/>
        <v>0</v>
      </c>
      <c r="S21" s="17">
        <f t="shared" si="3"/>
        <v>0</v>
      </c>
      <c r="T21" s="17">
        <f t="shared" si="4"/>
        <v>0</v>
      </c>
      <c r="U21" s="17">
        <f t="shared" si="5"/>
        <v>1.5040773967762742</v>
      </c>
      <c r="V21" s="17">
        <f t="shared" si="6"/>
        <v>0</v>
      </c>
      <c r="W21" s="17">
        <f t="shared" si="7"/>
        <v>1.5040773967762742</v>
      </c>
      <c r="X21" s="17">
        <f t="shared" si="8"/>
        <v>0</v>
      </c>
      <c r="Y21" s="17">
        <f t="shared" si="9"/>
        <v>0</v>
      </c>
      <c r="Z21" s="17">
        <f t="shared" si="10"/>
        <v>0</v>
      </c>
      <c r="AA21" s="17">
        <f t="shared" si="11"/>
        <v>0</v>
      </c>
    </row>
    <row r="22" spans="1:27" x14ac:dyDescent="0.25">
      <c r="A22" s="4">
        <v>5</v>
      </c>
      <c r="B22" s="3" t="s">
        <v>8</v>
      </c>
      <c r="C22" s="5">
        <v>0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3" t="s">
        <v>127</v>
      </c>
      <c r="P22" s="17">
        <f t="shared" si="0"/>
        <v>0</v>
      </c>
      <c r="Q22" s="17">
        <f t="shared" si="1"/>
        <v>1.0986122886681098</v>
      </c>
      <c r="R22" s="17">
        <f t="shared" si="2"/>
        <v>0</v>
      </c>
      <c r="S22" s="17">
        <f t="shared" si="3"/>
        <v>0</v>
      </c>
      <c r="T22" s="17">
        <f t="shared" si="4"/>
        <v>1.5040773967762742</v>
      </c>
      <c r="U22" s="17">
        <f t="shared" si="5"/>
        <v>0</v>
      </c>
      <c r="V22" s="17">
        <f t="shared" si="6"/>
        <v>0</v>
      </c>
      <c r="W22" s="17">
        <f t="shared" si="7"/>
        <v>0</v>
      </c>
      <c r="X22" s="17">
        <f t="shared" si="8"/>
        <v>0</v>
      </c>
      <c r="Y22" s="17">
        <f t="shared" si="9"/>
        <v>0</v>
      </c>
      <c r="Z22" s="17">
        <f t="shared" si="10"/>
        <v>0</v>
      </c>
      <c r="AA22" s="17">
        <f t="shared" si="11"/>
        <v>1.5040773967762742</v>
      </c>
    </row>
    <row r="23" spans="1:27" x14ac:dyDescent="0.25">
      <c r="A23" s="4">
        <v>6</v>
      </c>
      <c r="B23" s="3" t="s">
        <v>11</v>
      </c>
      <c r="C23" s="47">
        <v>0</v>
      </c>
      <c r="D23" s="47">
        <v>0</v>
      </c>
      <c r="E23" s="47">
        <v>0</v>
      </c>
      <c r="F23" s="47">
        <v>1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53" t="s">
        <v>128</v>
      </c>
      <c r="P23" s="17">
        <f t="shared" si="0"/>
        <v>0</v>
      </c>
      <c r="Q23" s="17">
        <f t="shared" si="1"/>
        <v>0</v>
      </c>
      <c r="R23" s="17">
        <f t="shared" si="2"/>
        <v>0</v>
      </c>
      <c r="S23" s="17">
        <f t="shared" si="3"/>
        <v>1.0986122886681098</v>
      </c>
      <c r="T23" s="17">
        <f t="shared" si="4"/>
        <v>0</v>
      </c>
      <c r="U23" s="17">
        <f t="shared" si="5"/>
        <v>0</v>
      </c>
      <c r="V23" s="17">
        <f t="shared" si="6"/>
        <v>0</v>
      </c>
      <c r="W23" s="17">
        <f t="shared" si="7"/>
        <v>0</v>
      </c>
      <c r="X23" s="17">
        <f t="shared" si="8"/>
        <v>0</v>
      </c>
      <c r="Y23" s="17">
        <f t="shared" si="9"/>
        <v>0</v>
      </c>
      <c r="Z23" s="17">
        <f t="shared" si="10"/>
        <v>0</v>
      </c>
      <c r="AA23" s="17">
        <f t="shared" si="11"/>
        <v>0</v>
      </c>
    </row>
    <row r="24" spans="1:27" x14ac:dyDescent="0.25">
      <c r="A24" s="4">
        <v>7</v>
      </c>
      <c r="B24" s="3" t="s">
        <v>13</v>
      </c>
      <c r="C24" s="5">
        <v>0</v>
      </c>
      <c r="D24" s="5">
        <v>0</v>
      </c>
      <c r="E24" s="5">
        <v>1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3" t="s">
        <v>129</v>
      </c>
      <c r="P24" s="17">
        <f t="shared" si="0"/>
        <v>0</v>
      </c>
      <c r="Q24" s="17">
        <f t="shared" si="1"/>
        <v>0</v>
      </c>
      <c r="R24" s="17">
        <f t="shared" si="2"/>
        <v>1.0986122886681098</v>
      </c>
      <c r="S24" s="17">
        <f t="shared" si="3"/>
        <v>1.0986122886681098</v>
      </c>
      <c r="T24" s="17">
        <f t="shared" si="4"/>
        <v>0</v>
      </c>
      <c r="U24" s="17">
        <f t="shared" si="5"/>
        <v>0</v>
      </c>
      <c r="V24" s="17">
        <f t="shared" si="6"/>
        <v>0</v>
      </c>
      <c r="W24" s="17">
        <f t="shared" si="7"/>
        <v>0</v>
      </c>
      <c r="X24" s="17">
        <f t="shared" si="8"/>
        <v>0</v>
      </c>
      <c r="Y24" s="17">
        <f t="shared" si="9"/>
        <v>0</v>
      </c>
      <c r="Z24" s="17">
        <f t="shared" si="10"/>
        <v>0</v>
      </c>
      <c r="AA24" s="17">
        <f t="shared" si="11"/>
        <v>0</v>
      </c>
    </row>
    <row r="25" spans="1:27" x14ac:dyDescent="0.25">
      <c r="A25" s="4">
        <v>8</v>
      </c>
      <c r="B25" s="3" t="s">
        <v>15</v>
      </c>
      <c r="C25" s="5">
        <v>0</v>
      </c>
      <c r="D25" s="5">
        <v>0</v>
      </c>
      <c r="E25" s="5">
        <v>1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5">
        <v>0</v>
      </c>
      <c r="O25" s="53" t="s">
        <v>130</v>
      </c>
      <c r="P25" s="17">
        <f t="shared" si="0"/>
        <v>0</v>
      </c>
      <c r="Q25" s="17">
        <f t="shared" si="1"/>
        <v>0</v>
      </c>
      <c r="R25" s="17">
        <f t="shared" si="2"/>
        <v>1.0986122886681098</v>
      </c>
      <c r="S25" s="17">
        <f t="shared" si="3"/>
        <v>1.0986122886681098</v>
      </c>
      <c r="T25" s="17">
        <f t="shared" si="4"/>
        <v>0</v>
      </c>
      <c r="U25" s="17">
        <f t="shared" si="5"/>
        <v>0</v>
      </c>
      <c r="V25" s="17">
        <f t="shared" si="6"/>
        <v>0</v>
      </c>
      <c r="W25" s="17">
        <f t="shared" si="7"/>
        <v>0</v>
      </c>
      <c r="X25" s="17">
        <f t="shared" si="8"/>
        <v>0</v>
      </c>
      <c r="Y25" s="17">
        <f t="shared" si="9"/>
        <v>0</v>
      </c>
      <c r="Z25" s="17">
        <f t="shared" si="10"/>
        <v>1.5040773967762742</v>
      </c>
      <c r="AA25" s="17">
        <f t="shared" si="11"/>
        <v>0</v>
      </c>
    </row>
    <row r="26" spans="1:27" x14ac:dyDescent="0.25">
      <c r="A26" s="4">
        <v>9</v>
      </c>
      <c r="B26" s="12" t="s">
        <v>17</v>
      </c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1</v>
      </c>
      <c r="N26" s="6">
        <v>0</v>
      </c>
      <c r="O26" s="53" t="s">
        <v>131</v>
      </c>
      <c r="P26" s="17">
        <f t="shared" si="0"/>
        <v>0</v>
      </c>
      <c r="Q26" s="17">
        <f t="shared" si="1"/>
        <v>0</v>
      </c>
      <c r="R26" s="17">
        <f t="shared" si="2"/>
        <v>1.0986122886681098</v>
      </c>
      <c r="S26" s="17">
        <f t="shared" si="3"/>
        <v>0</v>
      </c>
      <c r="T26" s="17">
        <f t="shared" si="4"/>
        <v>0</v>
      </c>
      <c r="U26" s="17">
        <f t="shared" si="5"/>
        <v>0</v>
      </c>
      <c r="V26" s="17">
        <f t="shared" si="6"/>
        <v>0</v>
      </c>
      <c r="W26" s="17">
        <f t="shared" si="7"/>
        <v>0</v>
      </c>
      <c r="X26" s="17">
        <f t="shared" si="8"/>
        <v>1.5040773967762742</v>
      </c>
      <c r="Y26" s="17">
        <f t="shared" si="9"/>
        <v>0</v>
      </c>
      <c r="Z26" s="17">
        <f t="shared" si="10"/>
        <v>1.5040773967762742</v>
      </c>
      <c r="AA26" s="17">
        <f t="shared" si="11"/>
        <v>0</v>
      </c>
    </row>
    <row r="27" spans="1:27" x14ac:dyDescent="0.25">
      <c r="B27" s="13" t="s">
        <v>61</v>
      </c>
      <c r="C27">
        <f>COUNTIF(C18:C26, "&lt;&gt;0")</f>
        <v>3</v>
      </c>
      <c r="D27">
        <f t="shared" ref="D27:N27" si="12">COUNTIF(D18:D26, "&lt;&gt;0")</f>
        <v>3</v>
      </c>
      <c r="E27">
        <f t="shared" si="12"/>
        <v>3</v>
      </c>
      <c r="F27">
        <f t="shared" si="12"/>
        <v>3</v>
      </c>
      <c r="G27">
        <f t="shared" si="12"/>
        <v>2</v>
      </c>
      <c r="H27">
        <f t="shared" si="12"/>
        <v>2</v>
      </c>
      <c r="I27">
        <f t="shared" si="12"/>
        <v>2</v>
      </c>
      <c r="J27">
        <f t="shared" si="12"/>
        <v>2</v>
      </c>
      <c r="K27">
        <f t="shared" si="12"/>
        <v>2</v>
      </c>
      <c r="L27">
        <f t="shared" si="12"/>
        <v>2</v>
      </c>
      <c r="M27">
        <f t="shared" si="12"/>
        <v>2</v>
      </c>
      <c r="N27">
        <f t="shared" si="12"/>
        <v>2</v>
      </c>
    </row>
    <row r="28" spans="1:27" x14ac:dyDescent="0.25">
      <c r="B28" s="13" t="s">
        <v>60</v>
      </c>
      <c r="C28" s="17">
        <f>LN($A$26/C27)</f>
        <v>1.0986122886681098</v>
      </c>
      <c r="D28" s="17">
        <f t="shared" ref="D28:N28" si="13">LN($A$26/D27)</f>
        <v>1.0986122886681098</v>
      </c>
      <c r="E28" s="17">
        <f t="shared" si="13"/>
        <v>1.0986122886681098</v>
      </c>
      <c r="F28" s="17">
        <f t="shared" si="13"/>
        <v>1.0986122886681098</v>
      </c>
      <c r="G28" s="17">
        <f t="shared" si="13"/>
        <v>1.5040773967762742</v>
      </c>
      <c r="H28" s="17">
        <f t="shared" si="13"/>
        <v>1.5040773967762742</v>
      </c>
      <c r="I28" s="17">
        <f t="shared" si="13"/>
        <v>1.5040773967762742</v>
      </c>
      <c r="J28" s="17">
        <f t="shared" si="13"/>
        <v>1.5040773967762742</v>
      </c>
      <c r="K28" s="17">
        <f t="shared" si="13"/>
        <v>1.5040773967762742</v>
      </c>
      <c r="L28" s="17">
        <f t="shared" si="13"/>
        <v>1.5040773967762742</v>
      </c>
      <c r="M28" s="17">
        <f t="shared" si="13"/>
        <v>1.5040773967762742</v>
      </c>
      <c r="N28" s="17">
        <f t="shared" si="13"/>
        <v>1.5040773967762742</v>
      </c>
      <c r="O28" s="54" t="s">
        <v>133</v>
      </c>
      <c r="P28" s="55">
        <f>SQRT(SUMPRODUCT(C20:N20,C20:N20))</f>
        <v>2</v>
      </c>
      <c r="Q28" s="52"/>
    </row>
    <row r="29" spans="1:27" x14ac:dyDescent="0.25">
      <c r="O29" s="54" t="s">
        <v>134</v>
      </c>
      <c r="P29" s="55">
        <f>SQRT(SUMPRODUCT(C21:N21,C21:N21))</f>
        <v>2.4494897427831779</v>
      </c>
      <c r="Q29" s="52"/>
    </row>
    <row r="30" spans="1:27" x14ac:dyDescent="0.25">
      <c r="A30" t="s">
        <v>121</v>
      </c>
      <c r="C30" s="1" t="s">
        <v>2</v>
      </c>
      <c r="D30" s="1" t="s">
        <v>2</v>
      </c>
      <c r="E30" s="1" t="s">
        <v>13</v>
      </c>
      <c r="F30" s="1" t="s">
        <v>11</v>
      </c>
      <c r="G30" s="1" t="s">
        <v>2</v>
      </c>
      <c r="H30" s="1" t="s">
        <v>4</v>
      </c>
      <c r="I30" s="1" t="s">
        <v>0</v>
      </c>
      <c r="J30" s="1" t="s">
        <v>0</v>
      </c>
      <c r="K30" s="1" t="s">
        <v>2</v>
      </c>
      <c r="L30" s="1" t="s">
        <v>0</v>
      </c>
      <c r="M30" s="1" t="s">
        <v>15</v>
      </c>
      <c r="N30" s="1" t="s">
        <v>2</v>
      </c>
      <c r="O30" s="54" t="s">
        <v>135</v>
      </c>
      <c r="P30" s="53">
        <f>SUMPRODUCT(C20:N20,C21:N21)/(P28*P29)</f>
        <v>0.61237243569579458</v>
      </c>
      <c r="Q30" s="53"/>
    </row>
    <row r="31" spans="1:27" x14ac:dyDescent="0.25">
      <c r="C31" s="1" t="s">
        <v>4</v>
      </c>
      <c r="D31" s="1" t="s">
        <v>4</v>
      </c>
      <c r="E31" s="1" t="s">
        <v>15</v>
      </c>
      <c r="F31" s="1" t="s">
        <v>13</v>
      </c>
      <c r="G31" s="1" t="s">
        <v>8</v>
      </c>
      <c r="H31" s="1" t="s">
        <v>6</v>
      </c>
      <c r="I31" s="1" t="s">
        <v>4</v>
      </c>
      <c r="J31" s="1" t="s">
        <v>6</v>
      </c>
      <c r="K31" s="1" t="s">
        <v>17</v>
      </c>
      <c r="L31" s="1" t="s">
        <v>2</v>
      </c>
      <c r="M31" s="1" t="s">
        <v>17</v>
      </c>
      <c r="N31" s="1" t="s">
        <v>8</v>
      </c>
      <c r="O31" s="54" t="s">
        <v>136</v>
      </c>
      <c r="P31" s="53">
        <f>ACOS(P30)</f>
        <v>0.91173829096848757</v>
      </c>
      <c r="Q31" s="54" t="s">
        <v>137</v>
      </c>
    </row>
    <row r="32" spans="1:27" x14ac:dyDescent="0.25">
      <c r="C32" s="1" t="s">
        <v>6</v>
      </c>
      <c r="D32" s="1" t="s">
        <v>8</v>
      </c>
      <c r="E32" s="1" t="s">
        <v>17</v>
      </c>
      <c r="F32" s="1" t="s">
        <v>15</v>
      </c>
      <c r="G32" s="1"/>
      <c r="H32" s="1"/>
      <c r="I32" s="1"/>
      <c r="J32" s="1"/>
      <c r="K32" s="1"/>
      <c r="L32" s="1"/>
      <c r="M32" s="1"/>
      <c r="N32" s="1"/>
      <c r="O32" s="53"/>
      <c r="P32" s="53">
        <f>P31*180/PI()</f>
        <v>52.238756092964962</v>
      </c>
      <c r="Q32" s="53" t="s">
        <v>138</v>
      </c>
    </row>
    <row r="33" spans="1:42" x14ac:dyDescent="0.25">
      <c r="A33" s="20"/>
      <c r="C33" s="56" t="s">
        <v>123</v>
      </c>
      <c r="Q33" s="4"/>
    </row>
    <row r="35" spans="1:42" x14ac:dyDescent="0.25">
      <c r="C35" s="28" t="s">
        <v>109</v>
      </c>
      <c r="P35" s="10"/>
    </row>
    <row r="36" spans="1:42" x14ac:dyDescent="0.25">
      <c r="D36" t="s">
        <v>58</v>
      </c>
      <c r="P36" s="10"/>
    </row>
    <row r="37" spans="1:42" x14ac:dyDescent="0.25">
      <c r="B37" s="11" t="s">
        <v>65</v>
      </c>
      <c r="D37">
        <v>1</v>
      </c>
      <c r="E37">
        <v>2</v>
      </c>
      <c r="F37">
        <v>3</v>
      </c>
      <c r="G37">
        <v>4</v>
      </c>
      <c r="H37">
        <v>5</v>
      </c>
      <c r="I37">
        <v>6</v>
      </c>
      <c r="J37">
        <v>7</v>
      </c>
      <c r="K37">
        <v>8</v>
      </c>
      <c r="L37">
        <v>9</v>
      </c>
      <c r="M37">
        <v>10</v>
      </c>
      <c r="N37">
        <v>11</v>
      </c>
      <c r="O37">
        <v>12</v>
      </c>
      <c r="P37">
        <v>13</v>
      </c>
      <c r="Q37">
        <v>14</v>
      </c>
      <c r="R37">
        <v>15</v>
      </c>
      <c r="S37">
        <v>16</v>
      </c>
      <c r="T37">
        <v>17</v>
      </c>
      <c r="U37">
        <v>18</v>
      </c>
      <c r="V37">
        <v>19</v>
      </c>
      <c r="W37">
        <v>20</v>
      </c>
      <c r="X37">
        <v>21</v>
      </c>
      <c r="Y37">
        <v>22</v>
      </c>
      <c r="Z37">
        <v>23</v>
      </c>
      <c r="AA37">
        <v>24</v>
      </c>
      <c r="AB37">
        <v>25</v>
      </c>
      <c r="AC37">
        <v>26</v>
      </c>
      <c r="AD37">
        <v>27</v>
      </c>
      <c r="AE37">
        <v>28</v>
      </c>
      <c r="AF37">
        <v>29</v>
      </c>
      <c r="AG37">
        <v>30</v>
      </c>
      <c r="AH37">
        <v>31</v>
      </c>
      <c r="AI37">
        <v>32</v>
      </c>
      <c r="AJ37">
        <v>33</v>
      </c>
      <c r="AK37">
        <v>34</v>
      </c>
      <c r="AL37">
        <v>35</v>
      </c>
      <c r="AM37">
        <v>36</v>
      </c>
      <c r="AN37">
        <v>37</v>
      </c>
      <c r="AO37">
        <v>38</v>
      </c>
      <c r="AP37">
        <v>39</v>
      </c>
    </row>
    <row r="38" spans="1:42" x14ac:dyDescent="0.25">
      <c r="A38" s="1"/>
      <c r="B38" s="1" t="s">
        <v>59</v>
      </c>
      <c r="C38" s="1"/>
      <c r="D38" s="11" t="s">
        <v>24</v>
      </c>
      <c r="E38" s="11" t="s">
        <v>22</v>
      </c>
      <c r="F38" s="11" t="s">
        <v>34</v>
      </c>
      <c r="G38" s="11" t="s">
        <v>36</v>
      </c>
      <c r="H38" s="11" t="s">
        <v>44</v>
      </c>
      <c r="I38" s="11" t="s">
        <v>23</v>
      </c>
      <c r="J38" s="11" t="s">
        <v>54</v>
      </c>
      <c r="K38" s="11" t="s">
        <v>32</v>
      </c>
      <c r="L38" s="11" t="s">
        <v>40</v>
      </c>
      <c r="M38" s="11" t="s">
        <v>21</v>
      </c>
      <c r="N38" s="11" t="s">
        <v>42</v>
      </c>
      <c r="O38" s="11" t="s">
        <v>47</v>
      </c>
      <c r="P38" s="11" t="s">
        <v>18</v>
      </c>
      <c r="Q38" s="11" t="s">
        <v>55</v>
      </c>
      <c r="R38" s="11" t="s">
        <v>20</v>
      </c>
      <c r="S38" s="14" t="s">
        <v>49</v>
      </c>
      <c r="T38" s="14" t="s">
        <v>19</v>
      </c>
      <c r="U38" s="11" t="s">
        <v>33</v>
      </c>
      <c r="V38" s="11" t="s">
        <v>41</v>
      </c>
      <c r="W38" s="11" t="s">
        <v>50</v>
      </c>
      <c r="X38" s="11" t="s">
        <v>56</v>
      </c>
      <c r="Y38" s="11" t="s">
        <v>27</v>
      </c>
      <c r="Z38" s="11" t="s">
        <v>45</v>
      </c>
      <c r="AA38" s="11" t="s">
        <v>48</v>
      </c>
      <c r="AB38" s="11" t="s">
        <v>39</v>
      </c>
      <c r="AC38" s="11" t="s">
        <v>43</v>
      </c>
      <c r="AD38" s="11" t="s">
        <v>38</v>
      </c>
      <c r="AE38" s="11" t="s">
        <v>29</v>
      </c>
      <c r="AF38" s="11" t="s">
        <v>25</v>
      </c>
      <c r="AG38" s="11" t="s">
        <v>28</v>
      </c>
      <c r="AH38" s="11" t="s">
        <v>35</v>
      </c>
      <c r="AI38" s="11" t="s">
        <v>31</v>
      </c>
      <c r="AJ38" s="11" t="s">
        <v>30</v>
      </c>
      <c r="AK38" s="11" t="s">
        <v>37</v>
      </c>
      <c r="AL38" s="11" t="s">
        <v>46</v>
      </c>
      <c r="AM38" s="11" t="s">
        <v>26</v>
      </c>
      <c r="AN38" s="11" t="s">
        <v>52</v>
      </c>
      <c r="AO38" s="11" t="s">
        <v>51</v>
      </c>
    </row>
    <row r="39" spans="1:42" x14ac:dyDescent="0.25">
      <c r="A39" s="4">
        <v>1</v>
      </c>
      <c r="B39" s="3" t="s">
        <v>0</v>
      </c>
      <c r="C39" s="16">
        <f t="shared" ref="C39:C47" si="14">SUM(D39:AO39)</f>
        <v>7</v>
      </c>
      <c r="E39">
        <v>1</v>
      </c>
      <c r="G39">
        <v>1</v>
      </c>
      <c r="I39">
        <v>1</v>
      </c>
      <c r="M39">
        <v>1</v>
      </c>
      <c r="P39">
        <v>1</v>
      </c>
      <c r="R39">
        <v>1</v>
      </c>
      <c r="T39">
        <v>1</v>
      </c>
    </row>
    <row r="40" spans="1:42" x14ac:dyDescent="0.25">
      <c r="A40" s="4">
        <v>2</v>
      </c>
      <c r="B40" s="3" t="s">
        <v>2</v>
      </c>
      <c r="C40" s="16">
        <f t="shared" si="14"/>
        <v>10</v>
      </c>
      <c r="D40">
        <v>1</v>
      </c>
      <c r="I40">
        <v>1</v>
      </c>
      <c r="X40">
        <v>2</v>
      </c>
      <c r="Y40">
        <v>1</v>
      </c>
      <c r="AE40">
        <v>1</v>
      </c>
      <c r="AF40">
        <v>1</v>
      </c>
      <c r="AG40">
        <v>1</v>
      </c>
      <c r="AJ40">
        <v>1</v>
      </c>
      <c r="AM40">
        <v>1</v>
      </c>
    </row>
    <row r="41" spans="1:42" x14ac:dyDescent="0.25">
      <c r="A41" s="4">
        <v>3</v>
      </c>
      <c r="B41" s="3" t="s">
        <v>4</v>
      </c>
      <c r="C41" s="16">
        <f t="shared" si="14"/>
        <v>6</v>
      </c>
      <c r="K41">
        <v>1</v>
      </c>
      <c r="P41">
        <v>1</v>
      </c>
      <c r="R41">
        <v>1</v>
      </c>
      <c r="U41">
        <v>1</v>
      </c>
      <c r="AG41">
        <v>1</v>
      </c>
      <c r="AM41">
        <v>1</v>
      </c>
    </row>
    <row r="42" spans="1:42" x14ac:dyDescent="0.25">
      <c r="A42" s="4">
        <v>4</v>
      </c>
      <c r="B42" s="3" t="s">
        <v>6</v>
      </c>
      <c r="C42" s="16">
        <f t="shared" si="14"/>
        <v>8</v>
      </c>
      <c r="F42">
        <v>1</v>
      </c>
      <c r="J42">
        <v>1</v>
      </c>
      <c r="K42">
        <v>1</v>
      </c>
      <c r="Q42">
        <v>1</v>
      </c>
      <c r="AG42">
        <v>2</v>
      </c>
      <c r="AH42">
        <v>1</v>
      </c>
      <c r="AK42">
        <v>1</v>
      </c>
    </row>
    <row r="43" spans="1:42" x14ac:dyDescent="0.25">
      <c r="A43" s="4">
        <v>5</v>
      </c>
      <c r="B43" s="12" t="s">
        <v>8</v>
      </c>
      <c r="C43" s="2">
        <f t="shared" si="14"/>
        <v>9</v>
      </c>
      <c r="D43" s="2"/>
      <c r="E43" s="2"/>
      <c r="F43" s="2"/>
      <c r="G43" s="2"/>
      <c r="H43" s="2"/>
      <c r="I43" s="2"/>
      <c r="J43" s="2"/>
      <c r="K43" s="2"/>
      <c r="L43" s="2">
        <v>1</v>
      </c>
      <c r="M43" s="2"/>
      <c r="N43" s="2"/>
      <c r="O43" s="2"/>
      <c r="P43" s="2"/>
      <c r="Q43" s="2"/>
      <c r="R43" s="2"/>
      <c r="S43" s="2"/>
      <c r="T43" s="2"/>
      <c r="U43" s="2"/>
      <c r="V43" s="2">
        <v>1</v>
      </c>
      <c r="W43" s="2"/>
      <c r="X43" s="2"/>
      <c r="Y43" s="2"/>
      <c r="Z43" s="2"/>
      <c r="AA43" s="2"/>
      <c r="AB43" s="2">
        <v>1</v>
      </c>
      <c r="AC43" s="2"/>
      <c r="AD43" s="2">
        <v>1</v>
      </c>
      <c r="AE43" s="2">
        <v>1</v>
      </c>
      <c r="AF43" s="2"/>
      <c r="AG43" s="2"/>
      <c r="AH43" s="2"/>
      <c r="AI43" s="2"/>
      <c r="AJ43" s="2">
        <v>1</v>
      </c>
      <c r="AK43" s="2">
        <v>2</v>
      </c>
      <c r="AL43" s="2"/>
      <c r="AM43" s="2">
        <v>1</v>
      </c>
      <c r="AN43" s="2"/>
      <c r="AO43" s="2"/>
    </row>
    <row r="44" spans="1:42" x14ac:dyDescent="0.25">
      <c r="A44" s="4">
        <v>6</v>
      </c>
      <c r="B44" s="3" t="s">
        <v>11</v>
      </c>
      <c r="C44" s="16">
        <f t="shared" si="14"/>
        <v>7</v>
      </c>
      <c r="H44">
        <v>1</v>
      </c>
      <c r="N44">
        <v>1</v>
      </c>
      <c r="X44">
        <v>1</v>
      </c>
      <c r="Z44">
        <v>1</v>
      </c>
      <c r="AC44">
        <v>1</v>
      </c>
      <c r="AI44">
        <v>1</v>
      </c>
      <c r="AL44">
        <v>1</v>
      </c>
    </row>
    <row r="45" spans="1:42" x14ac:dyDescent="0.25">
      <c r="A45" s="4">
        <v>7</v>
      </c>
      <c r="B45" s="3" t="s">
        <v>13</v>
      </c>
      <c r="C45" s="16">
        <f t="shared" si="14"/>
        <v>6</v>
      </c>
      <c r="O45">
        <v>1</v>
      </c>
      <c r="Q45">
        <v>1</v>
      </c>
      <c r="X45">
        <v>1</v>
      </c>
      <c r="AA45">
        <v>1</v>
      </c>
      <c r="AI45">
        <v>1</v>
      </c>
      <c r="AL45">
        <v>1</v>
      </c>
    </row>
    <row r="46" spans="1:42" x14ac:dyDescent="0.25">
      <c r="A46" s="4">
        <v>8</v>
      </c>
      <c r="B46" s="3" t="s">
        <v>15</v>
      </c>
      <c r="C46" s="16">
        <f t="shared" si="14"/>
        <v>8</v>
      </c>
      <c r="F46">
        <v>1</v>
      </c>
      <c r="O46">
        <v>1</v>
      </c>
      <c r="S46">
        <v>1</v>
      </c>
      <c r="W46">
        <v>1</v>
      </c>
      <c r="X46">
        <v>1</v>
      </c>
      <c r="AL46">
        <v>1</v>
      </c>
      <c r="AN46">
        <v>1</v>
      </c>
      <c r="AO46">
        <v>1</v>
      </c>
    </row>
    <row r="47" spans="1:42" x14ac:dyDescent="0.25">
      <c r="A47" s="6">
        <v>9</v>
      </c>
      <c r="B47" s="12" t="s">
        <v>17</v>
      </c>
      <c r="C47" s="2">
        <f t="shared" si="14"/>
        <v>4</v>
      </c>
      <c r="D47" s="2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>
        <v>1</v>
      </c>
      <c r="P47" s="2"/>
      <c r="Q47" s="2"/>
      <c r="R47" s="2"/>
      <c r="S47" s="2"/>
      <c r="T47" s="2"/>
      <c r="U47" s="2"/>
      <c r="V47" s="2"/>
      <c r="W47" s="2">
        <v>1</v>
      </c>
      <c r="X47" s="2"/>
      <c r="Y47" s="2"/>
      <c r="Z47" s="2"/>
      <c r="AA47" s="2"/>
      <c r="AB47" s="2"/>
      <c r="AC47" s="2"/>
      <c r="AD47" s="2"/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s="2"/>
    </row>
    <row r="48" spans="1:42" x14ac:dyDescent="0.25">
      <c r="B48" s="13" t="s">
        <v>61</v>
      </c>
      <c r="D48">
        <f>SUM(D39:D47)</f>
        <v>2</v>
      </c>
      <c r="E48">
        <f t="shared" ref="E48:AO48" si="15">SUM(E39:E47)</f>
        <v>1</v>
      </c>
      <c r="F48">
        <f t="shared" si="15"/>
        <v>2</v>
      </c>
      <c r="G48">
        <f t="shared" si="15"/>
        <v>1</v>
      </c>
      <c r="H48">
        <f t="shared" si="15"/>
        <v>1</v>
      </c>
      <c r="I48">
        <f t="shared" si="15"/>
        <v>2</v>
      </c>
      <c r="J48">
        <f t="shared" si="15"/>
        <v>1</v>
      </c>
      <c r="K48">
        <f t="shared" si="15"/>
        <v>2</v>
      </c>
      <c r="L48">
        <f t="shared" si="15"/>
        <v>1</v>
      </c>
      <c r="M48">
        <f t="shared" si="15"/>
        <v>1</v>
      </c>
      <c r="N48">
        <f t="shared" si="15"/>
        <v>1</v>
      </c>
      <c r="O48">
        <f t="shared" si="15"/>
        <v>3</v>
      </c>
      <c r="P48">
        <f t="shared" si="15"/>
        <v>2</v>
      </c>
      <c r="Q48">
        <f t="shared" si="15"/>
        <v>2</v>
      </c>
      <c r="R48">
        <f t="shared" si="15"/>
        <v>2</v>
      </c>
      <c r="S48">
        <f t="shared" si="15"/>
        <v>1</v>
      </c>
      <c r="T48">
        <f t="shared" si="15"/>
        <v>1</v>
      </c>
      <c r="U48">
        <f t="shared" si="15"/>
        <v>1</v>
      </c>
      <c r="V48">
        <f t="shared" si="15"/>
        <v>1</v>
      </c>
      <c r="W48">
        <f t="shared" si="15"/>
        <v>2</v>
      </c>
      <c r="X48">
        <f t="shared" si="15"/>
        <v>5</v>
      </c>
      <c r="Y48">
        <f t="shared" si="15"/>
        <v>1</v>
      </c>
      <c r="Z48">
        <f t="shared" si="15"/>
        <v>1</v>
      </c>
      <c r="AA48">
        <f t="shared" si="15"/>
        <v>1</v>
      </c>
      <c r="AB48">
        <f t="shared" si="15"/>
        <v>1</v>
      </c>
      <c r="AC48">
        <f t="shared" si="15"/>
        <v>1</v>
      </c>
      <c r="AD48">
        <f t="shared" si="15"/>
        <v>1</v>
      </c>
      <c r="AE48">
        <f t="shared" si="15"/>
        <v>2</v>
      </c>
      <c r="AF48">
        <f t="shared" si="15"/>
        <v>2</v>
      </c>
      <c r="AG48">
        <f t="shared" si="15"/>
        <v>4</v>
      </c>
      <c r="AH48">
        <f t="shared" si="15"/>
        <v>1</v>
      </c>
      <c r="AI48">
        <f t="shared" si="15"/>
        <v>2</v>
      </c>
      <c r="AJ48">
        <f t="shared" si="15"/>
        <v>2</v>
      </c>
      <c r="AK48">
        <f t="shared" si="15"/>
        <v>3</v>
      </c>
      <c r="AL48">
        <f t="shared" si="15"/>
        <v>3</v>
      </c>
      <c r="AM48">
        <f t="shared" si="15"/>
        <v>3</v>
      </c>
      <c r="AN48">
        <f t="shared" si="15"/>
        <v>1</v>
      </c>
      <c r="AO48">
        <f t="shared" si="15"/>
        <v>1</v>
      </c>
    </row>
    <row r="49" spans="1:41" x14ac:dyDescent="0.25">
      <c r="B49" s="13" t="s">
        <v>60</v>
      </c>
      <c r="D49" s="17">
        <f t="shared" ref="D49:AO49" si="16">LN($A$47/D48)</f>
        <v>1.5040773967762742</v>
      </c>
      <c r="E49" s="17">
        <f t="shared" si="16"/>
        <v>2.1972245773362196</v>
      </c>
      <c r="F49" s="17">
        <f t="shared" si="16"/>
        <v>1.5040773967762742</v>
      </c>
      <c r="G49" s="17">
        <f t="shared" si="16"/>
        <v>2.1972245773362196</v>
      </c>
      <c r="H49" s="17">
        <f t="shared" si="16"/>
        <v>2.1972245773362196</v>
      </c>
      <c r="I49" s="17">
        <f t="shared" si="16"/>
        <v>1.5040773967762742</v>
      </c>
      <c r="J49" s="17">
        <f t="shared" si="16"/>
        <v>2.1972245773362196</v>
      </c>
      <c r="K49" s="17">
        <f t="shared" si="16"/>
        <v>1.5040773967762742</v>
      </c>
      <c r="L49" s="17">
        <f t="shared" si="16"/>
        <v>2.1972245773362196</v>
      </c>
      <c r="M49" s="17">
        <f t="shared" si="16"/>
        <v>2.1972245773362196</v>
      </c>
      <c r="N49" s="17">
        <f t="shared" si="16"/>
        <v>2.1972245773362196</v>
      </c>
      <c r="O49" s="17">
        <f t="shared" si="16"/>
        <v>1.0986122886681098</v>
      </c>
      <c r="P49" s="17">
        <f t="shared" si="16"/>
        <v>1.5040773967762742</v>
      </c>
      <c r="Q49" s="17">
        <f t="shared" si="16"/>
        <v>1.5040773967762742</v>
      </c>
      <c r="R49" s="17">
        <f t="shared" si="16"/>
        <v>1.5040773967762742</v>
      </c>
      <c r="S49" s="17">
        <f t="shared" si="16"/>
        <v>2.1972245773362196</v>
      </c>
      <c r="T49" s="17">
        <f t="shared" si="16"/>
        <v>2.1972245773362196</v>
      </c>
      <c r="U49" s="17">
        <f t="shared" si="16"/>
        <v>2.1972245773362196</v>
      </c>
      <c r="V49" s="17">
        <f t="shared" si="16"/>
        <v>2.1972245773362196</v>
      </c>
      <c r="W49" s="17">
        <f t="shared" si="16"/>
        <v>1.5040773967762742</v>
      </c>
      <c r="X49" s="17">
        <f t="shared" si="16"/>
        <v>0.58778666490211906</v>
      </c>
      <c r="Y49" s="17">
        <f t="shared" si="16"/>
        <v>2.1972245773362196</v>
      </c>
      <c r="Z49" s="17">
        <f t="shared" si="16"/>
        <v>2.1972245773362196</v>
      </c>
      <c r="AA49" s="17">
        <f t="shared" si="16"/>
        <v>2.1972245773362196</v>
      </c>
      <c r="AB49" s="17">
        <f t="shared" si="16"/>
        <v>2.1972245773362196</v>
      </c>
      <c r="AC49" s="17">
        <f t="shared" si="16"/>
        <v>2.1972245773362196</v>
      </c>
      <c r="AD49" s="17">
        <f t="shared" si="16"/>
        <v>2.1972245773362196</v>
      </c>
      <c r="AE49" s="17">
        <f t="shared" si="16"/>
        <v>1.5040773967762742</v>
      </c>
      <c r="AF49" s="17">
        <f t="shared" si="16"/>
        <v>1.5040773967762742</v>
      </c>
      <c r="AG49" s="17">
        <f t="shared" si="16"/>
        <v>0.81093021621632877</v>
      </c>
      <c r="AH49" s="17">
        <f t="shared" si="16"/>
        <v>2.1972245773362196</v>
      </c>
      <c r="AI49" s="17">
        <f t="shared" si="16"/>
        <v>1.5040773967762742</v>
      </c>
      <c r="AJ49" s="17">
        <f t="shared" si="16"/>
        <v>1.5040773967762742</v>
      </c>
      <c r="AK49" s="17">
        <f t="shared" si="16"/>
        <v>1.0986122886681098</v>
      </c>
      <c r="AL49" s="17">
        <f t="shared" si="16"/>
        <v>1.0986122886681098</v>
      </c>
      <c r="AM49" s="17">
        <f t="shared" si="16"/>
        <v>1.0986122886681098</v>
      </c>
      <c r="AN49" s="17">
        <f t="shared" si="16"/>
        <v>2.1972245773362196</v>
      </c>
      <c r="AO49" s="17">
        <f t="shared" si="16"/>
        <v>2.1972245773362196</v>
      </c>
    </row>
    <row r="51" spans="1:41" x14ac:dyDescent="0.25">
      <c r="B51" s="1" t="s">
        <v>64</v>
      </c>
    </row>
    <row r="52" spans="1:41" x14ac:dyDescent="0.25">
      <c r="A52" s="1"/>
      <c r="B52" s="1" t="s">
        <v>59</v>
      </c>
    </row>
    <row r="53" spans="1:41" x14ac:dyDescent="0.25">
      <c r="A53" s="4">
        <v>1</v>
      </c>
      <c r="B53" s="3" t="s">
        <v>0</v>
      </c>
      <c r="D53" s="17">
        <f t="shared" ref="D53:D61" si="17">D39*D$49</f>
        <v>0</v>
      </c>
      <c r="E53" s="17">
        <f t="shared" ref="E53:R53" si="18">E39*E$49</f>
        <v>2.1972245773362196</v>
      </c>
      <c r="F53" s="17">
        <f t="shared" si="18"/>
        <v>0</v>
      </c>
      <c r="G53" s="17">
        <f t="shared" si="18"/>
        <v>2.1972245773362196</v>
      </c>
      <c r="H53" s="17">
        <f t="shared" si="18"/>
        <v>0</v>
      </c>
      <c r="I53" s="17">
        <f t="shared" si="18"/>
        <v>1.5040773967762742</v>
      </c>
      <c r="J53" s="17">
        <f t="shared" si="18"/>
        <v>0</v>
      </c>
      <c r="K53" s="17">
        <f t="shared" si="18"/>
        <v>0</v>
      </c>
      <c r="L53" s="17">
        <f t="shared" si="18"/>
        <v>0</v>
      </c>
      <c r="M53" s="17">
        <f t="shared" si="18"/>
        <v>2.1972245773362196</v>
      </c>
      <c r="N53" s="17">
        <f t="shared" si="18"/>
        <v>0</v>
      </c>
      <c r="O53" s="17">
        <f t="shared" si="18"/>
        <v>0</v>
      </c>
      <c r="P53" s="17">
        <f t="shared" si="18"/>
        <v>1.5040773967762742</v>
      </c>
      <c r="Q53" s="17">
        <f t="shared" si="18"/>
        <v>0</v>
      </c>
      <c r="R53" s="17">
        <f t="shared" si="18"/>
        <v>1.5040773967762742</v>
      </c>
      <c r="S53" s="17">
        <f t="shared" ref="S53:S61" si="19">T39*T$49</f>
        <v>2.1972245773362196</v>
      </c>
      <c r="T53" s="17">
        <f t="shared" ref="T53:AL53" si="20">U39*U$49</f>
        <v>0</v>
      </c>
      <c r="U53" s="17">
        <f t="shared" si="20"/>
        <v>0</v>
      </c>
      <c r="V53" s="17">
        <f t="shared" si="20"/>
        <v>0</v>
      </c>
      <c r="W53" s="17">
        <f t="shared" si="20"/>
        <v>0</v>
      </c>
      <c r="X53" s="17">
        <f t="shared" si="20"/>
        <v>0</v>
      </c>
      <c r="Y53" s="17">
        <f t="shared" si="20"/>
        <v>0</v>
      </c>
      <c r="Z53" s="17">
        <f t="shared" si="20"/>
        <v>0</v>
      </c>
      <c r="AA53" s="17">
        <f t="shared" si="20"/>
        <v>0</v>
      </c>
      <c r="AB53" s="17">
        <f t="shared" si="20"/>
        <v>0</v>
      </c>
      <c r="AC53" s="17">
        <f t="shared" si="20"/>
        <v>0</v>
      </c>
      <c r="AD53" s="17">
        <f t="shared" si="20"/>
        <v>0</v>
      </c>
      <c r="AE53" s="17">
        <f t="shared" si="20"/>
        <v>0</v>
      </c>
      <c r="AF53" s="17">
        <f t="shared" si="20"/>
        <v>0</v>
      </c>
      <c r="AG53" s="17">
        <f t="shared" si="20"/>
        <v>0</v>
      </c>
      <c r="AH53" s="17">
        <f t="shared" si="20"/>
        <v>0</v>
      </c>
      <c r="AI53" s="17">
        <f t="shared" si="20"/>
        <v>0</v>
      </c>
      <c r="AJ53" s="17">
        <f t="shared" si="20"/>
        <v>0</v>
      </c>
      <c r="AK53" s="17">
        <f t="shared" si="20"/>
        <v>0</v>
      </c>
      <c r="AL53" s="17">
        <f t="shared" si="20"/>
        <v>0</v>
      </c>
      <c r="AM53" s="17">
        <f>AN39*AN$49</f>
        <v>0</v>
      </c>
      <c r="AN53" s="17">
        <f t="shared" ref="AN53" si="21">AO39*AO$49</f>
        <v>0</v>
      </c>
    </row>
    <row r="54" spans="1:41" x14ac:dyDescent="0.25">
      <c r="A54" s="4">
        <v>2</v>
      </c>
      <c r="B54" s="3" t="s">
        <v>2</v>
      </c>
      <c r="D54" s="17">
        <f t="shared" si="17"/>
        <v>1.5040773967762742</v>
      </c>
      <c r="E54" s="17">
        <f t="shared" ref="E54:R54" si="22">E40*E$49</f>
        <v>0</v>
      </c>
      <c r="F54" s="17">
        <f t="shared" si="22"/>
        <v>0</v>
      </c>
      <c r="G54" s="17">
        <f t="shared" si="22"/>
        <v>0</v>
      </c>
      <c r="H54" s="17">
        <f t="shared" si="22"/>
        <v>0</v>
      </c>
      <c r="I54" s="17">
        <f t="shared" si="22"/>
        <v>1.5040773967762742</v>
      </c>
      <c r="J54" s="17">
        <f t="shared" si="22"/>
        <v>0</v>
      </c>
      <c r="K54" s="17">
        <f t="shared" si="22"/>
        <v>0</v>
      </c>
      <c r="L54" s="17">
        <f t="shared" si="22"/>
        <v>0</v>
      </c>
      <c r="M54" s="17">
        <f t="shared" si="22"/>
        <v>0</v>
      </c>
      <c r="N54" s="17">
        <f t="shared" si="22"/>
        <v>0</v>
      </c>
      <c r="O54" s="17">
        <f t="shared" si="22"/>
        <v>0</v>
      </c>
      <c r="P54" s="17">
        <f t="shared" si="22"/>
        <v>0</v>
      </c>
      <c r="Q54" s="17">
        <f t="shared" si="22"/>
        <v>0</v>
      </c>
      <c r="R54" s="17">
        <f t="shared" si="22"/>
        <v>0</v>
      </c>
      <c r="S54" s="17">
        <f t="shared" si="19"/>
        <v>0</v>
      </c>
      <c r="T54" s="17">
        <f t="shared" ref="T54:AN54" si="23">U40*U$49</f>
        <v>0</v>
      </c>
      <c r="U54" s="17">
        <f t="shared" si="23"/>
        <v>0</v>
      </c>
      <c r="V54" s="17">
        <f t="shared" si="23"/>
        <v>0</v>
      </c>
      <c r="W54" s="17">
        <f t="shared" si="23"/>
        <v>1.1755733298042381</v>
      </c>
      <c r="X54" s="17">
        <f t="shared" si="23"/>
        <v>2.1972245773362196</v>
      </c>
      <c r="Y54" s="17">
        <f t="shared" si="23"/>
        <v>0</v>
      </c>
      <c r="Z54" s="17">
        <f t="shared" si="23"/>
        <v>0</v>
      </c>
      <c r="AA54" s="17">
        <f t="shared" si="23"/>
        <v>0</v>
      </c>
      <c r="AB54" s="17">
        <f t="shared" si="23"/>
        <v>0</v>
      </c>
      <c r="AC54" s="17">
        <f t="shared" si="23"/>
        <v>0</v>
      </c>
      <c r="AD54" s="17">
        <f t="shared" si="23"/>
        <v>1.5040773967762742</v>
      </c>
      <c r="AE54" s="17">
        <f t="shared" si="23"/>
        <v>1.5040773967762742</v>
      </c>
      <c r="AF54" s="17">
        <f t="shared" si="23"/>
        <v>0.81093021621632877</v>
      </c>
      <c r="AG54" s="17">
        <f t="shared" si="23"/>
        <v>0</v>
      </c>
      <c r="AH54" s="17">
        <f t="shared" si="23"/>
        <v>0</v>
      </c>
      <c r="AI54" s="17">
        <f t="shared" si="23"/>
        <v>1.5040773967762742</v>
      </c>
      <c r="AJ54" s="17">
        <f t="shared" si="23"/>
        <v>0</v>
      </c>
      <c r="AK54" s="17">
        <f t="shared" si="23"/>
        <v>0</v>
      </c>
      <c r="AL54" s="17">
        <f t="shared" si="23"/>
        <v>1.0986122886681098</v>
      </c>
      <c r="AM54" s="17">
        <f t="shared" si="23"/>
        <v>0</v>
      </c>
      <c r="AN54" s="17">
        <f t="shared" si="23"/>
        <v>0</v>
      </c>
    </row>
    <row r="55" spans="1:41" x14ac:dyDescent="0.25">
      <c r="A55" s="4">
        <v>3</v>
      </c>
      <c r="B55" s="3" t="s">
        <v>4</v>
      </c>
      <c r="D55" s="17">
        <f t="shared" si="17"/>
        <v>0</v>
      </c>
      <c r="E55" s="17">
        <f t="shared" ref="E55:R55" si="24">E41*E$49</f>
        <v>0</v>
      </c>
      <c r="F55" s="17">
        <f t="shared" si="24"/>
        <v>0</v>
      </c>
      <c r="G55" s="17">
        <f t="shared" si="24"/>
        <v>0</v>
      </c>
      <c r="H55" s="17">
        <f t="shared" si="24"/>
        <v>0</v>
      </c>
      <c r="I55" s="17">
        <f t="shared" si="24"/>
        <v>0</v>
      </c>
      <c r="J55" s="17">
        <f t="shared" si="24"/>
        <v>0</v>
      </c>
      <c r="K55" s="17">
        <f t="shared" si="24"/>
        <v>1.5040773967762742</v>
      </c>
      <c r="L55" s="17">
        <f t="shared" si="24"/>
        <v>0</v>
      </c>
      <c r="M55" s="17">
        <f t="shared" si="24"/>
        <v>0</v>
      </c>
      <c r="N55" s="17">
        <f t="shared" si="24"/>
        <v>0</v>
      </c>
      <c r="O55" s="17">
        <f t="shared" si="24"/>
        <v>0</v>
      </c>
      <c r="P55" s="17">
        <f t="shared" si="24"/>
        <v>1.5040773967762742</v>
      </c>
      <c r="Q55" s="17">
        <f t="shared" si="24"/>
        <v>0</v>
      </c>
      <c r="R55" s="17">
        <f t="shared" si="24"/>
        <v>1.5040773967762742</v>
      </c>
      <c r="S55" s="17">
        <f t="shared" si="19"/>
        <v>0</v>
      </c>
      <c r="T55" s="17">
        <f t="shared" ref="T55:AN55" si="25">U41*U$49</f>
        <v>2.1972245773362196</v>
      </c>
      <c r="U55" s="17">
        <f t="shared" si="25"/>
        <v>0</v>
      </c>
      <c r="V55" s="17">
        <f t="shared" si="25"/>
        <v>0</v>
      </c>
      <c r="W55" s="17">
        <f t="shared" si="25"/>
        <v>0</v>
      </c>
      <c r="X55" s="17">
        <f t="shared" si="25"/>
        <v>0</v>
      </c>
      <c r="Y55" s="17">
        <f t="shared" si="25"/>
        <v>0</v>
      </c>
      <c r="Z55" s="17">
        <f t="shared" si="25"/>
        <v>0</v>
      </c>
      <c r="AA55" s="17">
        <f t="shared" si="25"/>
        <v>0</v>
      </c>
      <c r="AB55" s="17">
        <f t="shared" si="25"/>
        <v>0</v>
      </c>
      <c r="AC55" s="17">
        <f t="shared" si="25"/>
        <v>0</v>
      </c>
      <c r="AD55" s="17">
        <f t="shared" si="25"/>
        <v>0</v>
      </c>
      <c r="AE55" s="17">
        <f t="shared" si="25"/>
        <v>0</v>
      </c>
      <c r="AF55" s="17">
        <f t="shared" si="25"/>
        <v>0.81093021621632877</v>
      </c>
      <c r="AG55" s="17">
        <f t="shared" si="25"/>
        <v>0</v>
      </c>
      <c r="AH55" s="17">
        <f t="shared" si="25"/>
        <v>0</v>
      </c>
      <c r="AI55" s="17">
        <f t="shared" si="25"/>
        <v>0</v>
      </c>
      <c r="AJ55" s="17">
        <f t="shared" si="25"/>
        <v>0</v>
      </c>
      <c r="AK55" s="17">
        <f t="shared" si="25"/>
        <v>0</v>
      </c>
      <c r="AL55" s="17">
        <f t="shared" si="25"/>
        <v>1.0986122886681098</v>
      </c>
      <c r="AM55" s="17">
        <f t="shared" si="25"/>
        <v>0</v>
      </c>
      <c r="AN55" s="17">
        <f t="shared" si="25"/>
        <v>0</v>
      </c>
    </row>
    <row r="56" spans="1:41" x14ac:dyDescent="0.25">
      <c r="A56" s="4">
        <v>4</v>
      </c>
      <c r="B56" s="3" t="s">
        <v>6</v>
      </c>
      <c r="D56" s="17">
        <f t="shared" si="17"/>
        <v>0</v>
      </c>
      <c r="E56" s="17">
        <f t="shared" ref="E56:R56" si="26">E42*E$49</f>
        <v>0</v>
      </c>
      <c r="F56" s="17">
        <f t="shared" si="26"/>
        <v>1.5040773967762742</v>
      </c>
      <c r="G56" s="17">
        <f t="shared" si="26"/>
        <v>0</v>
      </c>
      <c r="H56" s="17">
        <f t="shared" si="26"/>
        <v>0</v>
      </c>
      <c r="I56" s="17">
        <f t="shared" si="26"/>
        <v>0</v>
      </c>
      <c r="J56" s="17">
        <f t="shared" si="26"/>
        <v>2.1972245773362196</v>
      </c>
      <c r="K56" s="17">
        <f t="shared" si="26"/>
        <v>1.5040773967762742</v>
      </c>
      <c r="L56" s="17">
        <f t="shared" si="26"/>
        <v>0</v>
      </c>
      <c r="M56" s="17">
        <f t="shared" si="26"/>
        <v>0</v>
      </c>
      <c r="N56" s="17">
        <f t="shared" si="26"/>
        <v>0</v>
      </c>
      <c r="O56" s="17">
        <f t="shared" si="26"/>
        <v>0</v>
      </c>
      <c r="P56" s="17">
        <f t="shared" si="26"/>
        <v>0</v>
      </c>
      <c r="Q56" s="17">
        <f t="shared" si="26"/>
        <v>1.5040773967762742</v>
      </c>
      <c r="R56" s="17">
        <f t="shared" si="26"/>
        <v>0</v>
      </c>
      <c r="S56" s="17">
        <f t="shared" si="19"/>
        <v>0</v>
      </c>
      <c r="T56" s="17">
        <f t="shared" ref="T56:AN56" si="27">U42*U$49</f>
        <v>0</v>
      </c>
      <c r="U56" s="17">
        <f t="shared" si="27"/>
        <v>0</v>
      </c>
      <c r="V56" s="17">
        <f t="shared" si="27"/>
        <v>0</v>
      </c>
      <c r="W56" s="17">
        <f t="shared" si="27"/>
        <v>0</v>
      </c>
      <c r="X56" s="17">
        <f t="shared" si="27"/>
        <v>0</v>
      </c>
      <c r="Y56" s="17">
        <f t="shared" si="27"/>
        <v>0</v>
      </c>
      <c r="Z56" s="17">
        <f t="shared" si="27"/>
        <v>0</v>
      </c>
      <c r="AA56" s="17">
        <f t="shared" si="27"/>
        <v>0</v>
      </c>
      <c r="AB56" s="17">
        <f t="shared" si="27"/>
        <v>0</v>
      </c>
      <c r="AC56" s="17">
        <f t="shared" si="27"/>
        <v>0</v>
      </c>
      <c r="AD56" s="17">
        <f t="shared" si="27"/>
        <v>0</v>
      </c>
      <c r="AE56" s="17">
        <f t="shared" si="27"/>
        <v>0</v>
      </c>
      <c r="AF56" s="17">
        <f t="shared" si="27"/>
        <v>1.6218604324326575</v>
      </c>
      <c r="AG56" s="17">
        <f t="shared" si="27"/>
        <v>2.1972245773362196</v>
      </c>
      <c r="AH56" s="17">
        <f t="shared" si="27"/>
        <v>0</v>
      </c>
      <c r="AI56" s="17">
        <f t="shared" si="27"/>
        <v>0</v>
      </c>
      <c r="AJ56" s="17">
        <f t="shared" si="27"/>
        <v>1.0986122886681098</v>
      </c>
      <c r="AK56" s="17">
        <f t="shared" si="27"/>
        <v>0</v>
      </c>
      <c r="AL56" s="17">
        <f t="shared" si="27"/>
        <v>0</v>
      </c>
      <c r="AM56" s="17">
        <f t="shared" si="27"/>
        <v>0</v>
      </c>
      <c r="AN56" s="17">
        <f t="shared" si="27"/>
        <v>0</v>
      </c>
    </row>
    <row r="57" spans="1:41" x14ac:dyDescent="0.25">
      <c r="A57" s="4">
        <v>5</v>
      </c>
      <c r="B57" s="3" t="s">
        <v>8</v>
      </c>
      <c r="D57" s="17">
        <f t="shared" si="17"/>
        <v>0</v>
      </c>
      <c r="E57" s="17">
        <f t="shared" ref="E57:R57" si="28">E43*E$49</f>
        <v>0</v>
      </c>
      <c r="F57" s="17">
        <f t="shared" si="28"/>
        <v>0</v>
      </c>
      <c r="G57" s="17">
        <f t="shared" si="28"/>
        <v>0</v>
      </c>
      <c r="H57" s="17">
        <f t="shared" si="28"/>
        <v>0</v>
      </c>
      <c r="I57" s="17">
        <f t="shared" si="28"/>
        <v>0</v>
      </c>
      <c r="J57" s="17">
        <f t="shared" si="28"/>
        <v>0</v>
      </c>
      <c r="K57" s="17">
        <f t="shared" si="28"/>
        <v>0</v>
      </c>
      <c r="L57" s="17">
        <f t="shared" si="28"/>
        <v>2.1972245773362196</v>
      </c>
      <c r="M57" s="17">
        <f t="shared" si="28"/>
        <v>0</v>
      </c>
      <c r="N57" s="17">
        <f t="shared" si="28"/>
        <v>0</v>
      </c>
      <c r="O57" s="17">
        <f t="shared" si="28"/>
        <v>0</v>
      </c>
      <c r="P57" s="17">
        <f t="shared" si="28"/>
        <v>0</v>
      </c>
      <c r="Q57" s="17">
        <f t="shared" si="28"/>
        <v>0</v>
      </c>
      <c r="R57" s="17">
        <f t="shared" si="28"/>
        <v>0</v>
      </c>
      <c r="S57" s="17">
        <f t="shared" si="19"/>
        <v>0</v>
      </c>
      <c r="T57" s="17">
        <f t="shared" ref="T57:AN57" si="29">U43*U$49</f>
        <v>0</v>
      </c>
      <c r="U57" s="17">
        <f t="shared" si="29"/>
        <v>2.1972245773362196</v>
      </c>
      <c r="V57" s="17">
        <f t="shared" si="29"/>
        <v>0</v>
      </c>
      <c r="W57" s="17">
        <f t="shared" si="29"/>
        <v>0</v>
      </c>
      <c r="X57" s="17">
        <f t="shared" si="29"/>
        <v>0</v>
      </c>
      <c r="Y57" s="17">
        <f t="shared" si="29"/>
        <v>0</v>
      </c>
      <c r="Z57" s="17">
        <f t="shared" si="29"/>
        <v>0</v>
      </c>
      <c r="AA57" s="17">
        <f t="shared" si="29"/>
        <v>2.1972245773362196</v>
      </c>
      <c r="AB57" s="17">
        <f t="shared" si="29"/>
        <v>0</v>
      </c>
      <c r="AC57" s="17">
        <f t="shared" si="29"/>
        <v>2.1972245773362196</v>
      </c>
      <c r="AD57" s="17">
        <f t="shared" si="29"/>
        <v>1.5040773967762742</v>
      </c>
      <c r="AE57" s="17">
        <f t="shared" si="29"/>
        <v>0</v>
      </c>
      <c r="AF57" s="17">
        <f t="shared" si="29"/>
        <v>0</v>
      </c>
      <c r="AG57" s="17">
        <f t="shared" si="29"/>
        <v>0</v>
      </c>
      <c r="AH57" s="17">
        <f t="shared" si="29"/>
        <v>0</v>
      </c>
      <c r="AI57" s="17">
        <f t="shared" si="29"/>
        <v>1.5040773967762742</v>
      </c>
      <c r="AJ57" s="17">
        <f t="shared" si="29"/>
        <v>2.1972245773362196</v>
      </c>
      <c r="AK57" s="17">
        <f t="shared" si="29"/>
        <v>0</v>
      </c>
      <c r="AL57" s="17">
        <f t="shared" si="29"/>
        <v>1.0986122886681098</v>
      </c>
      <c r="AM57" s="17">
        <f t="shared" si="29"/>
        <v>0</v>
      </c>
      <c r="AN57" s="17">
        <f t="shared" si="29"/>
        <v>0</v>
      </c>
    </row>
    <row r="58" spans="1:41" x14ac:dyDescent="0.25">
      <c r="A58" s="4">
        <v>6</v>
      </c>
      <c r="B58" s="3" t="s">
        <v>11</v>
      </c>
      <c r="D58" s="17">
        <f t="shared" si="17"/>
        <v>0</v>
      </c>
      <c r="E58" s="17">
        <f t="shared" ref="E58:R58" si="30">E44*E$49</f>
        <v>0</v>
      </c>
      <c r="F58" s="17">
        <f t="shared" si="30"/>
        <v>0</v>
      </c>
      <c r="G58" s="17">
        <f t="shared" si="30"/>
        <v>0</v>
      </c>
      <c r="H58" s="17">
        <f t="shared" si="30"/>
        <v>2.1972245773362196</v>
      </c>
      <c r="I58" s="17">
        <f t="shared" si="30"/>
        <v>0</v>
      </c>
      <c r="J58" s="17">
        <f t="shared" si="30"/>
        <v>0</v>
      </c>
      <c r="K58" s="17">
        <f t="shared" si="30"/>
        <v>0</v>
      </c>
      <c r="L58" s="17">
        <f t="shared" si="30"/>
        <v>0</v>
      </c>
      <c r="M58" s="17">
        <f t="shared" si="30"/>
        <v>0</v>
      </c>
      <c r="N58" s="17">
        <f t="shared" si="30"/>
        <v>2.1972245773362196</v>
      </c>
      <c r="O58" s="17">
        <f t="shared" si="30"/>
        <v>0</v>
      </c>
      <c r="P58" s="17">
        <f t="shared" si="30"/>
        <v>0</v>
      </c>
      <c r="Q58" s="17">
        <f t="shared" si="30"/>
        <v>0</v>
      </c>
      <c r="R58" s="17">
        <f t="shared" si="30"/>
        <v>0</v>
      </c>
      <c r="S58" s="17">
        <f t="shared" si="19"/>
        <v>0</v>
      </c>
      <c r="T58" s="17">
        <f t="shared" ref="T58:AN58" si="31">U44*U$49</f>
        <v>0</v>
      </c>
      <c r="U58" s="17">
        <f t="shared" si="31"/>
        <v>0</v>
      </c>
      <c r="V58" s="17">
        <f t="shared" si="31"/>
        <v>0</v>
      </c>
      <c r="W58" s="17">
        <f t="shared" si="31"/>
        <v>0.58778666490211906</v>
      </c>
      <c r="X58" s="17">
        <f t="shared" si="31"/>
        <v>0</v>
      </c>
      <c r="Y58" s="17">
        <f t="shared" si="31"/>
        <v>2.1972245773362196</v>
      </c>
      <c r="Z58" s="17">
        <f t="shared" si="31"/>
        <v>0</v>
      </c>
      <c r="AA58" s="17">
        <f t="shared" si="31"/>
        <v>0</v>
      </c>
      <c r="AB58" s="17">
        <f t="shared" si="31"/>
        <v>2.1972245773362196</v>
      </c>
      <c r="AC58" s="17">
        <f t="shared" si="31"/>
        <v>0</v>
      </c>
      <c r="AD58" s="17">
        <f t="shared" si="31"/>
        <v>0</v>
      </c>
      <c r="AE58" s="17">
        <f t="shared" si="31"/>
        <v>0</v>
      </c>
      <c r="AF58" s="17">
        <f t="shared" si="31"/>
        <v>0</v>
      </c>
      <c r="AG58" s="17">
        <f t="shared" si="31"/>
        <v>0</v>
      </c>
      <c r="AH58" s="17">
        <f t="shared" si="31"/>
        <v>1.5040773967762742</v>
      </c>
      <c r="AI58" s="17">
        <f t="shared" si="31"/>
        <v>0</v>
      </c>
      <c r="AJ58" s="17">
        <f t="shared" si="31"/>
        <v>0</v>
      </c>
      <c r="AK58" s="17">
        <f t="shared" si="31"/>
        <v>1.0986122886681098</v>
      </c>
      <c r="AL58" s="17">
        <f t="shared" si="31"/>
        <v>0</v>
      </c>
      <c r="AM58" s="17">
        <f t="shared" si="31"/>
        <v>0</v>
      </c>
      <c r="AN58" s="17">
        <f t="shared" si="31"/>
        <v>0</v>
      </c>
    </row>
    <row r="59" spans="1:41" x14ac:dyDescent="0.25">
      <c r="A59" s="4">
        <v>7</v>
      </c>
      <c r="B59" s="3" t="s">
        <v>13</v>
      </c>
      <c r="D59" s="17">
        <f t="shared" si="17"/>
        <v>0</v>
      </c>
      <c r="E59" s="17">
        <f t="shared" ref="E59:R59" si="32">E45*E$49</f>
        <v>0</v>
      </c>
      <c r="F59" s="17">
        <f t="shared" si="32"/>
        <v>0</v>
      </c>
      <c r="G59" s="17">
        <f t="shared" si="32"/>
        <v>0</v>
      </c>
      <c r="H59" s="17">
        <f t="shared" si="32"/>
        <v>0</v>
      </c>
      <c r="I59" s="17">
        <f t="shared" si="32"/>
        <v>0</v>
      </c>
      <c r="J59" s="17">
        <f t="shared" si="32"/>
        <v>0</v>
      </c>
      <c r="K59" s="17">
        <f t="shared" si="32"/>
        <v>0</v>
      </c>
      <c r="L59" s="17">
        <f t="shared" si="32"/>
        <v>0</v>
      </c>
      <c r="M59" s="17">
        <f t="shared" si="32"/>
        <v>0</v>
      </c>
      <c r="N59" s="17">
        <f t="shared" si="32"/>
        <v>0</v>
      </c>
      <c r="O59" s="17">
        <f t="shared" si="32"/>
        <v>1.0986122886681098</v>
      </c>
      <c r="P59" s="17">
        <f t="shared" si="32"/>
        <v>0</v>
      </c>
      <c r="Q59" s="17">
        <f t="shared" si="32"/>
        <v>1.5040773967762742</v>
      </c>
      <c r="R59" s="17">
        <f t="shared" si="32"/>
        <v>0</v>
      </c>
      <c r="S59" s="17">
        <f t="shared" si="19"/>
        <v>0</v>
      </c>
      <c r="T59" s="17">
        <f t="shared" ref="T59:AN59" si="33">U45*U$49</f>
        <v>0</v>
      </c>
      <c r="U59" s="17">
        <f t="shared" si="33"/>
        <v>0</v>
      </c>
      <c r="V59" s="17">
        <f t="shared" si="33"/>
        <v>0</v>
      </c>
      <c r="W59" s="17">
        <f t="shared" si="33"/>
        <v>0.58778666490211906</v>
      </c>
      <c r="X59" s="17">
        <f t="shared" si="33"/>
        <v>0</v>
      </c>
      <c r="Y59" s="17">
        <f t="shared" si="33"/>
        <v>0</v>
      </c>
      <c r="Z59" s="17">
        <f t="shared" si="33"/>
        <v>2.1972245773362196</v>
      </c>
      <c r="AA59" s="17">
        <f t="shared" si="33"/>
        <v>0</v>
      </c>
      <c r="AB59" s="17">
        <f t="shared" si="33"/>
        <v>0</v>
      </c>
      <c r="AC59" s="17">
        <f t="shared" si="33"/>
        <v>0</v>
      </c>
      <c r="AD59" s="17">
        <f t="shared" si="33"/>
        <v>0</v>
      </c>
      <c r="AE59" s="17">
        <f t="shared" si="33"/>
        <v>0</v>
      </c>
      <c r="AF59" s="17">
        <f t="shared" si="33"/>
        <v>0</v>
      </c>
      <c r="AG59" s="17">
        <f t="shared" si="33"/>
        <v>0</v>
      </c>
      <c r="AH59" s="17">
        <f t="shared" si="33"/>
        <v>1.5040773967762742</v>
      </c>
      <c r="AI59" s="17">
        <f t="shared" si="33"/>
        <v>0</v>
      </c>
      <c r="AJ59" s="17">
        <f t="shared" si="33"/>
        <v>0</v>
      </c>
      <c r="AK59" s="17">
        <f t="shared" si="33"/>
        <v>1.0986122886681098</v>
      </c>
      <c r="AL59" s="17">
        <f t="shared" si="33"/>
        <v>0</v>
      </c>
      <c r="AM59" s="17">
        <f t="shared" si="33"/>
        <v>0</v>
      </c>
      <c r="AN59" s="17">
        <f t="shared" si="33"/>
        <v>0</v>
      </c>
    </row>
    <row r="60" spans="1:41" x14ac:dyDescent="0.25">
      <c r="A60" s="4">
        <v>8</v>
      </c>
      <c r="B60" s="3" t="s">
        <v>15</v>
      </c>
      <c r="D60" s="17">
        <f t="shared" si="17"/>
        <v>0</v>
      </c>
      <c r="E60" s="17">
        <f t="shared" ref="E60:R60" si="34">E46*E$49</f>
        <v>0</v>
      </c>
      <c r="F60" s="17">
        <f t="shared" si="34"/>
        <v>1.5040773967762742</v>
      </c>
      <c r="G60" s="17">
        <f t="shared" si="34"/>
        <v>0</v>
      </c>
      <c r="H60" s="17">
        <f t="shared" si="34"/>
        <v>0</v>
      </c>
      <c r="I60" s="17">
        <f t="shared" si="34"/>
        <v>0</v>
      </c>
      <c r="J60" s="17">
        <f t="shared" si="34"/>
        <v>0</v>
      </c>
      <c r="K60" s="17">
        <f t="shared" si="34"/>
        <v>0</v>
      </c>
      <c r="L60" s="17">
        <f t="shared" si="34"/>
        <v>0</v>
      </c>
      <c r="M60" s="17">
        <f t="shared" si="34"/>
        <v>0</v>
      </c>
      <c r="N60" s="17">
        <f t="shared" si="34"/>
        <v>0</v>
      </c>
      <c r="O60" s="17">
        <f t="shared" si="34"/>
        <v>1.0986122886681098</v>
      </c>
      <c r="P60" s="17">
        <f t="shared" si="34"/>
        <v>0</v>
      </c>
      <c r="Q60" s="17">
        <f t="shared" si="34"/>
        <v>0</v>
      </c>
      <c r="R60" s="17">
        <f t="shared" si="34"/>
        <v>0</v>
      </c>
      <c r="S60" s="17">
        <f t="shared" si="19"/>
        <v>0</v>
      </c>
      <c r="T60" s="17">
        <f t="shared" ref="T60:AN60" si="35">U46*U$49</f>
        <v>0</v>
      </c>
      <c r="U60" s="17">
        <f t="shared" si="35"/>
        <v>0</v>
      </c>
      <c r="V60" s="17">
        <f t="shared" si="35"/>
        <v>1.5040773967762742</v>
      </c>
      <c r="W60" s="17">
        <f t="shared" si="35"/>
        <v>0.58778666490211906</v>
      </c>
      <c r="X60" s="17">
        <f t="shared" si="35"/>
        <v>0</v>
      </c>
      <c r="Y60" s="17">
        <f t="shared" si="35"/>
        <v>0</v>
      </c>
      <c r="Z60" s="17">
        <f t="shared" si="35"/>
        <v>0</v>
      </c>
      <c r="AA60" s="17">
        <f t="shared" si="35"/>
        <v>0</v>
      </c>
      <c r="AB60" s="17">
        <f t="shared" si="35"/>
        <v>0</v>
      </c>
      <c r="AC60" s="17">
        <f t="shared" si="35"/>
        <v>0</v>
      </c>
      <c r="AD60" s="17">
        <f t="shared" si="35"/>
        <v>0</v>
      </c>
      <c r="AE60" s="17">
        <f t="shared" si="35"/>
        <v>0</v>
      </c>
      <c r="AF60" s="17">
        <f t="shared" si="35"/>
        <v>0</v>
      </c>
      <c r="AG60" s="17">
        <f t="shared" si="35"/>
        <v>0</v>
      </c>
      <c r="AH60" s="17">
        <f t="shared" si="35"/>
        <v>0</v>
      </c>
      <c r="AI60" s="17">
        <f t="shared" si="35"/>
        <v>0</v>
      </c>
      <c r="AJ60" s="17">
        <f t="shared" si="35"/>
        <v>0</v>
      </c>
      <c r="AK60" s="17">
        <f t="shared" si="35"/>
        <v>1.0986122886681098</v>
      </c>
      <c r="AL60" s="17">
        <f t="shared" si="35"/>
        <v>0</v>
      </c>
      <c r="AM60" s="17">
        <f t="shared" si="35"/>
        <v>2.1972245773362196</v>
      </c>
      <c r="AN60" s="17">
        <f t="shared" si="35"/>
        <v>2.1972245773362196</v>
      </c>
    </row>
    <row r="61" spans="1:41" x14ac:dyDescent="0.25">
      <c r="A61" s="6">
        <v>9</v>
      </c>
      <c r="B61" s="12" t="s">
        <v>17</v>
      </c>
      <c r="D61" s="17">
        <f t="shared" si="17"/>
        <v>1.5040773967762742</v>
      </c>
      <c r="E61" s="17">
        <f t="shared" ref="E61:R61" si="36">E47*E$49</f>
        <v>0</v>
      </c>
      <c r="F61" s="17">
        <f t="shared" si="36"/>
        <v>0</v>
      </c>
      <c r="G61" s="17">
        <f t="shared" si="36"/>
        <v>0</v>
      </c>
      <c r="H61" s="17">
        <f t="shared" si="36"/>
        <v>0</v>
      </c>
      <c r="I61" s="17">
        <f t="shared" si="36"/>
        <v>0</v>
      </c>
      <c r="J61" s="17">
        <f t="shared" si="36"/>
        <v>0</v>
      </c>
      <c r="K61" s="17">
        <f t="shared" si="36"/>
        <v>0</v>
      </c>
      <c r="L61" s="17">
        <f t="shared" si="36"/>
        <v>0</v>
      </c>
      <c r="M61" s="17">
        <f t="shared" si="36"/>
        <v>0</v>
      </c>
      <c r="N61" s="17">
        <f t="shared" si="36"/>
        <v>0</v>
      </c>
      <c r="O61" s="17">
        <f t="shared" si="36"/>
        <v>1.0986122886681098</v>
      </c>
      <c r="P61" s="17">
        <f t="shared" si="36"/>
        <v>0</v>
      </c>
      <c r="Q61" s="17">
        <f t="shared" si="36"/>
        <v>0</v>
      </c>
      <c r="R61" s="17">
        <f t="shared" si="36"/>
        <v>0</v>
      </c>
      <c r="S61" s="17">
        <f t="shared" si="19"/>
        <v>0</v>
      </c>
      <c r="T61" s="17">
        <f t="shared" ref="T61:AN61" si="37">U47*U$49</f>
        <v>0</v>
      </c>
      <c r="U61" s="17">
        <f t="shared" si="37"/>
        <v>0</v>
      </c>
      <c r="V61" s="17">
        <f t="shared" si="37"/>
        <v>1.5040773967762742</v>
      </c>
      <c r="W61" s="17">
        <f t="shared" si="37"/>
        <v>0</v>
      </c>
      <c r="X61" s="17">
        <f t="shared" si="37"/>
        <v>0</v>
      </c>
      <c r="Y61" s="17">
        <f t="shared" si="37"/>
        <v>0</v>
      </c>
      <c r="Z61" s="17">
        <f t="shared" si="37"/>
        <v>0</v>
      </c>
      <c r="AA61" s="17">
        <f t="shared" si="37"/>
        <v>0</v>
      </c>
      <c r="AB61" s="17">
        <f t="shared" si="37"/>
        <v>0</v>
      </c>
      <c r="AC61" s="17">
        <f t="shared" si="37"/>
        <v>0</v>
      </c>
      <c r="AD61" s="17">
        <f t="shared" si="37"/>
        <v>0</v>
      </c>
      <c r="AE61" s="17">
        <f t="shared" si="37"/>
        <v>1.5040773967762742</v>
      </c>
      <c r="AF61" s="17">
        <f t="shared" si="37"/>
        <v>0</v>
      </c>
      <c r="AG61" s="17">
        <f t="shared" si="37"/>
        <v>0</v>
      </c>
      <c r="AH61" s="17">
        <f t="shared" si="37"/>
        <v>0</v>
      </c>
      <c r="AI61" s="17">
        <f t="shared" si="37"/>
        <v>0</v>
      </c>
      <c r="AJ61" s="17">
        <f t="shared" si="37"/>
        <v>0</v>
      </c>
      <c r="AK61" s="17">
        <f t="shared" si="37"/>
        <v>0</v>
      </c>
      <c r="AL61" s="17">
        <f t="shared" si="37"/>
        <v>0</v>
      </c>
      <c r="AM61" s="17">
        <f t="shared" si="37"/>
        <v>0</v>
      </c>
      <c r="AN61" s="17">
        <f t="shared" si="37"/>
        <v>0</v>
      </c>
    </row>
    <row r="63" spans="1:41" x14ac:dyDescent="0.25">
      <c r="B63" t="s">
        <v>73</v>
      </c>
      <c r="E63" t="s">
        <v>22</v>
      </c>
      <c r="G63" t="s">
        <v>88</v>
      </c>
      <c r="I63" t="s">
        <v>23</v>
      </c>
      <c r="J63" t="s">
        <v>82</v>
      </c>
      <c r="K63" t="s">
        <v>32</v>
      </c>
      <c r="L63" t="s">
        <v>40</v>
      </c>
      <c r="M63" t="s">
        <v>21</v>
      </c>
      <c r="P63" t="s">
        <v>18</v>
      </c>
      <c r="R63" t="s">
        <v>20</v>
      </c>
      <c r="T63" t="s">
        <v>19</v>
      </c>
      <c r="U63" t="s">
        <v>33</v>
      </c>
      <c r="V63" t="s">
        <v>41</v>
      </c>
      <c r="Y63" t="s">
        <v>27</v>
      </c>
      <c r="AB63" t="s">
        <v>39</v>
      </c>
      <c r="AD63" t="s">
        <v>38</v>
      </c>
      <c r="AE63" t="s">
        <v>29</v>
      </c>
      <c r="AG63" t="s">
        <v>28</v>
      </c>
      <c r="AH63" t="s">
        <v>35</v>
      </c>
      <c r="AJ63" t="s">
        <v>30</v>
      </c>
      <c r="AK63" t="s">
        <v>37</v>
      </c>
      <c r="AM63" t="s">
        <v>26</v>
      </c>
    </row>
    <row r="64" spans="1:41" x14ac:dyDescent="0.25">
      <c r="B64" t="s">
        <v>87</v>
      </c>
      <c r="H64" t="s">
        <v>44</v>
      </c>
      <c r="N64" t="s">
        <v>42</v>
      </c>
      <c r="O64" t="s">
        <v>47</v>
      </c>
      <c r="S64" t="s">
        <v>49</v>
      </c>
      <c r="W64" t="s">
        <v>50</v>
      </c>
      <c r="Z64" t="s">
        <v>45</v>
      </c>
      <c r="AA64" t="s">
        <v>48</v>
      </c>
      <c r="AC64" t="s">
        <v>43</v>
      </c>
      <c r="AI64" t="s">
        <v>31</v>
      </c>
      <c r="AL64" t="s">
        <v>46</v>
      </c>
      <c r="AN64" t="s">
        <v>52</v>
      </c>
      <c r="AO64" t="s">
        <v>89</v>
      </c>
    </row>
  </sheetData>
  <conditionalFormatting sqref="D54:AN54">
    <cfRule type="cellIs" dxfId="35" priority="18" operator="greaterThan">
      <formula>0</formula>
    </cfRule>
  </conditionalFormatting>
  <conditionalFormatting sqref="D53:AN61">
    <cfRule type="cellIs" dxfId="34" priority="11" operator="greaterThan">
      <formula>2</formula>
    </cfRule>
    <cfRule type="cellIs" dxfId="33" priority="12" operator="greaterThan">
      <formula>1</formula>
    </cfRule>
    <cfRule type="cellIs" dxfId="32" priority="13" operator="greaterThan">
      <formula>0</formula>
    </cfRule>
    <cfRule type="cellIs" dxfId="31" priority="17" operator="greaterThan">
      <formula>0</formula>
    </cfRule>
  </conditionalFormatting>
  <conditionalFormatting sqref="D53:AN61">
    <cfRule type="cellIs" dxfId="30" priority="14" operator="greaterThan">
      <formula>2</formula>
    </cfRule>
    <cfRule type="cellIs" dxfId="29" priority="15" operator="greaterThan">
      <formula>1</formula>
    </cfRule>
    <cfRule type="cellIs" dxfId="28" priority="16" operator="greaterThan">
      <formula>0</formula>
    </cfRule>
  </conditionalFormatting>
  <conditionalFormatting sqref="P18:AA26">
    <cfRule type="cellIs" dxfId="27" priority="1" operator="greaterThan">
      <formula>1.5</formula>
    </cfRule>
    <cfRule type="cellIs" dxfId="26" priority="2" operator="greaterThan">
      <formula>1</formula>
    </cfRule>
    <cfRule type="cellIs" dxfId="25" priority="3" operator="greaterThan">
      <formula>1.5</formula>
    </cfRule>
    <cfRule type="cellIs" dxfId="24" priority="4" operator="greaterThan">
      <formula>1.6</formula>
    </cfRule>
    <cfRule type="cellIs" dxfId="23" priority="5" operator="greaterThan">
      <formula>1</formula>
    </cfRule>
    <cfRule type="cellIs" dxfId="22" priority="6" operator="greaterThan">
      <formula>1.6</formula>
    </cfRule>
    <cfRule type="cellIs" dxfId="21" priority="7" operator="greaterThan">
      <formula>1.6</formula>
    </cfRule>
    <cfRule type="cellIs" dxfId="20" priority="8" operator="greaterThan">
      <formula>2</formula>
    </cfRule>
    <cfRule type="cellIs" dxfId="19" priority="9" operator="greaterThan">
      <formula>1</formula>
    </cfRule>
    <cfRule type="cellIs" dxfId="18" priority="10" operator="greaterThan">
      <formula>0</formula>
    </cfRule>
  </conditionalFormatting>
  <printOptions headings="1" gridLines="1"/>
  <pageMargins left="0.7" right="0.7" top="0.75" bottom="0.75" header="0.3" footer="0.3"/>
  <pageSetup orientation="landscape" r:id="rId1"/>
  <headerFooter>
    <oddHeader>&amp;LSOC653 Introduction to Text Mining and Statistical Natural Language Processing&amp;R&amp;D</oddHeader>
    <oddFooter>&amp;LM Peter Jurkat: 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80"/>
  <sheetViews>
    <sheetView workbookViewId="0">
      <selection activeCell="C40" sqref="C40"/>
    </sheetView>
  </sheetViews>
  <sheetFormatPr defaultRowHeight="15" x14ac:dyDescent="0.25"/>
  <cols>
    <col min="1" max="1" width="17.28515625" customWidth="1"/>
    <col min="3" max="3" width="12" customWidth="1"/>
    <col min="4" max="4" width="6.42578125" customWidth="1"/>
    <col min="5" max="5" width="7.28515625" customWidth="1"/>
    <col min="6" max="6" width="6.85546875" customWidth="1"/>
    <col min="7" max="7" width="10.85546875" customWidth="1"/>
    <col min="8" max="8" width="6.5703125" customWidth="1"/>
    <col min="10" max="10" width="11.42578125" customWidth="1"/>
    <col min="11" max="11" width="9.140625" customWidth="1"/>
    <col min="12" max="12" width="6.85546875" customWidth="1"/>
    <col min="13" max="13" width="10.85546875" customWidth="1"/>
    <col min="14" max="14" width="6.85546875" customWidth="1"/>
    <col min="15" max="15" width="9.85546875" customWidth="1"/>
    <col min="16" max="16" width="7.28515625" customWidth="1"/>
    <col min="18" max="18" width="11.5703125" customWidth="1"/>
    <col min="19" max="19" width="10.140625" customWidth="1"/>
    <col min="22" max="22" width="7.7109375" customWidth="1"/>
    <col min="23" max="23" width="10.140625" customWidth="1"/>
    <col min="24" max="24" width="8.140625" customWidth="1"/>
    <col min="25" max="25" width="7.5703125" customWidth="1"/>
    <col min="26" max="26" width="6.7109375" customWidth="1"/>
    <col min="27" max="27" width="7.5703125" customWidth="1"/>
    <col min="29" max="29" width="7" customWidth="1"/>
    <col min="30" max="30" width="7.28515625" customWidth="1"/>
    <col min="31" max="31" width="7.140625" customWidth="1"/>
    <col min="32" max="32" width="6.42578125" customWidth="1"/>
    <col min="33" max="33" width="6.28515625" customWidth="1"/>
    <col min="34" max="34" width="5.42578125" customWidth="1"/>
    <col min="35" max="35" width="6.28515625" customWidth="1"/>
    <col min="36" max="36" width="6.42578125" customWidth="1"/>
    <col min="37" max="37" width="18.140625" customWidth="1"/>
    <col min="38" max="38" width="7.7109375" customWidth="1"/>
  </cols>
  <sheetData>
    <row r="1" spans="1:24" x14ac:dyDescent="0.25">
      <c r="A1" t="s">
        <v>10</v>
      </c>
      <c r="I1" s="18" t="s">
        <v>66</v>
      </c>
      <c r="J1" t="s">
        <v>69</v>
      </c>
      <c r="O1" s="9"/>
      <c r="P1" s="9" t="s">
        <v>0</v>
      </c>
      <c r="Q1" s="9" t="s">
        <v>2</v>
      </c>
      <c r="R1" s="9" t="s">
        <v>4</v>
      </c>
      <c r="S1" s="9" t="s">
        <v>6</v>
      </c>
      <c r="T1" s="9" t="s">
        <v>8</v>
      </c>
      <c r="U1" s="9" t="s">
        <v>11</v>
      </c>
      <c r="V1" s="9" t="s">
        <v>15</v>
      </c>
      <c r="W1" s="9" t="s">
        <v>17</v>
      </c>
    </row>
    <row r="2" spans="1:24" x14ac:dyDescent="0.25">
      <c r="I2" s="19" t="s">
        <v>67</v>
      </c>
      <c r="J2" s="20" t="s">
        <v>62</v>
      </c>
      <c r="O2" s="7" t="s">
        <v>0</v>
      </c>
      <c r="P2" s="7">
        <v>1</v>
      </c>
      <c r="Q2" s="7"/>
      <c r="R2" s="7"/>
      <c r="S2" s="7"/>
      <c r="T2" s="7"/>
      <c r="U2" s="7"/>
      <c r="V2" s="7"/>
      <c r="W2" s="7"/>
    </row>
    <row r="3" spans="1:24" x14ac:dyDescent="0.25">
      <c r="I3" s="19" t="s">
        <v>68</v>
      </c>
      <c r="J3" s="20" t="s">
        <v>63</v>
      </c>
      <c r="O3" s="7" t="s">
        <v>2</v>
      </c>
      <c r="P3" s="7">
        <v>-0.19245008972987526</v>
      </c>
      <c r="Q3" s="7">
        <v>1</v>
      </c>
      <c r="R3" s="7"/>
      <c r="S3" s="7"/>
      <c r="T3" s="7"/>
      <c r="U3" s="7" t="s">
        <v>71</v>
      </c>
      <c r="V3" s="7"/>
      <c r="W3" s="7"/>
    </row>
    <row r="4" spans="1:24" x14ac:dyDescent="0.25">
      <c r="K4" s="2"/>
      <c r="L4" s="2"/>
      <c r="O4" s="7" t="s">
        <v>4</v>
      </c>
      <c r="P4" s="7">
        <v>-5.6655831479604934E-17</v>
      </c>
      <c r="Q4" s="7">
        <v>-1.9626155733547187E-17</v>
      </c>
      <c r="R4" s="7">
        <v>1</v>
      </c>
      <c r="S4" s="7"/>
      <c r="T4" s="7"/>
      <c r="U4" s="7"/>
      <c r="V4" s="7"/>
      <c r="W4" s="7"/>
    </row>
    <row r="5" spans="1:24" x14ac:dyDescent="0.25">
      <c r="A5" s="1" t="s">
        <v>0</v>
      </c>
      <c r="B5" t="s">
        <v>1</v>
      </c>
      <c r="O5" s="7" t="s">
        <v>6</v>
      </c>
      <c r="P5" s="7">
        <v>-4.2827782976176937E-17</v>
      </c>
      <c r="Q5" s="7">
        <v>-1.4835979218054374E-17</v>
      </c>
      <c r="R5" s="25">
        <v>0.47245559126153414</v>
      </c>
      <c r="S5" s="7">
        <v>1</v>
      </c>
      <c r="T5" s="7"/>
      <c r="U5" s="7"/>
      <c r="V5" s="7"/>
      <c r="W5" s="7"/>
    </row>
    <row r="6" spans="1:24" x14ac:dyDescent="0.25">
      <c r="A6" s="1" t="s">
        <v>2</v>
      </c>
      <c r="B6" t="s">
        <v>3</v>
      </c>
      <c r="O6" s="7" t="s">
        <v>8</v>
      </c>
      <c r="P6" s="7">
        <v>-0.33333333333333337</v>
      </c>
      <c r="Q6" s="22">
        <v>0.57735026918962584</v>
      </c>
      <c r="R6" s="7">
        <v>-4.5324665183683945E-17</v>
      </c>
      <c r="S6" s="7">
        <v>-0.30860669992418382</v>
      </c>
      <c r="T6" s="7">
        <v>1</v>
      </c>
      <c r="U6" s="7"/>
      <c r="V6" s="7"/>
      <c r="W6" s="7"/>
    </row>
    <row r="7" spans="1:24" x14ac:dyDescent="0.25">
      <c r="A7" s="1" t="s">
        <v>4</v>
      </c>
      <c r="B7" t="s">
        <v>5</v>
      </c>
      <c r="O7" s="7" t="s">
        <v>11</v>
      </c>
      <c r="P7" s="7">
        <v>-0.17407765595569785</v>
      </c>
      <c r="Q7" s="7">
        <v>-0.30151134457776363</v>
      </c>
      <c r="R7" s="7">
        <v>-0.21320071635561039</v>
      </c>
      <c r="S7" s="7">
        <v>-0.16116459280507606</v>
      </c>
      <c r="T7" s="7">
        <v>-0.17407765595569785</v>
      </c>
      <c r="U7" s="7">
        <v>1</v>
      </c>
      <c r="V7" s="7"/>
      <c r="W7" s="7"/>
    </row>
    <row r="8" spans="1:24" x14ac:dyDescent="0.25">
      <c r="A8" s="1" t="s">
        <v>6</v>
      </c>
      <c r="B8" t="s">
        <v>7</v>
      </c>
      <c r="O8" s="7" t="s">
        <v>13</v>
      </c>
      <c r="P8" s="7">
        <v>-0.25819888974716115</v>
      </c>
      <c r="Q8" s="25">
        <v>-0.44721359549995798</v>
      </c>
      <c r="R8" s="7">
        <v>-0.31622776601683789</v>
      </c>
      <c r="S8" s="7">
        <v>-0.23904572186687878</v>
      </c>
      <c r="T8" s="7">
        <v>-0.25819888974716115</v>
      </c>
      <c r="U8" s="23">
        <v>0.67419986246324193</v>
      </c>
      <c r="V8" s="7"/>
      <c r="W8" s="7"/>
    </row>
    <row r="9" spans="1:24" x14ac:dyDescent="0.25">
      <c r="A9" s="27" t="s">
        <v>8</v>
      </c>
      <c r="B9" s="28" t="s">
        <v>9</v>
      </c>
      <c r="C9" s="28"/>
      <c r="D9" s="28"/>
      <c r="E9" s="28"/>
      <c r="F9" s="28"/>
      <c r="G9" s="28"/>
      <c r="H9" s="28"/>
      <c r="O9" s="7" t="s">
        <v>15</v>
      </c>
      <c r="P9" s="7">
        <v>-0.33333333333333337</v>
      </c>
      <c r="Q9" s="22">
        <v>-0.57735026918962584</v>
      </c>
      <c r="R9" s="25">
        <v>-0.40824829046386313</v>
      </c>
      <c r="S9" s="7">
        <v>-0.30860669992418382</v>
      </c>
      <c r="T9" s="7">
        <v>-0.33333333333333337</v>
      </c>
      <c r="U9" s="23">
        <v>0.52223296786709372</v>
      </c>
      <c r="V9" s="7">
        <v>1</v>
      </c>
      <c r="W9" s="7"/>
    </row>
    <row r="10" spans="1:24" ht="15.75" thickBot="1" x14ac:dyDescent="0.3">
      <c r="A10" s="1" t="s">
        <v>11</v>
      </c>
      <c r="B10" t="s">
        <v>12</v>
      </c>
      <c r="O10" s="8" t="s">
        <v>17</v>
      </c>
      <c r="P10" s="8">
        <v>-0.33333333333333337</v>
      </c>
      <c r="Q10" s="8">
        <v>-0.19245008972987526</v>
      </c>
      <c r="R10" s="26">
        <v>-0.40824829046386302</v>
      </c>
      <c r="S10" s="8">
        <v>-0.30860669992418394</v>
      </c>
      <c r="T10" s="8">
        <v>-0.33333333333333337</v>
      </c>
      <c r="U10" s="8">
        <v>-0.1740776559556978</v>
      </c>
      <c r="V10" s="24">
        <v>0.55555555555555569</v>
      </c>
      <c r="W10" s="8">
        <v>1</v>
      </c>
    </row>
    <row r="11" spans="1:24" x14ac:dyDescent="0.25">
      <c r="A11" s="1" t="s">
        <v>13</v>
      </c>
      <c r="B11" t="s">
        <v>14</v>
      </c>
    </row>
    <row r="12" spans="1:24" x14ac:dyDescent="0.25">
      <c r="A12" s="1" t="s">
        <v>15</v>
      </c>
      <c r="B12" t="s">
        <v>16</v>
      </c>
    </row>
    <row r="13" spans="1:24" x14ac:dyDescent="0.25">
      <c r="A13" s="1" t="s">
        <v>17</v>
      </c>
      <c r="B13" t="s">
        <v>53</v>
      </c>
    </row>
    <row r="15" spans="1:24" x14ac:dyDescent="0.25">
      <c r="C15" s="28" t="s">
        <v>70</v>
      </c>
      <c r="O15" s="1" t="s">
        <v>64</v>
      </c>
    </row>
    <row r="16" spans="1:24" x14ac:dyDescent="0.25">
      <c r="A16" s="1"/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11</v>
      </c>
      <c r="M16">
        <v>12</v>
      </c>
      <c r="O16">
        <v>1</v>
      </c>
      <c r="P16">
        <v>2</v>
      </c>
      <c r="Q16">
        <v>3</v>
      </c>
      <c r="R16">
        <v>4</v>
      </c>
      <c r="S16">
        <v>5</v>
      </c>
      <c r="T16">
        <v>6</v>
      </c>
      <c r="U16">
        <v>7</v>
      </c>
      <c r="V16">
        <v>9</v>
      </c>
      <c r="W16">
        <v>10</v>
      </c>
      <c r="X16">
        <v>11</v>
      </c>
    </row>
    <row r="17" spans="1:24" x14ac:dyDescent="0.25">
      <c r="B17" s="15" t="s">
        <v>65</v>
      </c>
      <c r="C17" s="14" t="s">
        <v>28</v>
      </c>
      <c r="D17" s="14" t="s">
        <v>26</v>
      </c>
      <c r="E17" s="14" t="s">
        <v>47</v>
      </c>
      <c r="F17" s="14" t="s">
        <v>46</v>
      </c>
      <c r="G17" s="14" t="s">
        <v>29</v>
      </c>
      <c r="H17" s="14" t="s">
        <v>32</v>
      </c>
      <c r="I17" s="14" t="s">
        <v>20</v>
      </c>
      <c r="J17" s="14" t="s">
        <v>18</v>
      </c>
      <c r="K17" s="14" t="s">
        <v>25</v>
      </c>
      <c r="L17" s="14" t="s">
        <v>50</v>
      </c>
      <c r="M17" s="14" t="s">
        <v>30</v>
      </c>
      <c r="O17" s="21" t="s">
        <v>28</v>
      </c>
      <c r="P17" s="21" t="s">
        <v>26</v>
      </c>
      <c r="Q17" s="21" t="s">
        <v>47</v>
      </c>
      <c r="R17" s="21" t="s">
        <v>46</v>
      </c>
      <c r="S17" s="21" t="s">
        <v>29</v>
      </c>
      <c r="T17" s="21" t="s">
        <v>32</v>
      </c>
      <c r="U17" s="21" t="s">
        <v>20</v>
      </c>
      <c r="V17" s="21" t="s">
        <v>25</v>
      </c>
      <c r="W17" s="21" t="s">
        <v>50</v>
      </c>
      <c r="X17" s="21" t="s">
        <v>30</v>
      </c>
    </row>
    <row r="18" spans="1:24" x14ac:dyDescent="0.25">
      <c r="A18" s="4">
        <v>1</v>
      </c>
      <c r="B18" s="3" t="s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O18" s="17">
        <f t="shared" ref="O18:U25" si="0">C18*C$27</f>
        <v>0</v>
      </c>
      <c r="P18" s="17">
        <f t="shared" si="0"/>
        <v>0</v>
      </c>
      <c r="Q18" s="17">
        <f t="shared" si="0"/>
        <v>0</v>
      </c>
      <c r="R18" s="17">
        <f t="shared" si="0"/>
        <v>0</v>
      </c>
      <c r="S18" s="17">
        <f t="shared" si="0"/>
        <v>0</v>
      </c>
      <c r="T18" s="17">
        <f t="shared" si="0"/>
        <v>0</v>
      </c>
      <c r="U18" s="17">
        <f t="shared" si="0"/>
        <v>1.5040773967762742</v>
      </c>
      <c r="V18" s="17">
        <f t="shared" ref="V18:X25" si="1">K18*K$27</f>
        <v>0</v>
      </c>
      <c r="W18" s="17">
        <f t="shared" si="1"/>
        <v>0</v>
      </c>
      <c r="X18" s="17">
        <f t="shared" si="1"/>
        <v>0</v>
      </c>
    </row>
    <row r="19" spans="1:24" x14ac:dyDescent="0.25">
      <c r="A19" s="4">
        <v>2</v>
      </c>
      <c r="B19" s="3" t="s">
        <v>2</v>
      </c>
      <c r="C19" s="4">
        <v>1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1</v>
      </c>
      <c r="O19" s="17">
        <f t="shared" si="0"/>
        <v>0.81093021621632877</v>
      </c>
      <c r="P19" s="17">
        <f t="shared" si="0"/>
        <v>1.5040773967762742</v>
      </c>
      <c r="Q19" s="17">
        <f t="shared" si="0"/>
        <v>0</v>
      </c>
      <c r="R19" s="17">
        <f t="shared" si="0"/>
        <v>0</v>
      </c>
      <c r="S19" s="17">
        <f t="shared" si="0"/>
        <v>2.1972245773362196</v>
      </c>
      <c r="T19" s="17">
        <f t="shared" si="0"/>
        <v>0</v>
      </c>
      <c r="U19" s="17">
        <f t="shared" si="0"/>
        <v>0</v>
      </c>
      <c r="V19" s="17">
        <f t="shared" si="1"/>
        <v>1.5040773967762742</v>
      </c>
      <c r="W19" s="17">
        <f t="shared" si="1"/>
        <v>0</v>
      </c>
      <c r="X19" s="17">
        <f t="shared" si="1"/>
        <v>2.1972245773362196</v>
      </c>
    </row>
    <row r="20" spans="1:24" x14ac:dyDescent="0.25">
      <c r="A20" s="4">
        <v>3</v>
      </c>
      <c r="B20" s="3" t="s">
        <v>4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O20" s="17">
        <f t="shared" si="0"/>
        <v>0.81093021621632877</v>
      </c>
      <c r="P20" s="17">
        <f t="shared" si="0"/>
        <v>1.5040773967762742</v>
      </c>
      <c r="Q20" s="17">
        <f t="shared" si="0"/>
        <v>0</v>
      </c>
      <c r="R20" s="17">
        <f t="shared" si="0"/>
        <v>0</v>
      </c>
      <c r="S20" s="17">
        <f t="shared" si="0"/>
        <v>0</v>
      </c>
      <c r="T20" s="17">
        <f t="shared" si="0"/>
        <v>1.5040773967762742</v>
      </c>
      <c r="U20" s="17">
        <f t="shared" si="0"/>
        <v>1.5040773967762742</v>
      </c>
      <c r="V20" s="17">
        <f t="shared" si="1"/>
        <v>0</v>
      </c>
      <c r="W20" s="17">
        <f t="shared" si="1"/>
        <v>0</v>
      </c>
      <c r="X20" s="17">
        <f t="shared" si="1"/>
        <v>0</v>
      </c>
    </row>
    <row r="21" spans="1:24" x14ac:dyDescent="0.25">
      <c r="A21" s="4">
        <v>4</v>
      </c>
      <c r="B21" s="12" t="s">
        <v>6</v>
      </c>
      <c r="C21" s="6">
        <v>2</v>
      </c>
      <c r="D21" s="6">
        <v>0</v>
      </c>
      <c r="E21" s="6">
        <v>0</v>
      </c>
      <c r="F21" s="6">
        <v>0</v>
      </c>
      <c r="G21" s="2">
        <v>0</v>
      </c>
      <c r="H21" s="6">
        <v>1</v>
      </c>
      <c r="I21" s="6">
        <v>0</v>
      </c>
      <c r="J21" s="6">
        <v>1</v>
      </c>
      <c r="K21" s="6">
        <v>0</v>
      </c>
      <c r="L21" s="6">
        <v>0</v>
      </c>
      <c r="M21" s="2">
        <v>0</v>
      </c>
      <c r="O21" s="17">
        <f t="shared" si="0"/>
        <v>1.6218604324326575</v>
      </c>
      <c r="P21" s="17">
        <f t="shared" si="0"/>
        <v>0</v>
      </c>
      <c r="Q21" s="17">
        <f t="shared" si="0"/>
        <v>0</v>
      </c>
      <c r="R21" s="17">
        <f t="shared" si="0"/>
        <v>0</v>
      </c>
      <c r="S21" s="17">
        <f t="shared" si="0"/>
        <v>0</v>
      </c>
      <c r="T21" s="17">
        <f t="shared" si="0"/>
        <v>1.5040773967762742</v>
      </c>
      <c r="U21" s="17">
        <f t="shared" si="0"/>
        <v>0</v>
      </c>
      <c r="V21" s="17">
        <f t="shared" si="1"/>
        <v>0</v>
      </c>
      <c r="W21" s="17">
        <f t="shared" si="1"/>
        <v>0</v>
      </c>
      <c r="X21" s="17">
        <f t="shared" si="1"/>
        <v>0</v>
      </c>
    </row>
    <row r="22" spans="1:24" x14ac:dyDescent="0.25">
      <c r="A22" s="4">
        <v>6</v>
      </c>
      <c r="B22" s="3" t="s">
        <v>11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O22" s="17">
        <f t="shared" si="0"/>
        <v>0</v>
      </c>
      <c r="P22" s="17">
        <f t="shared" si="0"/>
        <v>0</v>
      </c>
      <c r="Q22" s="17">
        <f t="shared" si="0"/>
        <v>0</v>
      </c>
      <c r="R22" s="17">
        <f t="shared" si="0"/>
        <v>1.0986122886681098</v>
      </c>
      <c r="S22" s="17">
        <f t="shared" si="0"/>
        <v>0</v>
      </c>
      <c r="T22" s="17">
        <f t="shared" si="0"/>
        <v>0</v>
      </c>
      <c r="U22" s="17">
        <f t="shared" si="0"/>
        <v>0</v>
      </c>
      <c r="V22" s="17">
        <f t="shared" si="1"/>
        <v>0</v>
      </c>
      <c r="W22" s="17">
        <f t="shared" si="1"/>
        <v>0</v>
      </c>
      <c r="X22" s="17">
        <f t="shared" si="1"/>
        <v>0</v>
      </c>
    </row>
    <row r="23" spans="1:24" x14ac:dyDescent="0.25">
      <c r="A23" s="4">
        <v>7</v>
      </c>
      <c r="B23" s="3" t="s">
        <v>13</v>
      </c>
      <c r="C23" s="5">
        <v>0</v>
      </c>
      <c r="D23" s="5">
        <v>0</v>
      </c>
      <c r="E23" s="5">
        <v>1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O23" s="17">
        <f t="shared" si="0"/>
        <v>0</v>
      </c>
      <c r="P23" s="17">
        <f t="shared" si="0"/>
        <v>0</v>
      </c>
      <c r="Q23" s="17">
        <f t="shared" si="0"/>
        <v>1.0986122886681098</v>
      </c>
      <c r="R23" s="17">
        <f t="shared" si="0"/>
        <v>1.0986122886681098</v>
      </c>
      <c r="S23" s="17">
        <f t="shared" si="0"/>
        <v>0</v>
      </c>
      <c r="T23" s="17">
        <f t="shared" si="0"/>
        <v>0</v>
      </c>
      <c r="U23" s="17">
        <f t="shared" si="0"/>
        <v>0</v>
      </c>
      <c r="V23" s="17">
        <f t="shared" si="1"/>
        <v>0</v>
      </c>
      <c r="W23" s="17">
        <f t="shared" si="1"/>
        <v>0</v>
      </c>
      <c r="X23" s="17">
        <f t="shared" si="1"/>
        <v>0</v>
      </c>
    </row>
    <row r="24" spans="1:24" x14ac:dyDescent="0.25">
      <c r="A24" s="4">
        <v>8</v>
      </c>
      <c r="B24" s="3" t="s">
        <v>15</v>
      </c>
      <c r="C24" s="5">
        <v>0</v>
      </c>
      <c r="D24" s="5">
        <v>0</v>
      </c>
      <c r="E24" s="5">
        <v>1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O24" s="17">
        <f t="shared" si="0"/>
        <v>0</v>
      </c>
      <c r="P24" s="17">
        <f t="shared" si="0"/>
        <v>0</v>
      </c>
      <c r="Q24" s="17">
        <f t="shared" si="0"/>
        <v>1.0986122886681098</v>
      </c>
      <c r="R24" s="17">
        <f t="shared" si="0"/>
        <v>1.0986122886681098</v>
      </c>
      <c r="S24" s="17">
        <f t="shared" si="0"/>
        <v>0</v>
      </c>
      <c r="T24" s="17">
        <f t="shared" si="0"/>
        <v>0</v>
      </c>
      <c r="U24" s="17">
        <f t="shared" si="0"/>
        <v>0</v>
      </c>
      <c r="V24" s="17">
        <f t="shared" si="1"/>
        <v>0</v>
      </c>
      <c r="W24" s="17">
        <f t="shared" si="1"/>
        <v>1.5040773967762742</v>
      </c>
      <c r="X24" s="17">
        <f t="shared" si="1"/>
        <v>0</v>
      </c>
    </row>
    <row r="25" spans="1:24" x14ac:dyDescent="0.25">
      <c r="A25" s="4">
        <v>9</v>
      </c>
      <c r="B25" s="12" t="s">
        <v>17</v>
      </c>
      <c r="C25" s="6">
        <v>0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</v>
      </c>
      <c r="L25" s="6">
        <v>1</v>
      </c>
      <c r="M25" s="6">
        <v>0</v>
      </c>
      <c r="O25" s="17">
        <f t="shared" si="0"/>
        <v>0</v>
      </c>
      <c r="P25" s="17">
        <f t="shared" si="0"/>
        <v>0</v>
      </c>
      <c r="Q25" s="17">
        <f t="shared" si="0"/>
        <v>1.0986122886681098</v>
      </c>
      <c r="R25" s="17">
        <f t="shared" si="0"/>
        <v>0</v>
      </c>
      <c r="S25" s="17">
        <f t="shared" si="0"/>
        <v>0</v>
      </c>
      <c r="T25" s="17">
        <f t="shared" si="0"/>
        <v>0</v>
      </c>
      <c r="U25" s="17">
        <f t="shared" si="0"/>
        <v>0</v>
      </c>
      <c r="V25" s="17">
        <f t="shared" si="1"/>
        <v>1.5040773967762742</v>
      </c>
      <c r="W25" s="17">
        <f t="shared" si="1"/>
        <v>1.5040773967762742</v>
      </c>
      <c r="X25" s="17">
        <f t="shared" si="1"/>
        <v>0</v>
      </c>
    </row>
    <row r="26" spans="1:24" x14ac:dyDescent="0.25">
      <c r="B26" s="13" t="s">
        <v>61</v>
      </c>
      <c r="C26">
        <f t="shared" ref="C26:M26" si="2">SUM(C18:C25)</f>
        <v>4</v>
      </c>
      <c r="D26">
        <f t="shared" si="2"/>
        <v>2</v>
      </c>
      <c r="E26">
        <f t="shared" si="2"/>
        <v>3</v>
      </c>
      <c r="F26">
        <f t="shared" si="2"/>
        <v>3</v>
      </c>
      <c r="G26">
        <f t="shared" si="2"/>
        <v>1</v>
      </c>
      <c r="H26">
        <f t="shared" si="2"/>
        <v>2</v>
      </c>
      <c r="I26">
        <f t="shared" si="2"/>
        <v>2</v>
      </c>
      <c r="J26">
        <f t="shared" si="2"/>
        <v>2</v>
      </c>
      <c r="K26">
        <f t="shared" si="2"/>
        <v>2</v>
      </c>
      <c r="L26">
        <f t="shared" si="2"/>
        <v>2</v>
      </c>
      <c r="M26">
        <f t="shared" si="2"/>
        <v>1</v>
      </c>
    </row>
    <row r="27" spans="1:24" x14ac:dyDescent="0.25">
      <c r="B27" s="13" t="s">
        <v>60</v>
      </c>
      <c r="C27" s="17">
        <f>LN($A$25/C26)</f>
        <v>0.81093021621632877</v>
      </c>
      <c r="D27" s="17">
        <f t="shared" ref="D27:M27" si="3">LN($A$25/D26)</f>
        <v>1.5040773967762742</v>
      </c>
      <c r="E27" s="17">
        <f t="shared" si="3"/>
        <v>1.0986122886681098</v>
      </c>
      <c r="F27" s="17">
        <f t="shared" si="3"/>
        <v>1.0986122886681098</v>
      </c>
      <c r="G27" s="17">
        <f t="shared" si="3"/>
        <v>2.1972245773362196</v>
      </c>
      <c r="H27" s="17">
        <f t="shared" si="3"/>
        <v>1.5040773967762742</v>
      </c>
      <c r="I27" s="17">
        <f t="shared" si="3"/>
        <v>1.5040773967762742</v>
      </c>
      <c r="J27" s="17">
        <f t="shared" si="3"/>
        <v>1.5040773967762742</v>
      </c>
      <c r="K27" s="17">
        <f t="shared" si="3"/>
        <v>1.5040773967762742</v>
      </c>
      <c r="L27" s="17">
        <f t="shared" si="3"/>
        <v>1.5040773967762742</v>
      </c>
      <c r="M27" s="17">
        <f t="shared" si="3"/>
        <v>2.1972245773362196</v>
      </c>
    </row>
    <row r="28" spans="1:24" x14ac:dyDescent="0.25">
      <c r="O28" t="s">
        <v>98</v>
      </c>
    </row>
    <row r="29" spans="1:24" x14ac:dyDescent="0.25">
      <c r="A29" s="19" t="s">
        <v>75</v>
      </c>
      <c r="C29" s="17">
        <f>COUNTIF(C$44:C$51,"")/$A$51</f>
        <v>0.125</v>
      </c>
      <c r="D29" s="17">
        <f t="shared" ref="D29:M29" si="4">COUNTIF(D$44:D$51,"")/$A$51</f>
        <v>0.75</v>
      </c>
      <c r="E29" s="17">
        <f t="shared" si="4"/>
        <v>0.875</v>
      </c>
      <c r="F29" s="17">
        <f t="shared" si="4"/>
        <v>0.75</v>
      </c>
      <c r="G29" s="17">
        <f t="shared" si="4"/>
        <v>0.875</v>
      </c>
      <c r="H29" s="17">
        <f t="shared" si="4"/>
        <v>0.875</v>
      </c>
      <c r="I29" s="17">
        <f t="shared" si="4"/>
        <v>0.75</v>
      </c>
      <c r="J29" s="17">
        <f t="shared" si="4"/>
        <v>0.875</v>
      </c>
      <c r="K29" s="17">
        <f t="shared" si="4"/>
        <v>0.75</v>
      </c>
      <c r="L29" s="17">
        <f t="shared" si="4"/>
        <v>0.875</v>
      </c>
      <c r="M29" s="17">
        <f t="shared" si="4"/>
        <v>0.875</v>
      </c>
      <c r="O29" t="s">
        <v>99</v>
      </c>
      <c r="P29" t="s">
        <v>100</v>
      </c>
      <c r="Q29" t="s">
        <v>73</v>
      </c>
    </row>
    <row r="30" spans="1:24" x14ac:dyDescent="0.25">
      <c r="A30" s="1" t="s">
        <v>76</v>
      </c>
      <c r="C30" s="17">
        <f>COUNTIF(C$44:C$51,"&gt;0")/$A$51</f>
        <v>0.875</v>
      </c>
      <c r="D30" s="17">
        <f t="shared" ref="D30:M30" si="5">COUNTIF(D$44:D$51,"&gt;0")/$A$51</f>
        <v>0.25</v>
      </c>
      <c r="E30" s="17">
        <f t="shared" si="5"/>
        <v>0.125</v>
      </c>
      <c r="F30" s="17">
        <f t="shared" si="5"/>
        <v>0.25</v>
      </c>
      <c r="G30" s="17">
        <f t="shared" si="5"/>
        <v>0.125</v>
      </c>
      <c r="H30" s="17">
        <f t="shared" si="5"/>
        <v>0.125</v>
      </c>
      <c r="I30" s="17">
        <f t="shared" si="5"/>
        <v>0.25</v>
      </c>
      <c r="J30" s="17">
        <f t="shared" si="5"/>
        <v>0.125</v>
      </c>
      <c r="K30" s="17">
        <f t="shared" si="5"/>
        <v>0.25</v>
      </c>
      <c r="L30" s="17">
        <f t="shared" si="5"/>
        <v>0.125</v>
      </c>
      <c r="M30" s="17">
        <f t="shared" si="5"/>
        <v>0.125</v>
      </c>
      <c r="O30" t="s">
        <v>101</v>
      </c>
      <c r="P30" t="s">
        <v>102</v>
      </c>
      <c r="Q30" t="s">
        <v>103</v>
      </c>
      <c r="R30" t="s">
        <v>73</v>
      </c>
    </row>
    <row r="31" spans="1:24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P31" t="s">
        <v>101</v>
      </c>
      <c r="Q31" t="s">
        <v>104</v>
      </c>
      <c r="R31" t="s">
        <v>100</v>
      </c>
      <c r="S31" t="s">
        <v>73</v>
      </c>
    </row>
    <row r="32" spans="1:24" x14ac:dyDescent="0.25">
      <c r="A32" s="1" t="s">
        <v>77</v>
      </c>
      <c r="C32" s="29">
        <f>(COUNTIF(C$48:C$51,"")+1)/(COUNTIF(C$44:C$51,"")+2)</f>
        <v>0.33333333333333331</v>
      </c>
      <c r="D32" s="29">
        <f t="shared" ref="D32:M32" si="6">(COUNTIF(D$48:D$51,"")+1)/(COUNTIF(D$44:D$51,"")+2)</f>
        <v>0.5</v>
      </c>
      <c r="E32" s="29">
        <f t="shared" si="6"/>
        <v>0.55555555555555558</v>
      </c>
      <c r="F32" s="29">
        <f t="shared" si="6"/>
        <v>0.5</v>
      </c>
      <c r="G32" s="29">
        <f t="shared" si="6"/>
        <v>0.55555555555555558</v>
      </c>
      <c r="H32" s="29">
        <f t="shared" si="6"/>
        <v>0.44444444444444442</v>
      </c>
      <c r="I32" s="29">
        <f t="shared" si="6"/>
        <v>0.625</v>
      </c>
      <c r="J32" s="29">
        <f t="shared" si="6"/>
        <v>0.55555555555555558</v>
      </c>
      <c r="K32" s="29">
        <f t="shared" si="6"/>
        <v>0.625</v>
      </c>
      <c r="L32" s="29">
        <f t="shared" si="6"/>
        <v>0.55555555555555558</v>
      </c>
      <c r="M32" s="29">
        <f t="shared" si="6"/>
        <v>0.44444444444444442</v>
      </c>
      <c r="Q32" t="s">
        <v>101</v>
      </c>
      <c r="R32" t="s">
        <v>105</v>
      </c>
      <c r="S32" t="s">
        <v>103</v>
      </c>
      <c r="T32" t="s">
        <v>73</v>
      </c>
    </row>
    <row r="33" spans="1:38" x14ac:dyDescent="0.25">
      <c r="A33" s="1" t="s">
        <v>80</v>
      </c>
      <c r="C33" s="29">
        <f>(COUNTIF(C$48:C$51,"&gt;0")+1)/(COUNTIF(C$44:C$51,"&gt;0")+2)</f>
        <v>0.55555555555555558</v>
      </c>
      <c r="D33" s="29">
        <f t="shared" ref="D33:M33" si="7">(COUNTIF(D$48:D$51,"&gt;0")+1)/(COUNTIF(D$44:D$51,"&gt;0")+2)</f>
        <v>0.5</v>
      </c>
      <c r="E33" s="29">
        <f t="shared" si="7"/>
        <v>0.33333333333333331</v>
      </c>
      <c r="F33" s="29">
        <f t="shared" si="7"/>
        <v>0.5</v>
      </c>
      <c r="G33" s="29">
        <f t="shared" si="7"/>
        <v>0.33333333333333331</v>
      </c>
      <c r="H33" s="29">
        <f t="shared" si="7"/>
        <v>0.66666666666666663</v>
      </c>
      <c r="I33" s="29">
        <f t="shared" si="7"/>
        <v>0.25</v>
      </c>
      <c r="J33" s="29">
        <f t="shared" si="7"/>
        <v>0.33333333333333331</v>
      </c>
      <c r="K33" s="29">
        <f t="shared" si="7"/>
        <v>0.25</v>
      </c>
      <c r="L33" s="29">
        <f t="shared" si="7"/>
        <v>0.33333333333333331</v>
      </c>
      <c r="M33" s="29">
        <f t="shared" si="7"/>
        <v>0.66666666666666663</v>
      </c>
      <c r="R33" t="s">
        <v>101</v>
      </c>
      <c r="S33" t="s">
        <v>106</v>
      </c>
      <c r="T33" t="s">
        <v>100</v>
      </c>
      <c r="U33" t="s">
        <v>73</v>
      </c>
    </row>
    <row r="34" spans="1:38" x14ac:dyDescent="0.25">
      <c r="A34" s="1" t="s">
        <v>78</v>
      </c>
      <c r="C34" s="29">
        <f>(COUNTIF(C$44:C$47,"")+1)/(COUNTIF(C$44:C$51,"")+2)</f>
        <v>0.66666666666666663</v>
      </c>
      <c r="D34" s="29">
        <f t="shared" ref="D34:M34" si="8">(COUNTIF(D$44:D$47,"")+1)/(COUNTIF(D$44:D$51,"")+2)</f>
        <v>0.5</v>
      </c>
      <c r="E34" s="29">
        <f t="shared" si="8"/>
        <v>0.44444444444444442</v>
      </c>
      <c r="F34" s="29">
        <f t="shared" si="8"/>
        <v>0.5</v>
      </c>
      <c r="G34" s="29">
        <f t="shared" si="8"/>
        <v>0.44444444444444442</v>
      </c>
      <c r="H34" s="29">
        <f t="shared" si="8"/>
        <v>0.55555555555555558</v>
      </c>
      <c r="I34" s="29">
        <f t="shared" si="8"/>
        <v>0.375</v>
      </c>
      <c r="J34" s="29">
        <f t="shared" si="8"/>
        <v>0.44444444444444442</v>
      </c>
      <c r="K34" s="29">
        <f t="shared" si="8"/>
        <v>0.375</v>
      </c>
      <c r="L34" s="29">
        <f t="shared" si="8"/>
        <v>0.44444444444444442</v>
      </c>
      <c r="M34" s="29">
        <f t="shared" si="8"/>
        <v>0.55555555555555558</v>
      </c>
      <c r="S34" t="s">
        <v>101</v>
      </c>
      <c r="T34" t="s">
        <v>103</v>
      </c>
      <c r="U34" t="s">
        <v>87</v>
      </c>
    </row>
    <row r="35" spans="1:38" x14ac:dyDescent="0.25">
      <c r="A35" s="1" t="s">
        <v>79</v>
      </c>
      <c r="C35" s="29">
        <f>(COUNTIF(C$44:C$47,"&gt;0")+1)/(COUNTIF(C$44:C$51,"&gt;0")+2)</f>
        <v>0.44444444444444442</v>
      </c>
      <c r="D35" s="29">
        <f t="shared" ref="D35:M35" si="9">(COUNTIF(D$44:D$47,"&gt;0")+1)/(COUNTIF(D$44:D$51,"&gt;0")+2)</f>
        <v>0.5</v>
      </c>
      <c r="E35" s="29">
        <f t="shared" si="9"/>
        <v>0.66666666666666663</v>
      </c>
      <c r="F35" s="29">
        <f t="shared" si="9"/>
        <v>0.5</v>
      </c>
      <c r="G35" s="29">
        <f t="shared" si="9"/>
        <v>0.66666666666666663</v>
      </c>
      <c r="H35" s="29">
        <f t="shared" si="9"/>
        <v>0.33333333333333331</v>
      </c>
      <c r="I35" s="29">
        <f t="shared" si="9"/>
        <v>0.75</v>
      </c>
      <c r="J35" s="29">
        <f t="shared" si="9"/>
        <v>0.66666666666666663</v>
      </c>
      <c r="K35" s="29">
        <f t="shared" si="9"/>
        <v>0.75</v>
      </c>
      <c r="L35" s="29">
        <f t="shared" si="9"/>
        <v>0.66666666666666663</v>
      </c>
      <c r="M35" s="29">
        <f t="shared" si="9"/>
        <v>0.33333333333333331</v>
      </c>
    </row>
    <row r="36" spans="1:38" x14ac:dyDescent="0.25">
      <c r="A36" s="1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O36" s="36" t="s">
        <v>107</v>
      </c>
      <c r="P36" s="28" t="s">
        <v>9</v>
      </c>
    </row>
    <row r="37" spans="1:38" x14ac:dyDescent="0.25">
      <c r="A37" s="1" t="s">
        <v>74</v>
      </c>
      <c r="B37" s="5"/>
      <c r="C37" s="29">
        <f>C29*(C32*LOG(1/C32,2)+C34*LOG(1/C34,2))+C30*(C33*LOG(1/C33,2)+C35*LOG(1/C35,2))</f>
        <v>0.98197853161525561</v>
      </c>
      <c r="D37" s="29">
        <f t="shared" ref="D37:M37" si="10">D29*(D32*LOG(1/D32,2)+D34*LOG(1/D34,2))+D30*(D33*LOG(1/D33,2)+D35*LOG(1/D35,2))</f>
        <v>1</v>
      </c>
      <c r="E37" s="29">
        <f t="shared" si="10"/>
        <v>0.98197853161525561</v>
      </c>
      <c r="F37" s="29">
        <f t="shared" si="10"/>
        <v>1</v>
      </c>
      <c r="G37" s="29">
        <f t="shared" si="10"/>
        <v>0.98197853161525561</v>
      </c>
      <c r="H37" s="29">
        <f t="shared" si="10"/>
        <v>0.98197853161525561</v>
      </c>
      <c r="I37" s="34">
        <f t="shared" si="10"/>
        <v>0.91864503330850678</v>
      </c>
      <c r="J37" s="29">
        <f t="shared" si="10"/>
        <v>0.98197853161525561</v>
      </c>
      <c r="K37" s="34">
        <f t="shared" si="10"/>
        <v>0.91864503330850678</v>
      </c>
      <c r="L37" s="29">
        <f t="shared" si="10"/>
        <v>0.98197853161525561</v>
      </c>
      <c r="M37" s="29">
        <f t="shared" si="10"/>
        <v>0.98197853161525561</v>
      </c>
      <c r="P37" t="s">
        <v>108</v>
      </c>
    </row>
    <row r="38" spans="1:38" x14ac:dyDescent="0.25">
      <c r="A38" s="1" t="s">
        <v>81</v>
      </c>
      <c r="B38" s="32">
        <f>MIN(C37:M37)</f>
        <v>0.91864503330850678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38" x14ac:dyDescent="0.25">
      <c r="A39" s="1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38" x14ac:dyDescent="0.25">
      <c r="C40" s="28" t="s">
        <v>109</v>
      </c>
      <c r="O40" s="10"/>
    </row>
    <row r="41" spans="1:38" x14ac:dyDescent="0.25">
      <c r="D41" t="s">
        <v>58</v>
      </c>
      <c r="O41" s="10"/>
    </row>
    <row r="42" spans="1:38" x14ac:dyDescent="0.25">
      <c r="B42" s="11" t="s">
        <v>65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12</v>
      </c>
      <c r="P42">
        <v>13</v>
      </c>
      <c r="Q42">
        <v>14</v>
      </c>
      <c r="R42">
        <v>15</v>
      </c>
      <c r="S42">
        <v>16</v>
      </c>
      <c r="T42">
        <v>17</v>
      </c>
      <c r="U42">
        <v>18</v>
      </c>
      <c r="V42">
        <v>19</v>
      </c>
      <c r="W42">
        <v>20</v>
      </c>
      <c r="X42">
        <v>21</v>
      </c>
      <c r="Y42">
        <v>22</v>
      </c>
      <c r="Z42">
        <v>23</v>
      </c>
      <c r="AA42">
        <v>24</v>
      </c>
      <c r="AB42">
        <v>25</v>
      </c>
      <c r="AC42">
        <v>26</v>
      </c>
      <c r="AD42">
        <v>27</v>
      </c>
      <c r="AE42">
        <v>28</v>
      </c>
      <c r="AF42">
        <v>29</v>
      </c>
      <c r="AG42">
        <v>30</v>
      </c>
      <c r="AH42">
        <v>31</v>
      </c>
      <c r="AI42">
        <v>32</v>
      </c>
      <c r="AJ42">
        <v>33</v>
      </c>
      <c r="AK42">
        <v>34</v>
      </c>
      <c r="AL42">
        <v>35</v>
      </c>
    </row>
    <row r="43" spans="1:38" x14ac:dyDescent="0.25">
      <c r="A43" s="1"/>
      <c r="B43" s="1" t="s">
        <v>59</v>
      </c>
      <c r="C43" s="1"/>
      <c r="D43" s="11" t="s">
        <v>24</v>
      </c>
      <c r="E43" s="11" t="s">
        <v>22</v>
      </c>
      <c r="F43" s="11" t="s">
        <v>34</v>
      </c>
      <c r="G43" s="11" t="s">
        <v>36</v>
      </c>
      <c r="H43" s="11" t="s">
        <v>44</v>
      </c>
      <c r="I43" s="11" t="s">
        <v>23</v>
      </c>
      <c r="J43" s="11" t="s">
        <v>82</v>
      </c>
      <c r="K43" s="11" t="s">
        <v>32</v>
      </c>
      <c r="L43" s="11" t="s">
        <v>21</v>
      </c>
      <c r="M43" s="11" t="s">
        <v>42</v>
      </c>
      <c r="N43" s="11" t="s">
        <v>47</v>
      </c>
      <c r="O43" s="11" t="s">
        <v>18</v>
      </c>
      <c r="P43" s="11" t="s">
        <v>55</v>
      </c>
      <c r="Q43" s="11" t="s">
        <v>20</v>
      </c>
      <c r="R43" s="11" t="s">
        <v>83</v>
      </c>
      <c r="S43" s="14" t="s">
        <v>49</v>
      </c>
      <c r="T43" s="14" t="s">
        <v>19</v>
      </c>
      <c r="U43" s="11" t="s">
        <v>33</v>
      </c>
      <c r="V43" s="11" t="s">
        <v>50</v>
      </c>
      <c r="W43" s="11" t="s">
        <v>56</v>
      </c>
      <c r="X43" s="11" t="s">
        <v>27</v>
      </c>
      <c r="Y43" s="11" t="s">
        <v>45</v>
      </c>
      <c r="Z43" s="11" t="s">
        <v>48</v>
      </c>
      <c r="AA43" s="11" t="s">
        <v>43</v>
      </c>
      <c r="AB43" s="11" t="s">
        <v>57</v>
      </c>
      <c r="AC43" s="11" t="s">
        <v>25</v>
      </c>
      <c r="AD43" s="11" t="s">
        <v>28</v>
      </c>
      <c r="AE43" s="11" t="s">
        <v>35</v>
      </c>
      <c r="AF43" s="11" t="s">
        <v>31</v>
      </c>
      <c r="AG43" s="11" t="s">
        <v>30</v>
      </c>
      <c r="AH43" s="11" t="s">
        <v>37</v>
      </c>
      <c r="AI43" s="11" t="s">
        <v>46</v>
      </c>
      <c r="AJ43" s="11" t="s">
        <v>26</v>
      </c>
      <c r="AK43" s="11" t="s">
        <v>52</v>
      </c>
      <c r="AL43" s="11" t="s">
        <v>51</v>
      </c>
    </row>
    <row r="44" spans="1:38" x14ac:dyDescent="0.25">
      <c r="A44" s="4">
        <v>1</v>
      </c>
      <c r="B44" s="3" t="s">
        <v>0</v>
      </c>
      <c r="C44" s="16">
        <f>SUM(D45:AL45)</f>
        <v>10</v>
      </c>
      <c r="E44">
        <v>1</v>
      </c>
      <c r="G44">
        <v>1</v>
      </c>
      <c r="I44">
        <v>1</v>
      </c>
      <c r="L44">
        <v>1</v>
      </c>
      <c r="O44">
        <v>1</v>
      </c>
      <c r="Q44">
        <v>1</v>
      </c>
      <c r="T44">
        <v>1</v>
      </c>
    </row>
    <row r="45" spans="1:38" x14ac:dyDescent="0.25">
      <c r="A45" s="4">
        <v>2</v>
      </c>
      <c r="B45" s="3" t="s">
        <v>2</v>
      </c>
      <c r="C45" s="16">
        <f>SUM(D46:AL46)</f>
        <v>6</v>
      </c>
      <c r="D45">
        <v>1</v>
      </c>
      <c r="I45">
        <v>1</v>
      </c>
      <c r="W45">
        <v>2</v>
      </c>
      <c r="X45">
        <v>1</v>
      </c>
      <c r="AB45">
        <v>1</v>
      </c>
      <c r="AC45">
        <v>1</v>
      </c>
      <c r="AD45">
        <v>1</v>
      </c>
      <c r="AG45">
        <v>1</v>
      </c>
      <c r="AJ45">
        <v>1</v>
      </c>
    </row>
    <row r="46" spans="1:38" x14ac:dyDescent="0.25">
      <c r="A46" s="4">
        <v>3</v>
      </c>
      <c r="B46" s="3" t="s">
        <v>4</v>
      </c>
      <c r="C46" s="16">
        <f>SUM(D47:AL47)</f>
        <v>8</v>
      </c>
      <c r="K46">
        <v>1</v>
      </c>
      <c r="O46">
        <v>1</v>
      </c>
      <c r="Q46">
        <v>1</v>
      </c>
      <c r="U46">
        <v>1</v>
      </c>
      <c r="AD46">
        <v>1</v>
      </c>
      <c r="AJ46">
        <v>1</v>
      </c>
    </row>
    <row r="47" spans="1:38" x14ac:dyDescent="0.25">
      <c r="A47" s="4">
        <v>4</v>
      </c>
      <c r="B47" s="3" t="s">
        <v>6</v>
      </c>
      <c r="C47" s="16"/>
      <c r="F47">
        <v>1</v>
      </c>
      <c r="J47">
        <v>1</v>
      </c>
      <c r="K47">
        <v>1</v>
      </c>
      <c r="P47">
        <v>1</v>
      </c>
      <c r="AD47">
        <v>2</v>
      </c>
      <c r="AE47">
        <v>1</v>
      </c>
      <c r="AH47">
        <v>1</v>
      </c>
    </row>
    <row r="48" spans="1:38" x14ac:dyDescent="0.25">
      <c r="A48" s="4">
        <v>5</v>
      </c>
      <c r="B48" s="3" t="s">
        <v>11</v>
      </c>
      <c r="C48" s="16">
        <f>SUM(D49:AL49)</f>
        <v>7</v>
      </c>
      <c r="H48">
        <v>1</v>
      </c>
      <c r="M48">
        <v>1</v>
      </c>
      <c r="W48">
        <v>1</v>
      </c>
      <c r="Y48">
        <v>1</v>
      </c>
      <c r="AA48">
        <v>1</v>
      </c>
      <c r="AF48">
        <v>1</v>
      </c>
      <c r="AI48">
        <v>1</v>
      </c>
    </row>
    <row r="49" spans="1:38" x14ac:dyDescent="0.25">
      <c r="A49" s="4">
        <v>6</v>
      </c>
      <c r="B49" s="3" t="s">
        <v>13</v>
      </c>
      <c r="C49" s="16">
        <f>SUM(D50:AL50)</f>
        <v>8</v>
      </c>
      <c r="N49">
        <v>1</v>
      </c>
      <c r="P49">
        <v>1</v>
      </c>
      <c r="R49">
        <v>1</v>
      </c>
      <c r="W49">
        <v>1</v>
      </c>
      <c r="Z49">
        <v>1</v>
      </c>
      <c r="AF49">
        <v>1</v>
      </c>
      <c r="AI49">
        <v>1</v>
      </c>
    </row>
    <row r="50" spans="1:38" x14ac:dyDescent="0.25">
      <c r="A50" s="4">
        <v>7</v>
      </c>
      <c r="B50" s="3" t="s">
        <v>15</v>
      </c>
      <c r="C50" s="16">
        <f>SUM(D51:AL51)</f>
        <v>4</v>
      </c>
      <c r="F50">
        <v>1</v>
      </c>
      <c r="N50">
        <v>1</v>
      </c>
      <c r="S50">
        <v>1</v>
      </c>
      <c r="V50">
        <v>1</v>
      </c>
      <c r="W50">
        <v>1</v>
      </c>
      <c r="AI50">
        <v>1</v>
      </c>
      <c r="AK50">
        <v>1</v>
      </c>
      <c r="AL50">
        <v>1</v>
      </c>
    </row>
    <row r="51" spans="1:38" x14ac:dyDescent="0.25">
      <c r="A51" s="4">
        <v>8</v>
      </c>
      <c r="B51" s="12" t="s">
        <v>17</v>
      </c>
      <c r="C51" s="2">
        <f>SUM(D52:AL52)</f>
        <v>57</v>
      </c>
      <c r="D51" s="2">
        <v>1</v>
      </c>
      <c r="E51" s="2"/>
      <c r="F51" s="2"/>
      <c r="G51" s="2"/>
      <c r="H51" s="2"/>
      <c r="I51" s="2"/>
      <c r="J51" s="2"/>
      <c r="K51" s="2"/>
      <c r="L51" s="2"/>
      <c r="M51" s="2"/>
      <c r="N51" s="2">
        <v>1</v>
      </c>
      <c r="O51" s="2"/>
      <c r="P51" s="2"/>
      <c r="Q51" s="2"/>
      <c r="R51" s="2"/>
      <c r="S51" s="2"/>
      <c r="T51" s="2"/>
      <c r="U51" s="2"/>
      <c r="V51" s="2">
        <v>1</v>
      </c>
      <c r="W51" s="2"/>
      <c r="X51" s="2"/>
      <c r="Y51" s="2"/>
      <c r="Z51" s="2"/>
      <c r="AA51" s="2"/>
      <c r="AB51" s="2"/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B52" s="13" t="s">
        <v>61</v>
      </c>
      <c r="D52">
        <f>SUM(D44:D51)</f>
        <v>2</v>
      </c>
      <c r="E52">
        <f t="shared" ref="E52:AL52" si="11">SUM(E44:E51)</f>
        <v>1</v>
      </c>
      <c r="F52">
        <f t="shared" si="11"/>
        <v>2</v>
      </c>
      <c r="G52">
        <f t="shared" si="11"/>
        <v>1</v>
      </c>
      <c r="H52">
        <f t="shared" si="11"/>
        <v>1</v>
      </c>
      <c r="I52">
        <f t="shared" si="11"/>
        <v>2</v>
      </c>
      <c r="J52">
        <f t="shared" si="11"/>
        <v>1</v>
      </c>
      <c r="K52">
        <f t="shared" si="11"/>
        <v>2</v>
      </c>
      <c r="L52">
        <f t="shared" si="11"/>
        <v>1</v>
      </c>
      <c r="M52">
        <f t="shared" si="11"/>
        <v>1</v>
      </c>
      <c r="N52">
        <f t="shared" si="11"/>
        <v>3</v>
      </c>
      <c r="O52">
        <f t="shared" si="11"/>
        <v>2</v>
      </c>
      <c r="P52">
        <f t="shared" si="11"/>
        <v>2</v>
      </c>
      <c r="Q52">
        <f t="shared" si="11"/>
        <v>2</v>
      </c>
      <c r="R52">
        <f t="shared" si="11"/>
        <v>1</v>
      </c>
      <c r="S52">
        <f t="shared" si="11"/>
        <v>1</v>
      </c>
      <c r="T52">
        <f t="shared" si="11"/>
        <v>1</v>
      </c>
      <c r="U52">
        <f t="shared" si="11"/>
        <v>1</v>
      </c>
      <c r="V52">
        <f t="shared" si="11"/>
        <v>2</v>
      </c>
      <c r="W52">
        <f t="shared" si="11"/>
        <v>5</v>
      </c>
      <c r="X52">
        <f t="shared" si="11"/>
        <v>1</v>
      </c>
      <c r="Y52">
        <f t="shared" si="11"/>
        <v>1</v>
      </c>
      <c r="Z52">
        <f t="shared" si="11"/>
        <v>1</v>
      </c>
      <c r="AA52">
        <f t="shared" si="11"/>
        <v>1</v>
      </c>
      <c r="AB52">
        <f t="shared" si="11"/>
        <v>1</v>
      </c>
      <c r="AC52">
        <f t="shared" si="11"/>
        <v>2</v>
      </c>
      <c r="AD52">
        <f t="shared" si="11"/>
        <v>4</v>
      </c>
      <c r="AE52">
        <f t="shared" si="11"/>
        <v>1</v>
      </c>
      <c r="AF52">
        <f t="shared" si="11"/>
        <v>2</v>
      </c>
      <c r="AG52">
        <f t="shared" si="11"/>
        <v>1</v>
      </c>
      <c r="AH52">
        <f t="shared" si="11"/>
        <v>1</v>
      </c>
      <c r="AI52">
        <f t="shared" si="11"/>
        <v>3</v>
      </c>
      <c r="AJ52">
        <f t="shared" si="11"/>
        <v>2</v>
      </c>
      <c r="AK52">
        <f t="shared" si="11"/>
        <v>1</v>
      </c>
      <c r="AL52">
        <f t="shared" si="11"/>
        <v>1</v>
      </c>
    </row>
    <row r="53" spans="1:38" x14ac:dyDescent="0.25">
      <c r="B53" s="13" t="s">
        <v>60</v>
      </c>
      <c r="D53" s="17">
        <f t="shared" ref="D53:AL53" si="12">LN($A$51/D52)</f>
        <v>1.3862943611198906</v>
      </c>
      <c r="E53" s="17">
        <f t="shared" si="12"/>
        <v>2.0794415416798357</v>
      </c>
      <c r="F53" s="17">
        <f t="shared" si="12"/>
        <v>1.3862943611198906</v>
      </c>
      <c r="G53" s="17">
        <f t="shared" si="12"/>
        <v>2.0794415416798357</v>
      </c>
      <c r="H53" s="17">
        <f t="shared" si="12"/>
        <v>2.0794415416798357</v>
      </c>
      <c r="I53" s="17">
        <f t="shared" si="12"/>
        <v>1.3862943611198906</v>
      </c>
      <c r="J53" s="17">
        <f t="shared" si="12"/>
        <v>2.0794415416798357</v>
      </c>
      <c r="K53" s="17">
        <f t="shared" si="12"/>
        <v>1.3862943611198906</v>
      </c>
      <c r="L53" s="17">
        <f t="shared" si="12"/>
        <v>2.0794415416798357</v>
      </c>
      <c r="M53" s="17">
        <f t="shared" si="12"/>
        <v>2.0794415416798357</v>
      </c>
      <c r="N53" s="17">
        <f t="shared" si="12"/>
        <v>0.98082925301172619</v>
      </c>
      <c r="O53" s="17">
        <f t="shared" si="12"/>
        <v>1.3862943611198906</v>
      </c>
      <c r="P53" s="17">
        <f t="shared" si="12"/>
        <v>1.3862943611198906</v>
      </c>
      <c r="Q53" s="17">
        <f t="shared" si="12"/>
        <v>1.3862943611198906</v>
      </c>
      <c r="R53" s="17">
        <f t="shared" si="12"/>
        <v>2.0794415416798357</v>
      </c>
      <c r="S53" s="17">
        <f t="shared" si="12"/>
        <v>2.0794415416798357</v>
      </c>
      <c r="T53" s="17">
        <f t="shared" si="12"/>
        <v>2.0794415416798357</v>
      </c>
      <c r="U53" s="17">
        <f t="shared" si="12"/>
        <v>2.0794415416798357</v>
      </c>
      <c r="V53" s="17">
        <f t="shared" si="12"/>
        <v>1.3862943611198906</v>
      </c>
      <c r="W53" s="17">
        <f t="shared" si="12"/>
        <v>0.47000362924573563</v>
      </c>
      <c r="X53" s="17">
        <f t="shared" si="12"/>
        <v>2.0794415416798357</v>
      </c>
      <c r="Y53" s="17">
        <f t="shared" si="12"/>
        <v>2.0794415416798357</v>
      </c>
      <c r="Z53" s="17">
        <f t="shared" si="12"/>
        <v>2.0794415416798357</v>
      </c>
      <c r="AA53" s="17">
        <f t="shared" si="12"/>
        <v>2.0794415416798357</v>
      </c>
      <c r="AB53" s="17">
        <f t="shared" si="12"/>
        <v>2.0794415416798357</v>
      </c>
      <c r="AC53" s="17">
        <f t="shared" si="12"/>
        <v>1.3862943611198906</v>
      </c>
      <c r="AD53" s="17">
        <f t="shared" si="12"/>
        <v>0.69314718055994529</v>
      </c>
      <c r="AE53" s="17">
        <f t="shared" si="12"/>
        <v>2.0794415416798357</v>
      </c>
      <c r="AF53" s="17">
        <f t="shared" si="12"/>
        <v>1.3862943611198906</v>
      </c>
      <c r="AG53" s="17">
        <f t="shared" si="12"/>
        <v>2.0794415416798357</v>
      </c>
      <c r="AH53" s="17">
        <f t="shared" si="12"/>
        <v>2.0794415416798357</v>
      </c>
      <c r="AI53" s="17">
        <f t="shared" si="12"/>
        <v>0.98082925301172619</v>
      </c>
      <c r="AJ53" s="17">
        <f t="shared" si="12"/>
        <v>1.3862943611198906</v>
      </c>
      <c r="AK53" s="17">
        <f t="shared" si="12"/>
        <v>2.0794415416798357</v>
      </c>
      <c r="AL53" s="17">
        <f t="shared" si="12"/>
        <v>2.0794415416798357</v>
      </c>
    </row>
    <row r="54" spans="1:38" x14ac:dyDescent="0.25">
      <c r="B54" s="5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19" t="s">
        <v>75</v>
      </c>
      <c r="B55" s="5"/>
      <c r="D55" s="17">
        <f>COUNTIF(D$44:D$51,"")/$A$51</f>
        <v>0.75</v>
      </c>
      <c r="E55" s="17">
        <f t="shared" ref="E55:AL55" si="13">COUNTIF(E$44:E$51,"")/$A$51</f>
        <v>0.875</v>
      </c>
      <c r="F55" s="17">
        <f t="shared" si="13"/>
        <v>0.75</v>
      </c>
      <c r="G55" s="17">
        <f t="shared" si="13"/>
        <v>0.875</v>
      </c>
      <c r="H55" s="17">
        <f t="shared" si="13"/>
        <v>0.875</v>
      </c>
      <c r="I55" s="17">
        <f t="shared" si="13"/>
        <v>0.75</v>
      </c>
      <c r="J55" s="17">
        <f t="shared" si="13"/>
        <v>0.875</v>
      </c>
      <c r="K55" s="17">
        <f t="shared" si="13"/>
        <v>0.75</v>
      </c>
      <c r="L55" s="17">
        <f t="shared" si="13"/>
        <v>0.875</v>
      </c>
      <c r="M55" s="17">
        <f t="shared" si="13"/>
        <v>0.875</v>
      </c>
      <c r="N55" s="17">
        <f t="shared" si="13"/>
        <v>0.625</v>
      </c>
      <c r="O55" s="17">
        <f t="shared" si="13"/>
        <v>0.75</v>
      </c>
      <c r="P55" s="17">
        <f t="shared" si="13"/>
        <v>0.75</v>
      </c>
      <c r="Q55" s="17">
        <f t="shared" si="13"/>
        <v>0.75</v>
      </c>
      <c r="R55" s="17">
        <f t="shared" si="13"/>
        <v>0.875</v>
      </c>
      <c r="S55" s="17">
        <f t="shared" si="13"/>
        <v>0.875</v>
      </c>
      <c r="T55" s="17">
        <f t="shared" si="13"/>
        <v>0.875</v>
      </c>
      <c r="U55" s="17">
        <f t="shared" si="13"/>
        <v>0.875</v>
      </c>
      <c r="V55" s="17">
        <f t="shared" si="13"/>
        <v>0.75</v>
      </c>
      <c r="W55" s="17">
        <f t="shared" si="13"/>
        <v>0.5</v>
      </c>
      <c r="X55" s="17">
        <f t="shared" si="13"/>
        <v>0.875</v>
      </c>
      <c r="Y55" s="17">
        <f t="shared" si="13"/>
        <v>0.875</v>
      </c>
      <c r="Z55" s="17">
        <f t="shared" si="13"/>
        <v>0.875</v>
      </c>
      <c r="AA55" s="17">
        <f t="shared" si="13"/>
        <v>0.875</v>
      </c>
      <c r="AB55" s="17">
        <f t="shared" si="13"/>
        <v>0.875</v>
      </c>
      <c r="AC55" s="17">
        <f t="shared" si="13"/>
        <v>0.75</v>
      </c>
      <c r="AD55" s="17">
        <f t="shared" si="13"/>
        <v>0.625</v>
      </c>
      <c r="AE55" s="17">
        <f t="shared" si="13"/>
        <v>0.875</v>
      </c>
      <c r="AF55" s="17">
        <f t="shared" si="13"/>
        <v>0.75</v>
      </c>
      <c r="AG55" s="17">
        <f t="shared" si="13"/>
        <v>0.875</v>
      </c>
      <c r="AH55" s="17">
        <f t="shared" si="13"/>
        <v>0.875</v>
      </c>
      <c r="AI55" s="17">
        <f t="shared" si="13"/>
        <v>0.625</v>
      </c>
      <c r="AJ55" s="17">
        <f t="shared" si="13"/>
        <v>0.75</v>
      </c>
      <c r="AK55" s="17">
        <f t="shared" si="13"/>
        <v>0.875</v>
      </c>
      <c r="AL55" s="17">
        <f t="shared" si="13"/>
        <v>0.875</v>
      </c>
    </row>
    <row r="56" spans="1:38" x14ac:dyDescent="0.25">
      <c r="A56" s="1" t="s">
        <v>76</v>
      </c>
      <c r="B56" s="5"/>
      <c r="D56" s="17">
        <f>COUNTIF(D$44:D$51,"&gt;0")/$A$51</f>
        <v>0.25</v>
      </c>
      <c r="E56" s="17">
        <f t="shared" ref="E56:AL56" si="14">COUNTIF(E$44:E$51,"&gt;0")/$A$51</f>
        <v>0.125</v>
      </c>
      <c r="F56" s="17">
        <f t="shared" si="14"/>
        <v>0.25</v>
      </c>
      <c r="G56" s="17">
        <f t="shared" si="14"/>
        <v>0.125</v>
      </c>
      <c r="H56" s="17">
        <f t="shared" si="14"/>
        <v>0.125</v>
      </c>
      <c r="I56" s="17">
        <f t="shared" si="14"/>
        <v>0.25</v>
      </c>
      <c r="J56" s="17">
        <f t="shared" si="14"/>
        <v>0.125</v>
      </c>
      <c r="K56" s="17">
        <f t="shared" si="14"/>
        <v>0.25</v>
      </c>
      <c r="L56" s="17">
        <f t="shared" si="14"/>
        <v>0.125</v>
      </c>
      <c r="M56" s="17">
        <f t="shared" si="14"/>
        <v>0.125</v>
      </c>
      <c r="N56" s="17">
        <f t="shared" si="14"/>
        <v>0.375</v>
      </c>
      <c r="O56" s="17">
        <f t="shared" si="14"/>
        <v>0.25</v>
      </c>
      <c r="P56" s="17">
        <f t="shared" si="14"/>
        <v>0.25</v>
      </c>
      <c r="Q56" s="17">
        <f t="shared" si="14"/>
        <v>0.25</v>
      </c>
      <c r="R56" s="17">
        <f t="shared" si="14"/>
        <v>0.125</v>
      </c>
      <c r="S56" s="17">
        <f t="shared" si="14"/>
        <v>0.125</v>
      </c>
      <c r="T56" s="17">
        <f t="shared" si="14"/>
        <v>0.125</v>
      </c>
      <c r="U56" s="17">
        <f t="shared" si="14"/>
        <v>0.125</v>
      </c>
      <c r="V56" s="17">
        <f t="shared" si="14"/>
        <v>0.25</v>
      </c>
      <c r="W56" s="17">
        <f t="shared" si="14"/>
        <v>0.5</v>
      </c>
      <c r="X56" s="17">
        <f t="shared" si="14"/>
        <v>0.125</v>
      </c>
      <c r="Y56" s="17">
        <f t="shared" si="14"/>
        <v>0.125</v>
      </c>
      <c r="Z56" s="17">
        <f t="shared" si="14"/>
        <v>0.125</v>
      </c>
      <c r="AA56" s="17">
        <f t="shared" si="14"/>
        <v>0.125</v>
      </c>
      <c r="AB56" s="17">
        <f t="shared" si="14"/>
        <v>0.125</v>
      </c>
      <c r="AC56" s="17">
        <f t="shared" si="14"/>
        <v>0.25</v>
      </c>
      <c r="AD56" s="17">
        <f t="shared" si="14"/>
        <v>0.375</v>
      </c>
      <c r="AE56" s="17">
        <f t="shared" si="14"/>
        <v>0.125</v>
      </c>
      <c r="AF56" s="17">
        <f t="shared" si="14"/>
        <v>0.25</v>
      </c>
      <c r="AG56" s="17">
        <f t="shared" si="14"/>
        <v>0.125</v>
      </c>
      <c r="AH56" s="17">
        <f t="shared" si="14"/>
        <v>0.125</v>
      </c>
      <c r="AI56" s="17">
        <f t="shared" si="14"/>
        <v>0.375</v>
      </c>
      <c r="AJ56" s="17">
        <f t="shared" si="14"/>
        <v>0.25</v>
      </c>
      <c r="AK56" s="17">
        <f t="shared" si="14"/>
        <v>0.125</v>
      </c>
      <c r="AL56" s="17">
        <f t="shared" si="14"/>
        <v>0.125</v>
      </c>
    </row>
    <row r="57" spans="1:38" x14ac:dyDescent="0.25">
      <c r="B57" s="5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1" t="s">
        <v>77</v>
      </c>
      <c r="B58" s="5"/>
      <c r="D58" s="29">
        <f t="shared" ref="D58:I58" si="15">(COUNTIF(D$48:D$51,"")+1)/(COUNTIF(D$44:D$51,"")+2)</f>
        <v>0.5</v>
      </c>
      <c r="E58" s="29">
        <f t="shared" si="15"/>
        <v>0.55555555555555558</v>
      </c>
      <c r="F58" s="29">
        <f t="shared" si="15"/>
        <v>0.5</v>
      </c>
      <c r="G58" s="29">
        <f t="shared" si="15"/>
        <v>0.55555555555555558</v>
      </c>
      <c r="H58" s="29">
        <f t="shared" si="15"/>
        <v>0.44444444444444442</v>
      </c>
      <c r="I58" s="29">
        <f t="shared" si="15"/>
        <v>0.625</v>
      </c>
      <c r="J58" s="29">
        <f t="shared" ref="J58:AL58" si="16">(COUNTIF(J$48:J$51,"")+1)/(COUNTIF(J$44:J$51,"")+2)</f>
        <v>0.55555555555555558</v>
      </c>
      <c r="K58" s="29">
        <f t="shared" si="16"/>
        <v>0.625</v>
      </c>
      <c r="L58" s="29">
        <f t="shared" si="16"/>
        <v>0.55555555555555558</v>
      </c>
      <c r="M58" s="29">
        <f t="shared" si="16"/>
        <v>0.44444444444444442</v>
      </c>
      <c r="N58" s="29">
        <f t="shared" si="16"/>
        <v>0.2857142857142857</v>
      </c>
      <c r="O58" s="29">
        <f t="shared" si="16"/>
        <v>0.625</v>
      </c>
      <c r="P58" s="29">
        <f t="shared" si="16"/>
        <v>0.5</v>
      </c>
      <c r="Q58" s="29">
        <f t="shared" si="16"/>
        <v>0.625</v>
      </c>
      <c r="R58" s="29">
        <f t="shared" si="16"/>
        <v>0.44444444444444442</v>
      </c>
      <c r="S58" s="29">
        <f t="shared" si="16"/>
        <v>0.44444444444444442</v>
      </c>
      <c r="T58" s="29">
        <f t="shared" si="16"/>
        <v>0.55555555555555558</v>
      </c>
      <c r="U58" s="29">
        <f t="shared" si="16"/>
        <v>0.55555555555555558</v>
      </c>
      <c r="V58" s="29">
        <f t="shared" si="16"/>
        <v>0.375</v>
      </c>
      <c r="W58" s="29">
        <f t="shared" si="16"/>
        <v>0.33333333333333331</v>
      </c>
      <c r="X58" s="29">
        <f t="shared" si="16"/>
        <v>0.55555555555555558</v>
      </c>
      <c r="Y58" s="29">
        <f t="shared" si="16"/>
        <v>0.44444444444444442</v>
      </c>
      <c r="Z58" s="29">
        <f t="shared" si="16"/>
        <v>0.44444444444444442</v>
      </c>
      <c r="AA58" s="29">
        <f t="shared" si="16"/>
        <v>0.44444444444444442</v>
      </c>
      <c r="AB58" s="29">
        <f t="shared" si="16"/>
        <v>0.55555555555555558</v>
      </c>
      <c r="AC58" s="29">
        <f t="shared" si="16"/>
        <v>0.5</v>
      </c>
      <c r="AD58" s="29">
        <f t="shared" si="16"/>
        <v>0.7142857142857143</v>
      </c>
      <c r="AE58" s="29">
        <f t="shared" si="16"/>
        <v>0.55555555555555558</v>
      </c>
      <c r="AF58" s="29">
        <f t="shared" si="16"/>
        <v>0.375</v>
      </c>
      <c r="AG58" s="29">
        <f t="shared" si="16"/>
        <v>0.55555555555555558</v>
      </c>
      <c r="AH58" s="29">
        <f t="shared" si="16"/>
        <v>0.55555555555555558</v>
      </c>
      <c r="AI58" s="29">
        <f t="shared" si="16"/>
        <v>0.2857142857142857</v>
      </c>
      <c r="AJ58" s="29">
        <f t="shared" si="16"/>
        <v>0.625</v>
      </c>
      <c r="AK58" s="29">
        <f t="shared" si="16"/>
        <v>0.44444444444444442</v>
      </c>
      <c r="AL58" s="29">
        <f t="shared" si="16"/>
        <v>0.44444444444444442</v>
      </c>
    </row>
    <row r="59" spans="1:38" x14ac:dyDescent="0.25">
      <c r="A59" s="1" t="s">
        <v>80</v>
      </c>
      <c r="B59" s="5"/>
      <c r="D59" s="29">
        <f t="shared" ref="D59:I59" si="17">(COUNTIF(D$48:D$51,"&gt;0")+1)/(COUNTIF(D$44:D$51,"&gt;0")+2)</f>
        <v>0.5</v>
      </c>
      <c r="E59" s="29">
        <f t="shared" si="17"/>
        <v>0.33333333333333331</v>
      </c>
      <c r="F59" s="29">
        <f t="shared" si="17"/>
        <v>0.5</v>
      </c>
      <c r="G59" s="29">
        <f t="shared" si="17"/>
        <v>0.33333333333333331</v>
      </c>
      <c r="H59" s="29">
        <f t="shared" si="17"/>
        <v>0.66666666666666663</v>
      </c>
      <c r="I59" s="29">
        <f t="shared" si="17"/>
        <v>0.25</v>
      </c>
      <c r="J59" s="29">
        <f t="shared" ref="J59:AL59" si="18">(COUNTIF(J$48:J$51,"&gt;0")+1)/(COUNTIF(J$44:J$51,"&gt;0")+2)</f>
        <v>0.33333333333333331</v>
      </c>
      <c r="K59" s="29">
        <f t="shared" si="18"/>
        <v>0.25</v>
      </c>
      <c r="L59" s="29">
        <f t="shared" si="18"/>
        <v>0.33333333333333331</v>
      </c>
      <c r="M59" s="29">
        <f t="shared" si="18"/>
        <v>0.66666666666666663</v>
      </c>
      <c r="N59" s="29">
        <f t="shared" si="18"/>
        <v>0.8</v>
      </c>
      <c r="O59" s="29">
        <f t="shared" si="18"/>
        <v>0.25</v>
      </c>
      <c r="P59" s="29">
        <f t="shared" si="18"/>
        <v>0.5</v>
      </c>
      <c r="Q59" s="29">
        <f t="shared" si="18"/>
        <v>0.25</v>
      </c>
      <c r="R59" s="29">
        <f t="shared" si="18"/>
        <v>0.66666666666666663</v>
      </c>
      <c r="S59" s="29">
        <f t="shared" si="18"/>
        <v>0.66666666666666663</v>
      </c>
      <c r="T59" s="29">
        <f t="shared" si="18"/>
        <v>0.33333333333333331</v>
      </c>
      <c r="U59" s="29">
        <f t="shared" si="18"/>
        <v>0.33333333333333331</v>
      </c>
      <c r="V59" s="29">
        <f t="shared" si="18"/>
        <v>0.75</v>
      </c>
      <c r="W59" s="29">
        <f t="shared" si="18"/>
        <v>0.66666666666666663</v>
      </c>
      <c r="X59" s="29">
        <f t="shared" si="18"/>
        <v>0.33333333333333331</v>
      </c>
      <c r="Y59" s="29">
        <f t="shared" si="18"/>
        <v>0.66666666666666663</v>
      </c>
      <c r="Z59" s="29">
        <f t="shared" si="18"/>
        <v>0.66666666666666663</v>
      </c>
      <c r="AA59" s="29">
        <f t="shared" si="18"/>
        <v>0.66666666666666663</v>
      </c>
      <c r="AB59" s="29">
        <f t="shared" si="18"/>
        <v>0.33333333333333331</v>
      </c>
      <c r="AC59" s="29">
        <f t="shared" si="18"/>
        <v>0.5</v>
      </c>
      <c r="AD59" s="29">
        <f t="shared" si="18"/>
        <v>0.2</v>
      </c>
      <c r="AE59" s="29">
        <f t="shared" si="18"/>
        <v>0.33333333333333331</v>
      </c>
      <c r="AF59" s="29">
        <f t="shared" si="18"/>
        <v>0.75</v>
      </c>
      <c r="AG59" s="29">
        <f t="shared" si="18"/>
        <v>0.33333333333333331</v>
      </c>
      <c r="AH59" s="29">
        <f t="shared" si="18"/>
        <v>0.33333333333333331</v>
      </c>
      <c r="AI59" s="29">
        <f t="shared" si="18"/>
        <v>0.8</v>
      </c>
      <c r="AJ59" s="29">
        <f t="shared" si="18"/>
        <v>0.25</v>
      </c>
      <c r="AK59" s="29">
        <f t="shared" si="18"/>
        <v>0.66666666666666663</v>
      </c>
      <c r="AL59" s="29">
        <f t="shared" si="18"/>
        <v>0.66666666666666663</v>
      </c>
    </row>
    <row r="60" spans="1:38" x14ac:dyDescent="0.25">
      <c r="A60" s="1" t="s">
        <v>78</v>
      </c>
      <c r="B60" s="5"/>
      <c r="D60" s="29">
        <f t="shared" ref="D60:I60" si="19">(COUNTIF(D$44:D$47,"")+1)/(COUNTIF(D$44:D$51,"")+2)</f>
        <v>0.5</v>
      </c>
      <c r="E60" s="29">
        <f t="shared" si="19"/>
        <v>0.44444444444444442</v>
      </c>
      <c r="F60" s="29">
        <f t="shared" si="19"/>
        <v>0.5</v>
      </c>
      <c r="G60" s="29">
        <f t="shared" si="19"/>
        <v>0.44444444444444442</v>
      </c>
      <c r="H60" s="29">
        <f t="shared" si="19"/>
        <v>0.55555555555555558</v>
      </c>
      <c r="I60" s="29">
        <f t="shared" si="19"/>
        <v>0.375</v>
      </c>
      <c r="J60" s="29">
        <f t="shared" ref="J60:AL60" si="20">(COUNTIF(J$44:J$47,"")+1)/(COUNTIF(J$44:J$51,"")+2)</f>
        <v>0.44444444444444442</v>
      </c>
      <c r="K60" s="29">
        <f t="shared" si="20"/>
        <v>0.375</v>
      </c>
      <c r="L60" s="29">
        <f t="shared" si="20"/>
        <v>0.44444444444444442</v>
      </c>
      <c r="M60" s="29">
        <f t="shared" si="20"/>
        <v>0.55555555555555558</v>
      </c>
      <c r="N60" s="29">
        <f t="shared" si="20"/>
        <v>0.7142857142857143</v>
      </c>
      <c r="O60" s="29">
        <f t="shared" si="20"/>
        <v>0.375</v>
      </c>
      <c r="P60" s="29">
        <f t="shared" si="20"/>
        <v>0.5</v>
      </c>
      <c r="Q60" s="29">
        <f t="shared" si="20"/>
        <v>0.375</v>
      </c>
      <c r="R60" s="29">
        <f t="shared" si="20"/>
        <v>0.55555555555555558</v>
      </c>
      <c r="S60" s="29">
        <f t="shared" si="20"/>
        <v>0.55555555555555558</v>
      </c>
      <c r="T60" s="29">
        <f t="shared" si="20"/>
        <v>0.44444444444444442</v>
      </c>
      <c r="U60" s="29">
        <f t="shared" si="20"/>
        <v>0.44444444444444442</v>
      </c>
      <c r="V60" s="29">
        <f t="shared" si="20"/>
        <v>0.625</v>
      </c>
      <c r="W60" s="29">
        <f t="shared" si="20"/>
        <v>0.66666666666666663</v>
      </c>
      <c r="X60" s="29">
        <f t="shared" si="20"/>
        <v>0.44444444444444442</v>
      </c>
      <c r="Y60" s="29">
        <f t="shared" si="20"/>
        <v>0.55555555555555558</v>
      </c>
      <c r="Z60" s="29">
        <f t="shared" si="20"/>
        <v>0.55555555555555558</v>
      </c>
      <c r="AA60" s="29">
        <f t="shared" si="20"/>
        <v>0.55555555555555558</v>
      </c>
      <c r="AB60" s="29">
        <f t="shared" si="20"/>
        <v>0.44444444444444442</v>
      </c>
      <c r="AC60" s="29">
        <f t="shared" si="20"/>
        <v>0.5</v>
      </c>
      <c r="AD60" s="29">
        <f t="shared" si="20"/>
        <v>0.2857142857142857</v>
      </c>
      <c r="AE60" s="29">
        <f t="shared" si="20"/>
        <v>0.44444444444444442</v>
      </c>
      <c r="AF60" s="29">
        <f t="shared" si="20"/>
        <v>0.625</v>
      </c>
      <c r="AG60" s="29">
        <f t="shared" si="20"/>
        <v>0.44444444444444442</v>
      </c>
      <c r="AH60" s="29">
        <f t="shared" si="20"/>
        <v>0.44444444444444442</v>
      </c>
      <c r="AI60" s="29">
        <f t="shared" si="20"/>
        <v>0.7142857142857143</v>
      </c>
      <c r="AJ60" s="29">
        <f t="shared" si="20"/>
        <v>0.375</v>
      </c>
      <c r="AK60" s="29">
        <f t="shared" si="20"/>
        <v>0.55555555555555558</v>
      </c>
      <c r="AL60" s="29">
        <f t="shared" si="20"/>
        <v>0.55555555555555558</v>
      </c>
    </row>
    <row r="61" spans="1:38" x14ac:dyDescent="0.25">
      <c r="A61" s="1" t="s">
        <v>79</v>
      </c>
      <c r="B61" s="5"/>
      <c r="D61" s="29">
        <f t="shared" ref="D61:I61" si="21">(COUNTIF(D$44:D$47,"&gt;0")+1)/(COUNTIF(D$44:D$51,"&gt;0")+2)</f>
        <v>0.5</v>
      </c>
      <c r="E61" s="29">
        <f t="shared" si="21"/>
        <v>0.66666666666666663</v>
      </c>
      <c r="F61" s="29">
        <f t="shared" si="21"/>
        <v>0.5</v>
      </c>
      <c r="G61" s="29">
        <f t="shared" si="21"/>
        <v>0.66666666666666663</v>
      </c>
      <c r="H61" s="29">
        <f t="shared" si="21"/>
        <v>0.33333333333333331</v>
      </c>
      <c r="I61" s="29">
        <f t="shared" si="21"/>
        <v>0.75</v>
      </c>
      <c r="J61" s="29">
        <f t="shared" ref="J61:AL61" si="22">(COUNTIF(J$44:J$47,"&gt;0")+1)/(COUNTIF(J$44:J$51,"&gt;0")+2)</f>
        <v>0.66666666666666663</v>
      </c>
      <c r="K61" s="29">
        <f t="shared" si="22"/>
        <v>0.75</v>
      </c>
      <c r="L61" s="29">
        <f t="shared" si="22"/>
        <v>0.66666666666666663</v>
      </c>
      <c r="M61" s="29">
        <f t="shared" si="22"/>
        <v>0.33333333333333331</v>
      </c>
      <c r="N61" s="29">
        <f t="shared" si="22"/>
        <v>0.2</v>
      </c>
      <c r="O61" s="29">
        <f t="shared" si="22"/>
        <v>0.75</v>
      </c>
      <c r="P61" s="29">
        <f t="shared" si="22"/>
        <v>0.5</v>
      </c>
      <c r="Q61" s="29">
        <f t="shared" si="22"/>
        <v>0.75</v>
      </c>
      <c r="R61" s="29">
        <f t="shared" si="22"/>
        <v>0.33333333333333331</v>
      </c>
      <c r="S61" s="29">
        <f t="shared" si="22"/>
        <v>0.33333333333333331</v>
      </c>
      <c r="T61" s="29">
        <f t="shared" si="22"/>
        <v>0.66666666666666663</v>
      </c>
      <c r="U61" s="29">
        <f t="shared" si="22"/>
        <v>0.66666666666666663</v>
      </c>
      <c r="V61" s="29">
        <f t="shared" si="22"/>
        <v>0.25</v>
      </c>
      <c r="W61" s="29">
        <f t="shared" si="22"/>
        <v>0.33333333333333331</v>
      </c>
      <c r="X61" s="29">
        <f t="shared" si="22"/>
        <v>0.66666666666666663</v>
      </c>
      <c r="Y61" s="29">
        <f t="shared" si="22"/>
        <v>0.33333333333333331</v>
      </c>
      <c r="Z61" s="29">
        <f t="shared" si="22"/>
        <v>0.33333333333333331</v>
      </c>
      <c r="AA61" s="29">
        <f t="shared" si="22"/>
        <v>0.33333333333333331</v>
      </c>
      <c r="AB61" s="29">
        <f t="shared" si="22"/>
        <v>0.66666666666666663</v>
      </c>
      <c r="AC61" s="29">
        <f t="shared" si="22"/>
        <v>0.5</v>
      </c>
      <c r="AD61" s="29">
        <f t="shared" si="22"/>
        <v>0.8</v>
      </c>
      <c r="AE61" s="29">
        <f t="shared" si="22"/>
        <v>0.66666666666666663</v>
      </c>
      <c r="AF61" s="29">
        <f t="shared" si="22"/>
        <v>0.25</v>
      </c>
      <c r="AG61" s="29">
        <f t="shared" si="22"/>
        <v>0.66666666666666663</v>
      </c>
      <c r="AH61" s="29">
        <f t="shared" si="22"/>
        <v>0.66666666666666663</v>
      </c>
      <c r="AI61" s="29">
        <f t="shared" si="22"/>
        <v>0.2</v>
      </c>
      <c r="AJ61" s="29">
        <f t="shared" si="22"/>
        <v>0.75</v>
      </c>
      <c r="AK61" s="29">
        <f t="shared" si="22"/>
        <v>0.33333333333333331</v>
      </c>
      <c r="AL61" s="29">
        <f t="shared" si="22"/>
        <v>0.33333333333333331</v>
      </c>
    </row>
    <row r="62" spans="1:38" x14ac:dyDescent="0.25">
      <c r="A62" s="1"/>
      <c r="B62" s="5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</row>
    <row r="63" spans="1:38" x14ac:dyDescent="0.25">
      <c r="A63" s="1" t="s">
        <v>74</v>
      </c>
      <c r="B63" s="5"/>
      <c r="D63" s="29">
        <f t="shared" ref="D63:S63" si="23">D55*(D58*LOG(1/D58,2)+D60*LOG(1/D60,2))+D56*(D59*LOG(1/D59,2)+D61*LOG(1/D61,2))</f>
        <v>1</v>
      </c>
      <c r="E63" s="29">
        <f t="shared" si="23"/>
        <v>0.98197853161525561</v>
      </c>
      <c r="F63" s="29">
        <f t="shared" si="23"/>
        <v>1</v>
      </c>
      <c r="G63" s="29">
        <f t="shared" si="23"/>
        <v>0.98197853161525561</v>
      </c>
      <c r="H63" s="29">
        <f t="shared" si="23"/>
        <v>0.98197853161525561</v>
      </c>
      <c r="I63" s="34">
        <f t="shared" si="23"/>
        <v>0.91864503330850678</v>
      </c>
      <c r="J63" s="29">
        <f t="shared" si="23"/>
        <v>0.98197853161525561</v>
      </c>
      <c r="K63" s="34">
        <f t="shared" si="23"/>
        <v>0.91864503330850678</v>
      </c>
      <c r="L63" s="29">
        <f t="shared" si="23"/>
        <v>0.98197853161525561</v>
      </c>
      <c r="M63" s="29">
        <f t="shared" si="23"/>
        <v>0.98197853161525561</v>
      </c>
      <c r="N63" s="33">
        <f t="shared" si="23"/>
        <v>0.81017339093690521</v>
      </c>
      <c r="O63" s="34">
        <f t="shared" si="23"/>
        <v>0.91864503330850678</v>
      </c>
      <c r="P63" s="29">
        <f t="shared" si="23"/>
        <v>1</v>
      </c>
      <c r="Q63" s="34">
        <f t="shared" si="23"/>
        <v>0.91864503330850678</v>
      </c>
      <c r="R63" s="29">
        <f t="shared" si="23"/>
        <v>0.98197853161525561</v>
      </c>
      <c r="S63" s="29">
        <f t="shared" si="23"/>
        <v>0.98197853161525561</v>
      </c>
      <c r="T63" s="29">
        <f t="shared" ref="T63:AK63" si="24">T55*(T58*LOG(1/T58,2)+T60*LOG(1/T60,2))+T56*(T59*LOG(1/T59,2)+T61*LOG(1/T61,2))</f>
        <v>0.98197853161525561</v>
      </c>
      <c r="U63" s="29">
        <f t="shared" si="24"/>
        <v>0.98197853161525561</v>
      </c>
      <c r="V63" s="34">
        <f t="shared" si="24"/>
        <v>0.91864503330850678</v>
      </c>
      <c r="W63" s="34">
        <f t="shared" si="24"/>
        <v>0.91829583405448956</v>
      </c>
      <c r="X63" s="29">
        <f t="shared" si="24"/>
        <v>0.98197853161525561</v>
      </c>
      <c r="Y63" s="29">
        <f t="shared" si="24"/>
        <v>0.98197853161525561</v>
      </c>
      <c r="Z63" s="29">
        <f t="shared" si="24"/>
        <v>0.98197853161525561</v>
      </c>
      <c r="AA63" s="29">
        <f t="shared" si="24"/>
        <v>0.98197853161525561</v>
      </c>
      <c r="AB63" s="29">
        <f t="shared" si="24"/>
        <v>0.98197853161525561</v>
      </c>
      <c r="AC63" s="29">
        <f t="shared" si="24"/>
        <v>1</v>
      </c>
      <c r="AD63" s="33">
        <f t="shared" si="24"/>
        <v>0.81017339093690521</v>
      </c>
      <c r="AE63" s="29">
        <f t="shared" si="24"/>
        <v>0.98197853161525561</v>
      </c>
      <c r="AF63" s="34">
        <f t="shared" si="24"/>
        <v>0.91864503330850678</v>
      </c>
      <c r="AG63" s="29">
        <f t="shared" si="24"/>
        <v>0.98197853161525561</v>
      </c>
      <c r="AH63" s="29">
        <f t="shared" si="24"/>
        <v>0.98197853161525561</v>
      </c>
      <c r="AI63" s="33">
        <f t="shared" si="24"/>
        <v>0.81017339093690521</v>
      </c>
      <c r="AJ63" s="34">
        <f t="shared" si="24"/>
        <v>0.91864503330850678</v>
      </c>
      <c r="AK63" s="29">
        <f t="shared" si="24"/>
        <v>0.98197853161525561</v>
      </c>
      <c r="AL63" s="29">
        <f>AL55*(AL58*LOG(1/AL58,2)+AL60*LOG(1/AL60,2))+AL56*(AL59*LOG(1/AL59,2)+AL61*LOG(1/AL61,2))</f>
        <v>0.98197853161525561</v>
      </c>
    </row>
    <row r="64" spans="1:38" x14ac:dyDescent="0.25">
      <c r="A64" s="1" t="s">
        <v>81</v>
      </c>
      <c r="B64" s="32">
        <f>MIN(D63:AL63)</f>
        <v>0.81017339093690521</v>
      </c>
      <c r="D64" s="29" t="s">
        <v>85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</row>
    <row r="65" spans="1:38" x14ac:dyDescent="0.25">
      <c r="A65" s="1"/>
      <c r="B65" s="5"/>
      <c r="D65" s="29" t="s">
        <v>84</v>
      </c>
      <c r="E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</row>
    <row r="66" spans="1:38" x14ac:dyDescent="0.25">
      <c r="E66" s="29" t="s">
        <v>86</v>
      </c>
    </row>
    <row r="67" spans="1:38" x14ac:dyDescent="0.25">
      <c r="B67" s="1" t="s">
        <v>64</v>
      </c>
    </row>
    <row r="68" spans="1:38" x14ac:dyDescent="0.25">
      <c r="A68" s="1"/>
      <c r="B68" s="1" t="s">
        <v>59</v>
      </c>
      <c r="C68" t="s">
        <v>73</v>
      </c>
    </row>
    <row r="69" spans="1:38" x14ac:dyDescent="0.25">
      <c r="A69" s="4">
        <v>1</v>
      </c>
      <c r="B69" s="3" t="s">
        <v>0</v>
      </c>
      <c r="C69">
        <v>1</v>
      </c>
      <c r="D69" s="17">
        <f t="shared" ref="D69:AL69" si="25">D44*D$53</f>
        <v>0</v>
      </c>
      <c r="E69" s="17">
        <f t="shared" si="25"/>
        <v>2.0794415416798357</v>
      </c>
      <c r="F69" s="17">
        <f t="shared" si="25"/>
        <v>0</v>
      </c>
      <c r="G69" s="17">
        <f t="shared" si="25"/>
        <v>2.0794415416798357</v>
      </c>
      <c r="H69" s="17">
        <f t="shared" si="25"/>
        <v>0</v>
      </c>
      <c r="I69" s="17">
        <f t="shared" si="25"/>
        <v>1.3862943611198906</v>
      </c>
      <c r="J69" s="17">
        <f t="shared" si="25"/>
        <v>0</v>
      </c>
      <c r="K69" s="17">
        <f t="shared" si="25"/>
        <v>0</v>
      </c>
      <c r="L69" s="17">
        <f t="shared" si="25"/>
        <v>2.0794415416798357</v>
      </c>
      <c r="M69" s="17">
        <f t="shared" si="25"/>
        <v>0</v>
      </c>
      <c r="N69" s="17">
        <f t="shared" si="25"/>
        <v>0</v>
      </c>
      <c r="O69" s="17">
        <f t="shared" si="25"/>
        <v>1.3862943611198906</v>
      </c>
      <c r="P69" s="17">
        <f t="shared" si="25"/>
        <v>0</v>
      </c>
      <c r="Q69" s="17">
        <f t="shared" si="25"/>
        <v>1.3862943611198906</v>
      </c>
      <c r="R69" s="17">
        <f t="shared" si="25"/>
        <v>0</v>
      </c>
      <c r="S69" s="17">
        <f t="shared" si="25"/>
        <v>0</v>
      </c>
      <c r="T69" s="17">
        <f t="shared" si="25"/>
        <v>2.0794415416798357</v>
      </c>
      <c r="U69" s="17">
        <f t="shared" si="25"/>
        <v>0</v>
      </c>
      <c r="V69" s="17">
        <f t="shared" si="25"/>
        <v>0</v>
      </c>
      <c r="W69" s="17">
        <f t="shared" si="25"/>
        <v>0</v>
      </c>
      <c r="X69" s="17">
        <f t="shared" si="25"/>
        <v>0</v>
      </c>
      <c r="Y69" s="17">
        <f t="shared" si="25"/>
        <v>0</v>
      </c>
      <c r="Z69" s="17">
        <f t="shared" si="25"/>
        <v>0</v>
      </c>
      <c r="AA69" s="17">
        <f t="shared" si="25"/>
        <v>0</v>
      </c>
      <c r="AB69" s="17">
        <f t="shared" si="25"/>
        <v>0</v>
      </c>
      <c r="AC69" s="17">
        <f t="shared" si="25"/>
        <v>0</v>
      </c>
      <c r="AD69" s="17">
        <f t="shared" si="25"/>
        <v>0</v>
      </c>
      <c r="AE69" s="17">
        <f t="shared" si="25"/>
        <v>0</v>
      </c>
      <c r="AF69" s="17">
        <f t="shared" si="25"/>
        <v>0</v>
      </c>
      <c r="AG69" s="17">
        <f t="shared" si="25"/>
        <v>0</v>
      </c>
      <c r="AH69" s="17">
        <f t="shared" si="25"/>
        <v>0</v>
      </c>
      <c r="AI69" s="17">
        <f t="shared" si="25"/>
        <v>0</v>
      </c>
      <c r="AJ69" s="17">
        <f t="shared" si="25"/>
        <v>0</v>
      </c>
      <c r="AK69" s="17">
        <f t="shared" si="25"/>
        <v>0</v>
      </c>
      <c r="AL69" s="17">
        <f t="shared" si="25"/>
        <v>0</v>
      </c>
    </row>
    <row r="70" spans="1:38" x14ac:dyDescent="0.25">
      <c r="A70" s="4">
        <v>2</v>
      </c>
      <c r="B70" s="3" t="s">
        <v>2</v>
      </c>
      <c r="C70">
        <v>1</v>
      </c>
      <c r="D70" s="17">
        <f t="shared" ref="D70:AL70" si="26">D45*D$53</f>
        <v>1.3862943611198906</v>
      </c>
      <c r="E70" s="17">
        <f t="shared" si="26"/>
        <v>0</v>
      </c>
      <c r="F70" s="17">
        <f t="shared" si="26"/>
        <v>0</v>
      </c>
      <c r="G70" s="17">
        <f t="shared" si="26"/>
        <v>0</v>
      </c>
      <c r="H70" s="17">
        <f t="shared" si="26"/>
        <v>0</v>
      </c>
      <c r="I70" s="17">
        <f t="shared" si="26"/>
        <v>1.3862943611198906</v>
      </c>
      <c r="J70" s="17">
        <f t="shared" si="26"/>
        <v>0</v>
      </c>
      <c r="K70" s="17">
        <f t="shared" si="26"/>
        <v>0</v>
      </c>
      <c r="L70" s="17">
        <f t="shared" si="26"/>
        <v>0</v>
      </c>
      <c r="M70" s="17">
        <f t="shared" si="26"/>
        <v>0</v>
      </c>
      <c r="N70" s="17">
        <f t="shared" si="26"/>
        <v>0</v>
      </c>
      <c r="O70" s="17">
        <f t="shared" si="26"/>
        <v>0</v>
      </c>
      <c r="P70" s="17">
        <f t="shared" si="26"/>
        <v>0</v>
      </c>
      <c r="Q70" s="17">
        <f t="shared" si="26"/>
        <v>0</v>
      </c>
      <c r="R70" s="17">
        <f t="shared" si="26"/>
        <v>0</v>
      </c>
      <c r="S70" s="17">
        <f t="shared" si="26"/>
        <v>0</v>
      </c>
      <c r="T70" s="17">
        <f t="shared" si="26"/>
        <v>0</v>
      </c>
      <c r="U70" s="17">
        <f t="shared" si="26"/>
        <v>0</v>
      </c>
      <c r="V70" s="17">
        <f t="shared" si="26"/>
        <v>0</v>
      </c>
      <c r="W70" s="17">
        <f t="shared" si="26"/>
        <v>0.94000725849147126</v>
      </c>
      <c r="X70" s="17">
        <f t="shared" si="26"/>
        <v>2.0794415416798357</v>
      </c>
      <c r="Y70" s="17">
        <f t="shared" si="26"/>
        <v>0</v>
      </c>
      <c r="Z70" s="17">
        <f t="shared" si="26"/>
        <v>0</v>
      </c>
      <c r="AA70" s="17">
        <f t="shared" si="26"/>
        <v>0</v>
      </c>
      <c r="AB70" s="17">
        <f t="shared" si="26"/>
        <v>2.0794415416798357</v>
      </c>
      <c r="AC70" s="17">
        <f t="shared" si="26"/>
        <v>1.3862943611198906</v>
      </c>
      <c r="AD70" s="17">
        <f t="shared" si="26"/>
        <v>0.69314718055994529</v>
      </c>
      <c r="AE70" s="17">
        <f t="shared" si="26"/>
        <v>0</v>
      </c>
      <c r="AF70" s="17">
        <f t="shared" si="26"/>
        <v>0</v>
      </c>
      <c r="AG70" s="17">
        <f t="shared" si="26"/>
        <v>2.0794415416798357</v>
      </c>
      <c r="AH70" s="17">
        <f t="shared" si="26"/>
        <v>0</v>
      </c>
      <c r="AI70" s="17">
        <f t="shared" si="26"/>
        <v>0</v>
      </c>
      <c r="AJ70" s="17">
        <f t="shared" si="26"/>
        <v>1.3862943611198906</v>
      </c>
      <c r="AK70" s="17">
        <f t="shared" si="26"/>
        <v>0</v>
      </c>
      <c r="AL70" s="17">
        <f t="shared" si="26"/>
        <v>0</v>
      </c>
    </row>
    <row r="71" spans="1:38" x14ac:dyDescent="0.25">
      <c r="A71" s="4">
        <v>3</v>
      </c>
      <c r="B71" s="3" t="s">
        <v>4</v>
      </c>
      <c r="C71">
        <v>1</v>
      </c>
      <c r="D71" s="17">
        <f t="shared" ref="D71:AL71" si="27">D46*D$53</f>
        <v>0</v>
      </c>
      <c r="E71" s="17">
        <f t="shared" si="27"/>
        <v>0</v>
      </c>
      <c r="F71" s="17">
        <f t="shared" si="27"/>
        <v>0</v>
      </c>
      <c r="G71" s="17">
        <f t="shared" si="27"/>
        <v>0</v>
      </c>
      <c r="H71" s="17">
        <f t="shared" si="27"/>
        <v>0</v>
      </c>
      <c r="I71" s="17">
        <f t="shared" si="27"/>
        <v>0</v>
      </c>
      <c r="J71" s="17">
        <f t="shared" si="27"/>
        <v>0</v>
      </c>
      <c r="K71" s="17">
        <f t="shared" si="27"/>
        <v>1.3862943611198906</v>
      </c>
      <c r="L71" s="17">
        <f t="shared" si="27"/>
        <v>0</v>
      </c>
      <c r="M71" s="17">
        <f t="shared" si="27"/>
        <v>0</v>
      </c>
      <c r="N71" s="17">
        <f t="shared" si="27"/>
        <v>0</v>
      </c>
      <c r="O71" s="17">
        <f t="shared" si="27"/>
        <v>1.3862943611198906</v>
      </c>
      <c r="P71" s="17">
        <f t="shared" si="27"/>
        <v>0</v>
      </c>
      <c r="Q71" s="17">
        <f t="shared" si="27"/>
        <v>1.3862943611198906</v>
      </c>
      <c r="R71" s="17">
        <f t="shared" si="27"/>
        <v>0</v>
      </c>
      <c r="S71" s="17">
        <f t="shared" si="27"/>
        <v>0</v>
      </c>
      <c r="T71" s="17">
        <f t="shared" si="27"/>
        <v>0</v>
      </c>
      <c r="U71" s="17">
        <f t="shared" si="27"/>
        <v>2.0794415416798357</v>
      </c>
      <c r="V71" s="17">
        <f t="shared" si="27"/>
        <v>0</v>
      </c>
      <c r="W71" s="17">
        <f t="shared" si="27"/>
        <v>0</v>
      </c>
      <c r="X71" s="17">
        <f t="shared" si="27"/>
        <v>0</v>
      </c>
      <c r="Y71" s="17">
        <f t="shared" si="27"/>
        <v>0</v>
      </c>
      <c r="Z71" s="17">
        <f t="shared" si="27"/>
        <v>0</v>
      </c>
      <c r="AA71" s="17">
        <f t="shared" si="27"/>
        <v>0</v>
      </c>
      <c r="AB71" s="17">
        <f t="shared" si="27"/>
        <v>0</v>
      </c>
      <c r="AC71" s="17">
        <f t="shared" si="27"/>
        <v>0</v>
      </c>
      <c r="AD71" s="17">
        <f t="shared" si="27"/>
        <v>0.69314718055994529</v>
      </c>
      <c r="AE71" s="17">
        <f t="shared" si="27"/>
        <v>0</v>
      </c>
      <c r="AF71" s="17">
        <f t="shared" si="27"/>
        <v>0</v>
      </c>
      <c r="AG71" s="17">
        <f t="shared" si="27"/>
        <v>0</v>
      </c>
      <c r="AH71" s="17">
        <f t="shared" si="27"/>
        <v>0</v>
      </c>
      <c r="AI71" s="17">
        <f t="shared" si="27"/>
        <v>0</v>
      </c>
      <c r="AJ71" s="17">
        <f t="shared" si="27"/>
        <v>1.3862943611198906</v>
      </c>
      <c r="AK71" s="17">
        <f t="shared" si="27"/>
        <v>0</v>
      </c>
      <c r="AL71" s="17">
        <f t="shared" si="27"/>
        <v>0</v>
      </c>
    </row>
    <row r="72" spans="1:38" x14ac:dyDescent="0.25">
      <c r="A72" s="4">
        <v>4</v>
      </c>
      <c r="B72" s="3" t="s">
        <v>6</v>
      </c>
      <c r="C72">
        <v>1</v>
      </c>
      <c r="D72" s="17">
        <f t="shared" ref="D72:AL72" si="28">D47*D$53</f>
        <v>0</v>
      </c>
      <c r="E72" s="17">
        <f t="shared" si="28"/>
        <v>0</v>
      </c>
      <c r="F72" s="17">
        <f t="shared" si="28"/>
        <v>1.3862943611198906</v>
      </c>
      <c r="G72" s="17">
        <f t="shared" si="28"/>
        <v>0</v>
      </c>
      <c r="H72" s="17">
        <f t="shared" si="28"/>
        <v>0</v>
      </c>
      <c r="I72" s="17">
        <f t="shared" si="28"/>
        <v>0</v>
      </c>
      <c r="J72" s="17">
        <f t="shared" si="28"/>
        <v>2.0794415416798357</v>
      </c>
      <c r="K72" s="17">
        <f t="shared" si="28"/>
        <v>1.3862943611198906</v>
      </c>
      <c r="L72" s="17">
        <f t="shared" si="28"/>
        <v>0</v>
      </c>
      <c r="M72" s="17">
        <f t="shared" si="28"/>
        <v>0</v>
      </c>
      <c r="N72" s="17">
        <f t="shared" si="28"/>
        <v>0</v>
      </c>
      <c r="O72" s="17">
        <f t="shared" si="28"/>
        <v>0</v>
      </c>
      <c r="P72" s="17">
        <f t="shared" si="28"/>
        <v>1.3862943611198906</v>
      </c>
      <c r="Q72" s="17">
        <f t="shared" si="28"/>
        <v>0</v>
      </c>
      <c r="R72" s="17">
        <f t="shared" si="28"/>
        <v>0</v>
      </c>
      <c r="S72" s="17">
        <f t="shared" si="28"/>
        <v>0</v>
      </c>
      <c r="T72" s="17">
        <f t="shared" si="28"/>
        <v>0</v>
      </c>
      <c r="U72" s="17">
        <f t="shared" si="28"/>
        <v>0</v>
      </c>
      <c r="V72" s="17">
        <f t="shared" si="28"/>
        <v>0</v>
      </c>
      <c r="W72" s="17">
        <f t="shared" si="28"/>
        <v>0</v>
      </c>
      <c r="X72" s="17">
        <f t="shared" si="28"/>
        <v>0</v>
      </c>
      <c r="Y72" s="17">
        <f t="shared" si="28"/>
        <v>0</v>
      </c>
      <c r="Z72" s="17">
        <f t="shared" si="28"/>
        <v>0</v>
      </c>
      <c r="AA72" s="17">
        <f t="shared" si="28"/>
        <v>0</v>
      </c>
      <c r="AB72" s="17">
        <f t="shared" si="28"/>
        <v>0</v>
      </c>
      <c r="AC72" s="17">
        <f t="shared" si="28"/>
        <v>0</v>
      </c>
      <c r="AD72" s="17">
        <f t="shared" si="28"/>
        <v>1.3862943611198906</v>
      </c>
      <c r="AE72" s="17">
        <f t="shared" si="28"/>
        <v>2.0794415416798357</v>
      </c>
      <c r="AF72" s="17">
        <f t="shared" si="28"/>
        <v>0</v>
      </c>
      <c r="AG72" s="17">
        <f t="shared" si="28"/>
        <v>0</v>
      </c>
      <c r="AH72" s="17">
        <f t="shared" si="28"/>
        <v>2.0794415416798357</v>
      </c>
      <c r="AI72" s="17">
        <f t="shared" si="28"/>
        <v>0</v>
      </c>
      <c r="AJ72" s="17">
        <f t="shared" si="28"/>
        <v>0</v>
      </c>
      <c r="AK72" s="17">
        <f t="shared" si="28"/>
        <v>0</v>
      </c>
      <c r="AL72" s="17">
        <f t="shared" si="28"/>
        <v>0</v>
      </c>
    </row>
    <row r="73" spans="1:38" x14ac:dyDescent="0.25">
      <c r="A73" s="4">
        <v>6</v>
      </c>
      <c r="B73" s="3" t="s">
        <v>11</v>
      </c>
      <c r="C73">
        <v>0</v>
      </c>
      <c r="D73" s="17">
        <f t="shared" ref="D73:AL73" si="29">D48*D$53</f>
        <v>0</v>
      </c>
      <c r="E73" s="17">
        <f t="shared" si="29"/>
        <v>0</v>
      </c>
      <c r="F73" s="17">
        <f t="shared" si="29"/>
        <v>0</v>
      </c>
      <c r="G73" s="17">
        <f t="shared" si="29"/>
        <v>0</v>
      </c>
      <c r="H73" s="17">
        <f t="shared" si="29"/>
        <v>2.0794415416798357</v>
      </c>
      <c r="I73" s="17">
        <f t="shared" si="29"/>
        <v>0</v>
      </c>
      <c r="J73" s="17">
        <f t="shared" si="29"/>
        <v>0</v>
      </c>
      <c r="K73" s="17">
        <f t="shared" si="29"/>
        <v>0</v>
      </c>
      <c r="L73" s="17">
        <f t="shared" si="29"/>
        <v>0</v>
      </c>
      <c r="M73" s="17">
        <f t="shared" si="29"/>
        <v>2.0794415416798357</v>
      </c>
      <c r="N73" s="17">
        <f t="shared" si="29"/>
        <v>0</v>
      </c>
      <c r="O73" s="17">
        <f t="shared" si="29"/>
        <v>0</v>
      </c>
      <c r="P73" s="17">
        <f t="shared" si="29"/>
        <v>0</v>
      </c>
      <c r="Q73" s="17">
        <f t="shared" si="29"/>
        <v>0</v>
      </c>
      <c r="R73" s="17">
        <f t="shared" si="29"/>
        <v>0</v>
      </c>
      <c r="S73" s="17">
        <f t="shared" si="29"/>
        <v>0</v>
      </c>
      <c r="T73" s="17">
        <f t="shared" si="29"/>
        <v>0</v>
      </c>
      <c r="U73" s="17">
        <f t="shared" si="29"/>
        <v>0</v>
      </c>
      <c r="V73" s="17">
        <f t="shared" si="29"/>
        <v>0</v>
      </c>
      <c r="W73" s="17">
        <f t="shared" si="29"/>
        <v>0.47000362924573563</v>
      </c>
      <c r="X73" s="17">
        <f t="shared" si="29"/>
        <v>0</v>
      </c>
      <c r="Y73" s="17">
        <f t="shared" si="29"/>
        <v>2.0794415416798357</v>
      </c>
      <c r="Z73" s="17">
        <f t="shared" si="29"/>
        <v>0</v>
      </c>
      <c r="AA73" s="17">
        <f t="shared" si="29"/>
        <v>2.0794415416798357</v>
      </c>
      <c r="AB73" s="17">
        <f t="shared" si="29"/>
        <v>0</v>
      </c>
      <c r="AC73" s="17">
        <f t="shared" si="29"/>
        <v>0</v>
      </c>
      <c r="AD73" s="17">
        <f t="shared" si="29"/>
        <v>0</v>
      </c>
      <c r="AE73" s="17">
        <f t="shared" si="29"/>
        <v>0</v>
      </c>
      <c r="AF73" s="17">
        <f t="shared" si="29"/>
        <v>1.3862943611198906</v>
      </c>
      <c r="AG73" s="17">
        <f t="shared" si="29"/>
        <v>0</v>
      </c>
      <c r="AH73" s="17">
        <f t="shared" si="29"/>
        <v>0</v>
      </c>
      <c r="AI73" s="17">
        <f t="shared" si="29"/>
        <v>0.98082925301172619</v>
      </c>
      <c r="AJ73" s="17">
        <f t="shared" si="29"/>
        <v>0</v>
      </c>
      <c r="AK73" s="17">
        <f t="shared" si="29"/>
        <v>0</v>
      </c>
      <c r="AL73" s="17">
        <f t="shared" si="29"/>
        <v>0</v>
      </c>
    </row>
    <row r="74" spans="1:38" x14ac:dyDescent="0.25">
      <c r="A74" s="4">
        <v>7</v>
      </c>
      <c r="B74" s="3" t="s">
        <v>13</v>
      </c>
      <c r="C74">
        <v>0</v>
      </c>
      <c r="D74" s="17">
        <f t="shared" ref="D74:AF74" si="30">D49*D$53</f>
        <v>0</v>
      </c>
      <c r="E74" s="17">
        <f t="shared" si="30"/>
        <v>0</v>
      </c>
      <c r="F74" s="17">
        <f t="shared" si="30"/>
        <v>0</v>
      </c>
      <c r="G74" s="17">
        <f t="shared" si="30"/>
        <v>0</v>
      </c>
      <c r="H74" s="17">
        <f t="shared" si="30"/>
        <v>0</v>
      </c>
      <c r="I74" s="17">
        <f t="shared" si="30"/>
        <v>0</v>
      </c>
      <c r="J74" s="17">
        <f t="shared" si="30"/>
        <v>0</v>
      </c>
      <c r="K74" s="17">
        <f t="shared" si="30"/>
        <v>0</v>
      </c>
      <c r="L74" s="17">
        <f t="shared" si="30"/>
        <v>0</v>
      </c>
      <c r="M74" s="17">
        <f t="shared" si="30"/>
        <v>0</v>
      </c>
      <c r="N74" s="17">
        <f t="shared" si="30"/>
        <v>0.98082925301172619</v>
      </c>
      <c r="O74" s="17">
        <f t="shared" si="30"/>
        <v>0</v>
      </c>
      <c r="P74" s="17">
        <f t="shared" si="30"/>
        <v>1.3862943611198906</v>
      </c>
      <c r="Q74" s="17">
        <f t="shared" si="30"/>
        <v>0</v>
      </c>
      <c r="R74" s="17">
        <f t="shared" si="30"/>
        <v>2.0794415416798357</v>
      </c>
      <c r="S74" s="17">
        <f t="shared" si="30"/>
        <v>0</v>
      </c>
      <c r="T74" s="17">
        <f t="shared" si="30"/>
        <v>0</v>
      </c>
      <c r="U74" s="17">
        <f t="shared" si="30"/>
        <v>0</v>
      </c>
      <c r="V74" s="17">
        <f t="shared" si="30"/>
        <v>0</v>
      </c>
      <c r="W74" s="17">
        <f t="shared" si="30"/>
        <v>0.47000362924573563</v>
      </c>
      <c r="X74" s="17">
        <f t="shared" si="30"/>
        <v>0</v>
      </c>
      <c r="Y74" s="17">
        <f t="shared" si="30"/>
        <v>0</v>
      </c>
      <c r="Z74" s="17">
        <f t="shared" si="30"/>
        <v>2.0794415416798357</v>
      </c>
      <c r="AA74" s="17">
        <f t="shared" si="30"/>
        <v>0</v>
      </c>
      <c r="AB74" s="17">
        <f t="shared" si="30"/>
        <v>0</v>
      </c>
      <c r="AC74" s="17">
        <f t="shared" si="30"/>
        <v>0</v>
      </c>
      <c r="AD74" s="17">
        <f t="shared" si="30"/>
        <v>0</v>
      </c>
      <c r="AE74" s="17">
        <f t="shared" si="30"/>
        <v>0</v>
      </c>
      <c r="AF74" s="17">
        <f t="shared" si="30"/>
        <v>1.3862943611198906</v>
      </c>
      <c r="AG74" s="17">
        <f t="shared" ref="AG74:AL74" si="31">AG49*AG$53</f>
        <v>0</v>
      </c>
      <c r="AH74" s="17">
        <f t="shared" si="31"/>
        <v>0</v>
      </c>
      <c r="AI74" s="17">
        <f t="shared" si="31"/>
        <v>0.98082925301172619</v>
      </c>
      <c r="AJ74" s="17">
        <f t="shared" si="31"/>
        <v>0</v>
      </c>
      <c r="AK74" s="17">
        <f t="shared" si="31"/>
        <v>0</v>
      </c>
      <c r="AL74" s="17">
        <f t="shared" si="31"/>
        <v>0</v>
      </c>
    </row>
    <row r="75" spans="1:38" x14ac:dyDescent="0.25">
      <c r="A75" s="4">
        <v>8</v>
      </c>
      <c r="B75" s="3" t="s">
        <v>15</v>
      </c>
      <c r="C75">
        <v>0</v>
      </c>
      <c r="D75" s="17">
        <f t="shared" ref="D75:AF75" si="32">D50*D$53</f>
        <v>0</v>
      </c>
      <c r="E75" s="17">
        <f t="shared" si="32"/>
        <v>0</v>
      </c>
      <c r="F75" s="17">
        <f t="shared" si="32"/>
        <v>1.3862943611198906</v>
      </c>
      <c r="G75" s="17">
        <f t="shared" si="32"/>
        <v>0</v>
      </c>
      <c r="H75" s="17">
        <f t="shared" si="32"/>
        <v>0</v>
      </c>
      <c r="I75" s="17">
        <f t="shared" si="32"/>
        <v>0</v>
      </c>
      <c r="J75" s="17">
        <f t="shared" si="32"/>
        <v>0</v>
      </c>
      <c r="K75" s="17">
        <f t="shared" si="32"/>
        <v>0</v>
      </c>
      <c r="L75" s="17">
        <f t="shared" si="32"/>
        <v>0</v>
      </c>
      <c r="M75" s="17">
        <f t="shared" si="32"/>
        <v>0</v>
      </c>
      <c r="N75" s="17">
        <f t="shared" si="32"/>
        <v>0.98082925301172619</v>
      </c>
      <c r="O75" s="17">
        <f t="shared" si="32"/>
        <v>0</v>
      </c>
      <c r="P75" s="17">
        <f t="shared" si="32"/>
        <v>0</v>
      </c>
      <c r="Q75" s="17">
        <f t="shared" si="32"/>
        <v>0</v>
      </c>
      <c r="R75" s="17">
        <f t="shared" si="32"/>
        <v>0</v>
      </c>
      <c r="S75" s="17">
        <f t="shared" si="32"/>
        <v>2.0794415416798357</v>
      </c>
      <c r="T75" s="17">
        <f t="shared" si="32"/>
        <v>0</v>
      </c>
      <c r="U75" s="17">
        <f t="shared" si="32"/>
        <v>0</v>
      </c>
      <c r="V75" s="17">
        <f t="shared" si="32"/>
        <v>1.3862943611198906</v>
      </c>
      <c r="W75" s="17">
        <f t="shared" si="32"/>
        <v>0.47000362924573563</v>
      </c>
      <c r="X75" s="17">
        <f t="shared" si="32"/>
        <v>0</v>
      </c>
      <c r="Y75" s="17">
        <f t="shared" si="32"/>
        <v>0</v>
      </c>
      <c r="Z75" s="17">
        <f t="shared" si="32"/>
        <v>0</v>
      </c>
      <c r="AA75" s="17">
        <f t="shared" si="32"/>
        <v>0</v>
      </c>
      <c r="AB75" s="17">
        <f t="shared" si="32"/>
        <v>0</v>
      </c>
      <c r="AC75" s="17">
        <f t="shared" si="32"/>
        <v>0</v>
      </c>
      <c r="AD75" s="17">
        <f t="shared" si="32"/>
        <v>0</v>
      </c>
      <c r="AE75" s="17">
        <f t="shared" si="32"/>
        <v>0</v>
      </c>
      <c r="AF75" s="17">
        <f t="shared" si="32"/>
        <v>0</v>
      </c>
      <c r="AG75" s="17">
        <f t="shared" ref="AG75:AL76" si="33">AG50*AG$53</f>
        <v>0</v>
      </c>
      <c r="AH75" s="17">
        <f t="shared" si="33"/>
        <v>0</v>
      </c>
      <c r="AI75" s="17">
        <f t="shared" si="33"/>
        <v>0.98082925301172619</v>
      </c>
      <c r="AJ75" s="17">
        <f t="shared" si="33"/>
        <v>0</v>
      </c>
      <c r="AK75" s="17">
        <f t="shared" si="33"/>
        <v>2.0794415416798357</v>
      </c>
      <c r="AL75" s="17">
        <f t="shared" si="33"/>
        <v>2.0794415416798357</v>
      </c>
    </row>
    <row r="76" spans="1:38" x14ac:dyDescent="0.25">
      <c r="A76" s="6">
        <v>9</v>
      </c>
      <c r="B76" s="12" t="s">
        <v>17</v>
      </c>
      <c r="C76" s="30">
        <v>0</v>
      </c>
      <c r="D76" s="31">
        <f t="shared" ref="D76:AF76" si="34">D51*D$53</f>
        <v>1.3862943611198906</v>
      </c>
      <c r="E76" s="31">
        <f t="shared" si="34"/>
        <v>0</v>
      </c>
      <c r="F76" s="31">
        <f t="shared" si="34"/>
        <v>0</v>
      </c>
      <c r="G76" s="31">
        <f t="shared" si="34"/>
        <v>0</v>
      </c>
      <c r="H76" s="31">
        <f t="shared" si="34"/>
        <v>0</v>
      </c>
      <c r="I76" s="31">
        <f t="shared" si="34"/>
        <v>0</v>
      </c>
      <c r="J76" s="31">
        <f t="shared" si="34"/>
        <v>0</v>
      </c>
      <c r="K76" s="31">
        <f t="shared" si="34"/>
        <v>0</v>
      </c>
      <c r="L76" s="31">
        <f t="shared" si="34"/>
        <v>0</v>
      </c>
      <c r="M76" s="31">
        <f t="shared" si="34"/>
        <v>0</v>
      </c>
      <c r="N76" s="31">
        <f t="shared" si="34"/>
        <v>0.98082925301172619</v>
      </c>
      <c r="O76" s="31">
        <f t="shared" si="34"/>
        <v>0</v>
      </c>
      <c r="P76" s="31">
        <f t="shared" si="34"/>
        <v>0</v>
      </c>
      <c r="Q76" s="31">
        <f t="shared" si="34"/>
        <v>0</v>
      </c>
      <c r="R76" s="31">
        <f t="shared" si="34"/>
        <v>0</v>
      </c>
      <c r="S76" s="31">
        <f t="shared" si="34"/>
        <v>0</v>
      </c>
      <c r="T76" s="31">
        <f t="shared" si="34"/>
        <v>0</v>
      </c>
      <c r="U76" s="31">
        <f t="shared" si="34"/>
        <v>0</v>
      </c>
      <c r="V76" s="31">
        <f t="shared" si="34"/>
        <v>1.3862943611198906</v>
      </c>
      <c r="W76" s="31">
        <f t="shared" si="34"/>
        <v>0</v>
      </c>
      <c r="X76" s="31">
        <f t="shared" si="34"/>
        <v>0</v>
      </c>
      <c r="Y76" s="31">
        <f t="shared" si="34"/>
        <v>0</v>
      </c>
      <c r="Z76" s="31">
        <f t="shared" si="34"/>
        <v>0</v>
      </c>
      <c r="AA76" s="31">
        <f t="shared" si="34"/>
        <v>0</v>
      </c>
      <c r="AB76" s="31">
        <f t="shared" si="34"/>
        <v>0</v>
      </c>
      <c r="AC76" s="31">
        <f t="shared" si="34"/>
        <v>1.3862943611198906</v>
      </c>
      <c r="AD76" s="31">
        <f t="shared" si="34"/>
        <v>0</v>
      </c>
      <c r="AE76" s="31">
        <f t="shared" si="34"/>
        <v>0</v>
      </c>
      <c r="AF76" s="31">
        <f t="shared" si="34"/>
        <v>0</v>
      </c>
      <c r="AG76" s="31">
        <f t="shared" si="33"/>
        <v>0</v>
      </c>
      <c r="AH76" s="31">
        <f t="shared" si="33"/>
        <v>0</v>
      </c>
      <c r="AI76" s="31">
        <f t="shared" si="33"/>
        <v>0</v>
      </c>
      <c r="AJ76" s="31">
        <f t="shared" si="33"/>
        <v>0</v>
      </c>
      <c r="AK76" s="31">
        <f t="shared" si="33"/>
        <v>0</v>
      </c>
      <c r="AL76" s="31">
        <f t="shared" si="33"/>
        <v>0</v>
      </c>
    </row>
    <row r="77" spans="1:38" x14ac:dyDescent="0.25">
      <c r="A77" s="1" t="s">
        <v>72</v>
      </c>
      <c r="B77">
        <f>COUNTA(B69:B76)</f>
        <v>8</v>
      </c>
      <c r="D77" s="17">
        <f t="shared" ref="D77:AL77" si="35">(COUNTIF(D69:D76,"&lt;=0")+1)/($B$77+2)</f>
        <v>0.7</v>
      </c>
      <c r="E77" s="17">
        <f t="shared" si="35"/>
        <v>0.8</v>
      </c>
      <c r="F77" s="17">
        <f t="shared" si="35"/>
        <v>0.7</v>
      </c>
      <c r="G77" s="17">
        <f t="shared" si="35"/>
        <v>0.8</v>
      </c>
      <c r="H77" s="17">
        <f t="shared" si="35"/>
        <v>0.8</v>
      </c>
      <c r="I77" s="17">
        <f t="shared" si="35"/>
        <v>0.7</v>
      </c>
      <c r="J77" s="17">
        <f t="shared" si="35"/>
        <v>0.8</v>
      </c>
      <c r="K77" s="17">
        <f t="shared" si="35"/>
        <v>0.7</v>
      </c>
      <c r="L77" s="17">
        <f t="shared" si="35"/>
        <v>0.8</v>
      </c>
      <c r="M77" s="17">
        <f t="shared" si="35"/>
        <v>0.8</v>
      </c>
      <c r="N77" s="17">
        <f t="shared" si="35"/>
        <v>0.6</v>
      </c>
      <c r="O77" s="17">
        <f t="shared" si="35"/>
        <v>0.7</v>
      </c>
      <c r="P77" s="17">
        <f t="shared" si="35"/>
        <v>0.7</v>
      </c>
      <c r="Q77" s="17">
        <f t="shared" si="35"/>
        <v>0.7</v>
      </c>
      <c r="R77" s="17">
        <f t="shared" si="35"/>
        <v>0.8</v>
      </c>
      <c r="S77" s="17">
        <f t="shared" si="35"/>
        <v>0.8</v>
      </c>
      <c r="T77" s="17">
        <f t="shared" si="35"/>
        <v>0.8</v>
      </c>
      <c r="U77" s="17">
        <f t="shared" si="35"/>
        <v>0.8</v>
      </c>
      <c r="V77" s="17">
        <f t="shared" si="35"/>
        <v>0.7</v>
      </c>
      <c r="W77" s="17">
        <f t="shared" si="35"/>
        <v>0.5</v>
      </c>
      <c r="X77" s="17">
        <f t="shared" si="35"/>
        <v>0.8</v>
      </c>
      <c r="Y77" s="17">
        <f t="shared" si="35"/>
        <v>0.8</v>
      </c>
      <c r="Z77" s="17">
        <f t="shared" si="35"/>
        <v>0.8</v>
      </c>
      <c r="AA77" s="17">
        <f t="shared" si="35"/>
        <v>0.8</v>
      </c>
      <c r="AB77" s="17">
        <f t="shared" si="35"/>
        <v>0.8</v>
      </c>
      <c r="AC77" s="17">
        <f t="shared" si="35"/>
        <v>0.7</v>
      </c>
      <c r="AD77" s="17">
        <f t="shared" si="35"/>
        <v>0.6</v>
      </c>
      <c r="AE77" s="17">
        <f t="shared" si="35"/>
        <v>0.8</v>
      </c>
      <c r="AF77" s="17">
        <f t="shared" si="35"/>
        <v>0.7</v>
      </c>
      <c r="AG77" s="17">
        <f t="shared" si="35"/>
        <v>0.8</v>
      </c>
      <c r="AH77" s="17">
        <f t="shared" si="35"/>
        <v>0.8</v>
      </c>
      <c r="AI77" s="17">
        <f t="shared" si="35"/>
        <v>0.6</v>
      </c>
      <c r="AJ77" s="17">
        <f t="shared" si="35"/>
        <v>0.7</v>
      </c>
      <c r="AK77" s="17">
        <f t="shared" si="35"/>
        <v>0.8</v>
      </c>
      <c r="AL77" s="17">
        <f t="shared" si="35"/>
        <v>0.8</v>
      </c>
    </row>
    <row r="78" spans="1:38" x14ac:dyDescent="0.25">
      <c r="D78" s="17">
        <f t="shared" ref="D78:AL78" si="36">(COUNTIF(D69:D76,"&gt;0")+1)/($B$77+2)</f>
        <v>0.3</v>
      </c>
      <c r="E78" s="17">
        <f t="shared" si="36"/>
        <v>0.2</v>
      </c>
      <c r="F78" s="17">
        <f t="shared" si="36"/>
        <v>0.3</v>
      </c>
      <c r="G78" s="17">
        <f t="shared" si="36"/>
        <v>0.2</v>
      </c>
      <c r="H78" s="17">
        <f t="shared" si="36"/>
        <v>0.2</v>
      </c>
      <c r="I78" s="17">
        <f t="shared" si="36"/>
        <v>0.3</v>
      </c>
      <c r="J78" s="17">
        <f t="shared" si="36"/>
        <v>0.2</v>
      </c>
      <c r="K78" s="17">
        <f t="shared" si="36"/>
        <v>0.3</v>
      </c>
      <c r="L78" s="17">
        <f t="shared" si="36"/>
        <v>0.2</v>
      </c>
      <c r="M78" s="17">
        <f t="shared" si="36"/>
        <v>0.2</v>
      </c>
      <c r="N78" s="17">
        <f t="shared" si="36"/>
        <v>0.4</v>
      </c>
      <c r="O78" s="17">
        <f t="shared" si="36"/>
        <v>0.3</v>
      </c>
      <c r="P78" s="17">
        <f t="shared" si="36"/>
        <v>0.3</v>
      </c>
      <c r="Q78" s="17">
        <f t="shared" si="36"/>
        <v>0.3</v>
      </c>
      <c r="R78" s="17">
        <f t="shared" si="36"/>
        <v>0.2</v>
      </c>
      <c r="S78" s="17">
        <f t="shared" si="36"/>
        <v>0.2</v>
      </c>
      <c r="T78" s="17">
        <f t="shared" si="36"/>
        <v>0.2</v>
      </c>
      <c r="U78" s="17">
        <f t="shared" si="36"/>
        <v>0.2</v>
      </c>
      <c r="V78" s="17">
        <f t="shared" si="36"/>
        <v>0.3</v>
      </c>
      <c r="W78" s="17">
        <f t="shared" si="36"/>
        <v>0.5</v>
      </c>
      <c r="X78" s="17">
        <f t="shared" si="36"/>
        <v>0.2</v>
      </c>
      <c r="Y78" s="17">
        <f t="shared" si="36"/>
        <v>0.2</v>
      </c>
      <c r="Z78" s="17">
        <f t="shared" si="36"/>
        <v>0.2</v>
      </c>
      <c r="AA78" s="17">
        <f t="shared" si="36"/>
        <v>0.2</v>
      </c>
      <c r="AB78" s="17">
        <f t="shared" si="36"/>
        <v>0.2</v>
      </c>
      <c r="AC78" s="17">
        <f t="shared" si="36"/>
        <v>0.3</v>
      </c>
      <c r="AD78" s="17">
        <f t="shared" si="36"/>
        <v>0.4</v>
      </c>
      <c r="AE78" s="17">
        <f t="shared" si="36"/>
        <v>0.2</v>
      </c>
      <c r="AF78" s="17">
        <f t="shared" si="36"/>
        <v>0.3</v>
      </c>
      <c r="AG78" s="17">
        <f t="shared" si="36"/>
        <v>0.2</v>
      </c>
      <c r="AH78" s="17">
        <f t="shared" si="36"/>
        <v>0.2</v>
      </c>
      <c r="AI78" s="17">
        <f t="shared" si="36"/>
        <v>0.4</v>
      </c>
      <c r="AJ78" s="17">
        <f t="shared" si="36"/>
        <v>0.3</v>
      </c>
      <c r="AK78" s="17">
        <f t="shared" si="36"/>
        <v>0.2</v>
      </c>
      <c r="AL78" s="17">
        <f t="shared" si="36"/>
        <v>0.2</v>
      </c>
    </row>
    <row r="79" spans="1:38" x14ac:dyDescent="0.25"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</sheetData>
  <conditionalFormatting sqref="D70:AL70">
    <cfRule type="cellIs" dxfId="17" priority="23" operator="greaterThan">
      <formula>0</formula>
    </cfRule>
  </conditionalFormatting>
  <conditionalFormatting sqref="D69:AL76">
    <cfRule type="cellIs" dxfId="16" priority="19" operator="greaterThan">
      <formula>2</formula>
    </cfRule>
    <cfRule type="cellIs" dxfId="15" priority="20" operator="greaterThan">
      <formula>1</formula>
    </cfRule>
    <cfRule type="cellIs" dxfId="14" priority="21" operator="greaterThan">
      <formula>0</formula>
    </cfRule>
    <cfRule type="cellIs" dxfId="13" priority="22" operator="greaterThan">
      <formula>0</formula>
    </cfRule>
  </conditionalFormatting>
  <conditionalFormatting sqref="D69:AL76">
    <cfRule type="cellIs" dxfId="12" priority="16" operator="greaterThan">
      <formula>2</formula>
    </cfRule>
    <cfRule type="cellIs" dxfId="11" priority="17" operator="greaterThan">
      <formula>1</formula>
    </cfRule>
    <cfRule type="cellIs" dxfId="10" priority="18" operator="greaterThan">
      <formula>0</formula>
    </cfRule>
  </conditionalFormatting>
  <conditionalFormatting sqref="O18:X25">
    <cfRule type="cellIs" dxfId="9" priority="6" operator="greaterThan">
      <formula>1.5</formula>
    </cfRule>
    <cfRule type="cellIs" dxfId="8" priority="7" operator="greaterThan">
      <formula>1</formula>
    </cfRule>
    <cfRule type="cellIs" dxfId="7" priority="8" operator="greaterThan">
      <formula>1.5</formula>
    </cfRule>
    <cfRule type="cellIs" dxfId="6" priority="9" operator="greaterThan">
      <formula>1.6</formula>
    </cfRule>
    <cfRule type="cellIs" dxfId="5" priority="10" operator="greaterThan">
      <formula>1</formula>
    </cfRule>
    <cfRule type="cellIs" dxfId="4" priority="11" operator="greaterThan">
      <formula>1.6</formula>
    </cfRule>
    <cfRule type="cellIs" dxfId="3" priority="12" operator="greaterThan">
      <formula>1.6</formula>
    </cfRule>
    <cfRule type="cellIs" dxfId="2" priority="13" operator="greaterThan">
      <formula>2</formula>
    </cfRule>
    <cfRule type="cellIs" dxfId="1" priority="14" operator="greaterThan">
      <formula>1</formula>
    </cfRule>
    <cfRule type="cellIs" dxfId="0" priority="15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1"/>
  <sheetViews>
    <sheetView workbookViewId="0">
      <selection activeCell="C15" sqref="C15"/>
    </sheetView>
  </sheetViews>
  <sheetFormatPr defaultRowHeight="15" x14ac:dyDescent="0.25"/>
  <sheetData>
    <row r="1" spans="1:14" x14ac:dyDescent="0.25">
      <c r="A1" t="s">
        <v>10</v>
      </c>
    </row>
    <row r="5" spans="1:14" x14ac:dyDescent="0.25">
      <c r="A5" s="1" t="s">
        <v>0</v>
      </c>
      <c r="B5" t="s">
        <v>1</v>
      </c>
    </row>
    <row r="6" spans="1:14" x14ac:dyDescent="0.25">
      <c r="A6" s="1" t="s">
        <v>2</v>
      </c>
      <c r="B6" t="s">
        <v>3</v>
      </c>
      <c r="I6" s="19" t="s">
        <v>90</v>
      </c>
      <c r="J6">
        <v>0.5</v>
      </c>
    </row>
    <row r="7" spans="1:14" x14ac:dyDescent="0.25">
      <c r="A7" s="1" t="s">
        <v>4</v>
      </c>
      <c r="B7" t="s">
        <v>5</v>
      </c>
      <c r="I7" s="19" t="s">
        <v>91</v>
      </c>
      <c r="J7">
        <v>0.5</v>
      </c>
    </row>
    <row r="8" spans="1:14" x14ac:dyDescent="0.25">
      <c r="A8" s="1" t="s">
        <v>6</v>
      </c>
      <c r="B8" t="s">
        <v>7</v>
      </c>
    </row>
    <row r="9" spans="1:14" x14ac:dyDescent="0.25">
      <c r="A9" s="1" t="s">
        <v>8</v>
      </c>
      <c r="B9" t="s">
        <v>9</v>
      </c>
    </row>
    <row r="10" spans="1:14" x14ac:dyDescent="0.25">
      <c r="A10" s="1" t="s">
        <v>11</v>
      </c>
      <c r="B10" t="s">
        <v>12</v>
      </c>
    </row>
    <row r="11" spans="1:14" x14ac:dyDescent="0.25">
      <c r="A11" s="1" t="s">
        <v>13</v>
      </c>
      <c r="B11" t="s">
        <v>14</v>
      </c>
    </row>
    <row r="12" spans="1:14" x14ac:dyDescent="0.25">
      <c r="A12" s="1" t="s">
        <v>15</v>
      </c>
      <c r="B12" t="s">
        <v>16</v>
      </c>
    </row>
    <row r="13" spans="1:14" x14ac:dyDescent="0.25">
      <c r="A13" s="1" t="s">
        <v>17</v>
      </c>
      <c r="B13" t="s">
        <v>53</v>
      </c>
    </row>
    <row r="15" spans="1:14" x14ac:dyDescent="0.25">
      <c r="C15" t="s">
        <v>92</v>
      </c>
    </row>
    <row r="16" spans="1:14" x14ac:dyDescent="0.25">
      <c r="A16" s="1"/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</row>
    <row r="17" spans="1:16" x14ac:dyDescent="0.25">
      <c r="B17" s="15" t="s">
        <v>65</v>
      </c>
      <c r="C17" s="14" t="s">
        <v>28</v>
      </c>
      <c r="D17" s="14" t="s">
        <v>26</v>
      </c>
      <c r="E17" s="14" t="s">
        <v>47</v>
      </c>
      <c r="F17" s="14" t="s">
        <v>46</v>
      </c>
      <c r="G17" s="14" t="s">
        <v>29</v>
      </c>
      <c r="H17" s="14" t="s">
        <v>32</v>
      </c>
      <c r="I17" s="14" t="s">
        <v>20</v>
      </c>
      <c r="J17" s="14" t="s">
        <v>18</v>
      </c>
      <c r="K17" s="14" t="s">
        <v>25</v>
      </c>
      <c r="L17" s="14" t="s">
        <v>23</v>
      </c>
      <c r="M17" s="14" t="s">
        <v>50</v>
      </c>
      <c r="N17" s="14" t="s">
        <v>30</v>
      </c>
    </row>
    <row r="18" spans="1:16" x14ac:dyDescent="0.25">
      <c r="A18" s="4">
        <v>1</v>
      </c>
      <c r="B18" s="3" t="s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1</v>
      </c>
      <c r="M18" s="4">
        <v>0</v>
      </c>
      <c r="N18" s="4">
        <v>0</v>
      </c>
    </row>
    <row r="19" spans="1:16" x14ac:dyDescent="0.25">
      <c r="A19" s="4">
        <v>2</v>
      </c>
      <c r="B19" s="3" t="s">
        <v>2</v>
      </c>
      <c r="C19" s="4">
        <v>1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1</v>
      </c>
    </row>
    <row r="20" spans="1:16" x14ac:dyDescent="0.25">
      <c r="A20" s="4">
        <v>3</v>
      </c>
      <c r="B20" s="3" t="s">
        <v>4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6" x14ac:dyDescent="0.25">
      <c r="A21" s="4">
        <v>4</v>
      </c>
      <c r="B21" s="3" t="s">
        <v>6</v>
      </c>
      <c r="C21" s="5">
        <v>2</v>
      </c>
      <c r="D21" s="5">
        <v>0</v>
      </c>
      <c r="E21" s="5">
        <v>0</v>
      </c>
      <c r="F21" s="5">
        <v>0</v>
      </c>
      <c r="G21">
        <v>0</v>
      </c>
      <c r="H21" s="5">
        <v>1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>
        <v>0</v>
      </c>
    </row>
    <row r="22" spans="1:16" x14ac:dyDescent="0.25">
      <c r="A22" s="4">
        <v>5</v>
      </c>
      <c r="B22" s="3" t="s">
        <v>11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6" x14ac:dyDescent="0.25">
      <c r="A23" s="4">
        <v>6</v>
      </c>
      <c r="B23" s="3" t="s">
        <v>13</v>
      </c>
      <c r="C23" s="5">
        <v>0</v>
      </c>
      <c r="D23" s="5">
        <v>0</v>
      </c>
      <c r="E23" s="5">
        <v>1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6" x14ac:dyDescent="0.25">
      <c r="A24" s="4">
        <v>7</v>
      </c>
      <c r="B24" s="3" t="s">
        <v>15</v>
      </c>
      <c r="C24" s="5">
        <v>0</v>
      </c>
      <c r="D24" s="5">
        <v>0</v>
      </c>
      <c r="E24" s="5">
        <v>1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5">
        <v>0</v>
      </c>
    </row>
    <row r="25" spans="1:16" x14ac:dyDescent="0.25">
      <c r="A25" s="4">
        <v>8</v>
      </c>
      <c r="B25" s="12" t="s">
        <v>17</v>
      </c>
      <c r="C25" s="6">
        <v>0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1</v>
      </c>
      <c r="N25" s="6">
        <v>0</v>
      </c>
    </row>
    <row r="26" spans="1:16" x14ac:dyDescent="0.25">
      <c r="A26" s="4"/>
      <c r="B26" s="35" t="s">
        <v>94</v>
      </c>
      <c r="C26">
        <f>COUNTIF(C$18:C$21,"&gt;0")/COUNT(C$18:C$21)</f>
        <v>0.75</v>
      </c>
      <c r="D26">
        <f t="shared" ref="D26:N26" si="0">COUNTIF(D$18:D$21,"&gt;0")/COUNT(D$18:D$21)</f>
        <v>0.5</v>
      </c>
      <c r="E26">
        <f t="shared" si="0"/>
        <v>0</v>
      </c>
      <c r="F26">
        <f t="shared" si="0"/>
        <v>0</v>
      </c>
      <c r="G26">
        <f t="shared" si="0"/>
        <v>0.25</v>
      </c>
      <c r="H26">
        <f t="shared" si="0"/>
        <v>0.5</v>
      </c>
      <c r="I26">
        <f t="shared" si="0"/>
        <v>0.5</v>
      </c>
      <c r="J26">
        <f t="shared" si="0"/>
        <v>0.5</v>
      </c>
      <c r="K26">
        <f t="shared" si="0"/>
        <v>0.25</v>
      </c>
      <c r="L26">
        <f t="shared" si="0"/>
        <v>0.5</v>
      </c>
      <c r="M26">
        <f t="shared" si="0"/>
        <v>0</v>
      </c>
      <c r="N26">
        <f t="shared" si="0"/>
        <v>0.25</v>
      </c>
      <c r="O26">
        <f>PRODUCT(C26:N26)</f>
        <v>0</v>
      </c>
      <c r="P26" s="36" t="s">
        <v>96</v>
      </c>
    </row>
    <row r="27" spans="1:16" x14ac:dyDescent="0.25">
      <c r="B27" s="35" t="s">
        <v>93</v>
      </c>
      <c r="C27" s="17">
        <f>COUNTIF(C$22:C$25,"&gt;0")/COUNT(C$22:C$25)</f>
        <v>0</v>
      </c>
      <c r="D27" s="17">
        <f t="shared" ref="D27:N27" si="1">COUNTIF(D$22:D$25,"&gt;0")/COUNT(D$22:D$25)</f>
        <v>0</v>
      </c>
      <c r="E27" s="17">
        <f t="shared" si="1"/>
        <v>0.75</v>
      </c>
      <c r="F27" s="17">
        <f t="shared" si="1"/>
        <v>0.75</v>
      </c>
      <c r="G27" s="17">
        <f t="shared" si="1"/>
        <v>0</v>
      </c>
      <c r="H27" s="17">
        <f t="shared" si="1"/>
        <v>0</v>
      </c>
      <c r="I27" s="17">
        <f t="shared" si="1"/>
        <v>0</v>
      </c>
      <c r="J27" s="17">
        <f t="shared" si="1"/>
        <v>0</v>
      </c>
      <c r="K27" s="17">
        <f t="shared" si="1"/>
        <v>0.25</v>
      </c>
      <c r="L27" s="17">
        <f t="shared" si="1"/>
        <v>0</v>
      </c>
      <c r="M27" s="17">
        <f t="shared" si="1"/>
        <v>0.5</v>
      </c>
      <c r="N27" s="17">
        <f t="shared" si="1"/>
        <v>0</v>
      </c>
      <c r="O27">
        <f>PRODUCT(C27:N27)</f>
        <v>0</v>
      </c>
      <c r="P27" s="36" t="s">
        <v>97</v>
      </c>
    </row>
    <row r="28" spans="1:16" x14ac:dyDescent="0.25">
      <c r="B28" s="35" t="s">
        <v>95</v>
      </c>
      <c r="C28">
        <f>C26*$J$6+C27*$J$7</f>
        <v>0.375</v>
      </c>
      <c r="D28">
        <f t="shared" ref="D28:N28" si="2">D26*$J$6+D27*$J$7</f>
        <v>0.25</v>
      </c>
      <c r="E28">
        <f t="shared" si="2"/>
        <v>0.375</v>
      </c>
      <c r="F28">
        <f t="shared" si="2"/>
        <v>0.375</v>
      </c>
      <c r="G28">
        <f t="shared" si="2"/>
        <v>0.125</v>
      </c>
      <c r="H28">
        <f t="shared" si="2"/>
        <v>0.25</v>
      </c>
      <c r="I28">
        <f t="shared" si="2"/>
        <v>0.25</v>
      </c>
      <c r="J28">
        <f t="shared" si="2"/>
        <v>0.25</v>
      </c>
      <c r="K28">
        <f t="shared" si="2"/>
        <v>0.25</v>
      </c>
      <c r="L28">
        <f t="shared" si="2"/>
        <v>0.25</v>
      </c>
      <c r="M28">
        <f t="shared" si="2"/>
        <v>0.25</v>
      </c>
      <c r="N28">
        <f t="shared" si="2"/>
        <v>0.125</v>
      </c>
    </row>
    <row r="29" spans="1:16" x14ac:dyDescent="0.25">
      <c r="B29" s="19"/>
    </row>
    <row r="31" spans="1:16" x14ac:dyDescent="0.25">
      <c r="B31" s="3" t="s">
        <v>8</v>
      </c>
      <c r="C31" s="5">
        <v>0</v>
      </c>
      <c r="D31" s="5">
        <v>1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AllDocs</vt:lpstr>
      <vt:lpstr>WOc5AttributeRanking</vt:lpstr>
      <vt:lpstr>Bayes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</dc:creator>
  <cp:lastModifiedBy>University of New Mexico</cp:lastModifiedBy>
  <cp:lastPrinted>2010-12-31T22:30:27Z</cp:lastPrinted>
  <dcterms:created xsi:type="dcterms:W3CDTF">2010-12-29T19:01:03Z</dcterms:created>
  <dcterms:modified xsi:type="dcterms:W3CDTF">2014-03-29T14:28:00Z</dcterms:modified>
</cp:coreProperties>
</file>