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hseung\OneDrive - 광주과학고\GSA\4학기\일물실\"/>
    </mc:Choice>
  </mc:AlternateContent>
  <xr:revisionPtr revIDLastSave="0" documentId="13_ncr:1_{013B503E-4110-4A1F-A37B-8AD31CB1D24F}" xr6:coauthVersionLast="47" xr6:coauthVersionMax="47" xr10:uidLastSave="{00000000-0000-0000-0000-000000000000}"/>
  <bookViews>
    <workbookView xWindow="-48" yWindow="-48" windowWidth="23136" windowHeight="12336" xr2:uid="{00000000-000D-0000-FFFF-FFFF00000000}"/>
  </bookViews>
  <sheets>
    <sheet name="Capston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qOobZTkj9JlkYfXG54O7WRllRvK6idkW5Vxi2ScH0gE="/>
    </ext>
  </extLst>
</workbook>
</file>

<file path=xl/calcChain.xml><?xml version="1.0" encoding="utf-8"?>
<calcChain xmlns="http://schemas.openxmlformats.org/spreadsheetml/2006/main">
  <c r="V33" i="1" l="1"/>
  <c r="AB31" i="1"/>
  <c r="AB29" i="1"/>
  <c r="AB26" i="1"/>
  <c r="AB24" i="1"/>
  <c r="AB22" i="1"/>
  <c r="AB23" i="1"/>
  <c r="AB27" i="1" s="1"/>
  <c r="Z27" i="1"/>
  <c r="W27" i="1"/>
  <c r="X27" i="1"/>
  <c r="Y27" i="1"/>
  <c r="V27" i="1"/>
  <c r="W26" i="1"/>
  <c r="X26" i="1"/>
  <c r="Y26" i="1"/>
  <c r="Z26" i="1"/>
  <c r="V26" i="1"/>
  <c r="W24" i="1"/>
  <c r="X24" i="1"/>
  <c r="Y24" i="1"/>
  <c r="Z24" i="1"/>
  <c r="W23" i="1"/>
  <c r="X23" i="1"/>
  <c r="Y23" i="1"/>
  <c r="Z23" i="1"/>
  <c r="V24" i="1"/>
  <c r="V23" i="1"/>
  <c r="Z31" i="1"/>
  <c r="Y31" i="1"/>
  <c r="X31" i="1"/>
  <c r="W31" i="1"/>
  <c r="Z30" i="1"/>
  <c r="Y30" i="1"/>
  <c r="X30" i="1"/>
  <c r="W30" i="1"/>
  <c r="V30" i="1"/>
  <c r="V31" i="1" s="1"/>
  <c r="AB30" i="1"/>
  <c r="M33" i="1"/>
  <c r="N31" i="1"/>
  <c r="O31" i="1"/>
  <c r="P31" i="1"/>
  <c r="Q31" i="1"/>
  <c r="S31" i="1"/>
  <c r="M31" i="1"/>
  <c r="O9" i="1"/>
  <c r="N30" i="1"/>
  <c r="O30" i="1"/>
  <c r="P30" i="1"/>
  <c r="Q30" i="1"/>
  <c r="M30" i="1"/>
  <c r="M23" i="1"/>
  <c r="M26" i="1" s="1"/>
  <c r="S29" i="1"/>
  <c r="S30" i="1" s="1"/>
  <c r="M24" i="1"/>
  <c r="Q3" i="1"/>
  <c r="N24" i="1"/>
  <c r="O24" i="1"/>
  <c r="N23" i="1"/>
  <c r="N26" i="1" s="1"/>
  <c r="N27" i="1" s="1"/>
  <c r="O23" i="1"/>
  <c r="O26" i="1" s="1"/>
  <c r="O27" i="1" s="1"/>
  <c r="S22" i="1"/>
  <c r="S23" i="1" s="1"/>
  <c r="S26" i="1" s="1"/>
  <c r="S27" i="1" s="1"/>
  <c r="O13" i="1"/>
  <c r="P14" i="1"/>
  <c r="P15" i="1"/>
  <c r="O14" i="1"/>
  <c r="O15" i="1"/>
  <c r="P13" i="1"/>
  <c r="I9" i="1"/>
  <c r="E9" i="1"/>
  <c r="I8" i="1"/>
  <c r="E8" i="1"/>
  <c r="I7" i="1"/>
  <c r="E7" i="1"/>
  <c r="I6" i="1"/>
  <c r="E6" i="1"/>
  <c r="I5" i="1"/>
  <c r="E5" i="1"/>
  <c r="I4" i="1"/>
  <c r="E4" i="1"/>
  <c r="W3" i="1"/>
  <c r="I3" i="1"/>
  <c r="E3" i="1"/>
  <c r="Q2" i="1"/>
  <c r="Q5" i="1" s="1"/>
  <c r="I2" i="1"/>
  <c r="E2" i="1"/>
  <c r="M27" i="1" l="1"/>
  <c r="Q15" i="1"/>
  <c r="S24" i="1"/>
  <c r="R15" i="1"/>
  <c r="Q14" i="1"/>
  <c r="R14" i="1" s="1"/>
  <c r="Q13" i="1"/>
  <c r="R13" i="1" s="1"/>
</calcChain>
</file>

<file path=xl/sharedStrings.xml><?xml version="1.0" encoding="utf-8"?>
<sst xmlns="http://schemas.openxmlformats.org/spreadsheetml/2006/main" count="60" uniqueCount="35">
  <si>
    <t>각도</t>
  </si>
  <si>
    <t>거리</t>
  </si>
  <si>
    <t>평균거리</t>
  </si>
  <si>
    <t>초기속도</t>
  </si>
  <si>
    <t>평균초기속도</t>
  </si>
  <si>
    <t>속도</t>
  </si>
  <si>
    <t>평균속도</t>
  </si>
  <si>
    <t>30도 30cm</t>
  </si>
  <si>
    <t>이미함</t>
  </si>
  <si>
    <t>마이너스 30도 high</t>
  </si>
  <si>
    <t>공 안 넣음 단거림</t>
  </si>
  <si>
    <t>공 넣음 단거리</t>
  </si>
  <si>
    <t>평균</t>
  </si>
  <si>
    <t>피크 도달거리 123.95</t>
    <phoneticPr fontId="1" type="noConversion"/>
  </si>
  <si>
    <t>피크 각도 46.4도</t>
    <phoneticPr fontId="1" type="noConversion"/>
  </si>
  <si>
    <t>30°</t>
    <phoneticPr fontId="1" type="noConversion"/>
  </si>
  <si>
    <t>초속</t>
    <phoneticPr fontId="1" type="noConversion"/>
  </si>
  <si>
    <t>초속x</t>
    <phoneticPr fontId="1" type="noConversion"/>
  </si>
  <si>
    <t>초속y</t>
    <phoneticPr fontId="1" type="noConversion"/>
  </si>
  <si>
    <t>비행시간</t>
    <phoneticPr fontId="1" type="noConversion"/>
  </si>
  <si>
    <t>발사각</t>
    <phoneticPr fontId="1" type="noConversion"/>
  </si>
  <si>
    <t>초기높이</t>
    <phoneticPr fontId="1" type="noConversion"/>
  </si>
  <si>
    <t>예상x</t>
    <phoneticPr fontId="1" type="noConversion"/>
  </si>
  <si>
    <t>예상y</t>
    <phoneticPr fontId="1" type="noConversion"/>
  </si>
  <si>
    <t>발사거리</t>
    <phoneticPr fontId="1" type="noConversion"/>
  </si>
  <si>
    <t>단거리</t>
    <phoneticPr fontId="1" type="noConversion"/>
  </si>
  <si>
    <t>초기속력</t>
    <phoneticPr fontId="1" type="noConversion"/>
  </si>
  <si>
    <t>측정거리</t>
    <phoneticPr fontId="1" type="noConversion"/>
  </si>
  <si>
    <t>평균</t>
    <phoneticPr fontId="1" type="noConversion"/>
  </si>
  <si>
    <t>오차율</t>
    <phoneticPr fontId="1" type="noConversion"/>
  </si>
  <si>
    <t>(m)</t>
    <phoneticPr fontId="1" type="noConversion"/>
  </si>
  <si>
    <t>공 넣음거리포함</t>
    <phoneticPr fontId="1" type="noConversion"/>
  </si>
  <si>
    <t>공 넣음거리 포함</t>
    <phoneticPr fontId="1" type="noConversion"/>
  </si>
  <si>
    <t>예상비행시간</t>
    <phoneticPr fontId="1" type="noConversion"/>
  </si>
  <si>
    <t>예상도달거리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</si>
</sst>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\°"/>
    <numFmt numFmtId="179" formatCode="0.0\°"/>
  </numFmts>
  <fonts count="4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11"/>
      <color theme="1"/>
      <name val="Pretendard Variable"/>
      <family val="3"/>
      <charset val="129"/>
    </font>
    <font>
      <b/>
      <sz val="11"/>
      <color theme="1"/>
      <name val="Pretendard Variable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vertical="center"/>
    </xf>
    <xf numFmtId="179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0" fontId="2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'Capstone Data'!$A$2:$A$8</c:f>
              <c:numCache>
                <c:formatCode>0\°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'Capstone Data'!$E$2:$E$8</c:f>
              <c:numCache>
                <c:formatCode>General</c:formatCode>
                <c:ptCount val="7"/>
                <c:pt idx="0">
                  <c:v>73.100000000000009</c:v>
                </c:pt>
                <c:pt idx="1">
                  <c:v>108.13333333333333</c:v>
                </c:pt>
                <c:pt idx="2">
                  <c:v>123.3</c:v>
                </c:pt>
                <c:pt idx="3">
                  <c:v>122.36666666666667</c:v>
                </c:pt>
                <c:pt idx="4">
                  <c:v>109.53333333333335</c:v>
                </c:pt>
                <c:pt idx="5">
                  <c:v>82.433333333333323</c:v>
                </c:pt>
                <c:pt idx="6">
                  <c:v>48.033333333333331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B-4768-A821-3C9AA1CD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11665"/>
        <c:axId val="1021839950"/>
      </c:scatterChart>
      <c:valAx>
        <c:axId val="1000511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\°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21839950"/>
        <c:crosses val="autoZero"/>
        <c:crossBetween val="midCat"/>
      </c:valAx>
      <c:valAx>
        <c:axId val="1021839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0051166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268605</xdr:colOff>
      <xdr:row>10</xdr:row>
      <xdr:rowOff>19050</xdr:rowOff>
    </xdr:from>
    <xdr:ext cx="3924300" cy="2705100"/>
    <xdr:graphicFrame macro="">
      <xdr:nvGraphicFramePr>
        <xdr:cNvPr id="1090514876" name="Chart 1" title="차트">
          <a:extLst>
            <a:ext uri="{FF2B5EF4-FFF2-40B4-BE49-F238E27FC236}">
              <a16:creationId xmlns:a16="http://schemas.microsoft.com/office/drawing/2014/main" id="{00000000-0008-0000-0000-0000BCEFF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3</xdr:col>
      <xdr:colOff>91440</xdr:colOff>
      <xdr:row>24</xdr:row>
      <xdr:rowOff>99060</xdr:rowOff>
    </xdr:from>
    <xdr:to>
      <xdr:col>10</xdr:col>
      <xdr:colOff>541420</xdr:colOff>
      <xdr:row>31</xdr:row>
      <xdr:rowOff>144917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965210-B7FB-4E3A-A2C7-1D4C7D55E4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249"/>
        <a:stretch/>
      </xdr:blipFill>
      <xdr:spPr>
        <a:xfrm>
          <a:off x="1874520" y="5036820"/>
          <a:ext cx="4610500" cy="1486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topLeftCell="K13" workbookViewId="0">
      <selection activeCell="X15" sqref="X15"/>
    </sheetView>
  </sheetViews>
  <sheetFormatPr defaultColWidth="14.44140625" defaultRowHeight="15" customHeight="1" x14ac:dyDescent="0.3"/>
  <cols>
    <col min="1" max="10" width="8.6640625" style="1" customWidth="1"/>
    <col min="11" max="11" width="18" style="1" customWidth="1"/>
    <col min="12" max="12" width="14.5546875" style="1" customWidth="1"/>
    <col min="13" max="20" width="8.6640625" style="1" customWidth="1"/>
    <col min="21" max="21" width="14.5546875" style="1" customWidth="1"/>
    <col min="22" max="28" width="8.6640625" style="1" customWidth="1"/>
    <col min="29" max="16384" width="14.44140625" style="1"/>
  </cols>
  <sheetData>
    <row r="1" spans="1:23" ht="16.5" customHeight="1" x14ac:dyDescent="0.3">
      <c r="A1" s="1" t="s">
        <v>0</v>
      </c>
      <c r="B1" s="2" t="s">
        <v>1</v>
      </c>
      <c r="C1" s="3"/>
      <c r="D1" s="3"/>
      <c r="E1" s="1" t="s">
        <v>2</v>
      </c>
      <c r="F1" s="2" t="s">
        <v>3</v>
      </c>
      <c r="G1" s="3"/>
      <c r="H1" s="3"/>
      <c r="I1" s="1" t="s">
        <v>4</v>
      </c>
      <c r="L1" s="4" t="s">
        <v>1</v>
      </c>
      <c r="M1" s="3"/>
      <c r="N1" s="3"/>
      <c r="O1" s="3"/>
      <c r="P1" s="3"/>
      <c r="Q1" s="1" t="s">
        <v>2</v>
      </c>
      <c r="R1" s="3" t="s">
        <v>5</v>
      </c>
      <c r="S1" s="3"/>
      <c r="T1" s="3"/>
      <c r="U1" s="3"/>
      <c r="V1" s="3"/>
      <c r="W1" s="1" t="s">
        <v>6</v>
      </c>
    </row>
    <row r="2" spans="1:23" ht="16.5" customHeight="1" x14ac:dyDescent="0.3">
      <c r="A2" s="5">
        <v>20</v>
      </c>
      <c r="B2" s="1">
        <v>65.900000000000006</v>
      </c>
      <c r="C2" s="1">
        <v>56.6</v>
      </c>
      <c r="D2" s="1">
        <v>58.4</v>
      </c>
      <c r="E2" s="1">
        <f t="shared" ref="E2:E9" si="0">AVERAGE(B2:D2)+12.8</f>
        <v>73.100000000000009</v>
      </c>
      <c r="F2" s="1">
        <v>3.68</v>
      </c>
      <c r="G2" s="1">
        <v>3.84</v>
      </c>
      <c r="H2" s="1">
        <v>3.68</v>
      </c>
      <c r="I2" s="1">
        <f t="shared" ref="I2:I9" si="1">AVERAGE(F2:H2)</f>
        <v>3.7333333333333329</v>
      </c>
      <c r="K2" s="1" t="s">
        <v>7</v>
      </c>
      <c r="L2" s="1">
        <v>127.6</v>
      </c>
      <c r="M2" s="1">
        <v>127.9</v>
      </c>
      <c r="N2" s="1">
        <v>128.1</v>
      </c>
      <c r="O2" s="1">
        <v>128.5</v>
      </c>
      <c r="P2" s="1">
        <v>128.9</v>
      </c>
      <c r="Q2" s="1">
        <f>AVERAGE(L2:P2)</f>
        <v>128.19999999999999</v>
      </c>
      <c r="R2" s="1" t="s">
        <v>8</v>
      </c>
      <c r="S2" s="1" t="s">
        <v>8</v>
      </c>
      <c r="T2" s="1" t="s">
        <v>8</v>
      </c>
      <c r="U2" s="1" t="s">
        <v>8</v>
      </c>
      <c r="V2" s="1" t="s">
        <v>8</v>
      </c>
    </row>
    <row r="3" spans="1:23" ht="16.5" customHeight="1" x14ac:dyDescent="0.3">
      <c r="A3" s="5">
        <v>30</v>
      </c>
      <c r="B3" s="1">
        <v>92.5</v>
      </c>
      <c r="C3" s="1">
        <v>92.4</v>
      </c>
      <c r="D3" s="1">
        <v>101.1</v>
      </c>
      <c r="E3" s="1">
        <f t="shared" si="0"/>
        <v>108.13333333333333</v>
      </c>
      <c r="F3" s="1">
        <v>3.66</v>
      </c>
      <c r="G3" s="1">
        <v>3.68</v>
      </c>
      <c r="H3" s="1">
        <v>3.82</v>
      </c>
      <c r="I3" s="1">
        <f t="shared" si="1"/>
        <v>3.72</v>
      </c>
      <c r="K3" s="1" t="s">
        <v>9</v>
      </c>
      <c r="L3" s="1">
        <v>29.5</v>
      </c>
      <c r="M3" s="1">
        <v>30.9</v>
      </c>
      <c r="N3" s="1">
        <v>30.6</v>
      </c>
      <c r="O3" s="1">
        <v>31.6</v>
      </c>
      <c r="P3" s="1">
        <v>35.200000000000003</v>
      </c>
      <c r="Q3" s="1">
        <f>AVERAGE(L3:P3)</f>
        <v>31.560000000000002</v>
      </c>
      <c r="R3" s="1">
        <v>3.7</v>
      </c>
      <c r="S3" s="1">
        <v>3.74</v>
      </c>
      <c r="T3" s="1">
        <v>3.76</v>
      </c>
      <c r="U3" s="1">
        <v>3.83</v>
      </c>
      <c r="V3" s="1">
        <v>3.76</v>
      </c>
      <c r="W3" s="1">
        <f>AVERAGE(R3:V3)</f>
        <v>3.758</v>
      </c>
    </row>
    <row r="4" spans="1:23" ht="16.5" customHeight="1" x14ac:dyDescent="0.3">
      <c r="A4" s="5">
        <v>40</v>
      </c>
      <c r="B4" s="1">
        <v>105.3</v>
      </c>
      <c r="C4" s="1">
        <v>107</v>
      </c>
      <c r="D4" s="1">
        <v>119.2</v>
      </c>
      <c r="E4" s="1">
        <f t="shared" si="0"/>
        <v>123.3</v>
      </c>
      <c r="F4" s="1">
        <v>3.64</v>
      </c>
      <c r="G4" s="1">
        <v>3.8</v>
      </c>
      <c r="H4" s="1">
        <v>3.62</v>
      </c>
      <c r="I4" s="1">
        <f t="shared" si="1"/>
        <v>3.6866666666666661</v>
      </c>
    </row>
    <row r="5" spans="1:23" ht="16.5" customHeight="1" x14ac:dyDescent="0.3">
      <c r="A5" s="5">
        <v>50</v>
      </c>
      <c r="B5" s="1">
        <v>108.9</v>
      </c>
      <c r="C5" s="1">
        <v>109.4</v>
      </c>
      <c r="D5" s="1">
        <v>110.4</v>
      </c>
      <c r="E5" s="1">
        <f t="shared" si="0"/>
        <v>122.36666666666667</v>
      </c>
      <c r="F5" s="1">
        <v>3.62</v>
      </c>
      <c r="G5" s="1">
        <v>3.65</v>
      </c>
      <c r="H5" s="1">
        <v>3.6</v>
      </c>
      <c r="I5" s="1">
        <f t="shared" si="1"/>
        <v>3.6233333333333331</v>
      </c>
      <c r="Q5" s="1">
        <f>Q2/100</f>
        <v>1.2819999999999998</v>
      </c>
    </row>
    <row r="6" spans="1:23" ht="16.5" customHeight="1" x14ac:dyDescent="0.3">
      <c r="A6" s="5">
        <v>60</v>
      </c>
      <c r="B6" s="1">
        <v>95.8</v>
      </c>
      <c r="C6" s="1">
        <v>97</v>
      </c>
      <c r="D6" s="1">
        <v>97.4</v>
      </c>
      <c r="E6" s="1">
        <f t="shared" si="0"/>
        <v>109.53333333333335</v>
      </c>
      <c r="F6" s="1">
        <v>3.6</v>
      </c>
      <c r="G6" s="1">
        <v>3.6</v>
      </c>
      <c r="H6" s="1">
        <v>3.58</v>
      </c>
      <c r="I6" s="1">
        <f t="shared" si="1"/>
        <v>3.5933333333333337</v>
      </c>
    </row>
    <row r="7" spans="1:23" ht="16.5" customHeight="1" x14ac:dyDescent="0.3">
      <c r="A7" s="5">
        <v>70</v>
      </c>
      <c r="B7" s="1">
        <v>68.8</v>
      </c>
      <c r="C7" s="1">
        <v>67.8</v>
      </c>
      <c r="D7" s="1">
        <v>72.3</v>
      </c>
      <c r="E7" s="1">
        <f t="shared" si="0"/>
        <v>82.433333333333323</v>
      </c>
      <c r="F7" s="1">
        <v>3.57</v>
      </c>
      <c r="G7" s="1">
        <v>3.58</v>
      </c>
      <c r="H7" s="1">
        <v>3.59</v>
      </c>
      <c r="I7" s="1">
        <f t="shared" si="1"/>
        <v>3.58</v>
      </c>
      <c r="L7" s="1" t="s">
        <v>10</v>
      </c>
      <c r="N7" s="1">
        <v>5.4</v>
      </c>
    </row>
    <row r="8" spans="1:23" ht="16.5" customHeight="1" x14ac:dyDescent="0.3">
      <c r="A8" s="5">
        <v>80</v>
      </c>
      <c r="B8" s="1">
        <v>34.6</v>
      </c>
      <c r="C8" s="1">
        <v>35.5</v>
      </c>
      <c r="D8" s="1">
        <v>35.6</v>
      </c>
      <c r="E8" s="1">
        <f t="shared" si="0"/>
        <v>48.033333333333331</v>
      </c>
      <c r="F8" s="1">
        <v>3.59</v>
      </c>
      <c r="G8" s="1">
        <v>3.6</v>
      </c>
      <c r="H8" s="1">
        <v>3.56</v>
      </c>
      <c r="I8" s="1">
        <f t="shared" si="1"/>
        <v>3.5833333333333335</v>
      </c>
      <c r="L8" s="1" t="s">
        <v>11</v>
      </c>
      <c r="N8" s="1">
        <v>4.3</v>
      </c>
    </row>
    <row r="9" spans="1:23" ht="16.5" customHeight="1" x14ac:dyDescent="0.3">
      <c r="A9" s="6">
        <v>46.4</v>
      </c>
      <c r="B9" s="1">
        <v>109.2</v>
      </c>
      <c r="C9" s="1">
        <v>110.2</v>
      </c>
      <c r="D9" s="1">
        <v>120.8</v>
      </c>
      <c r="E9" s="1">
        <f t="shared" si="0"/>
        <v>126.19999999999999</v>
      </c>
      <c r="F9" s="1">
        <v>3.78</v>
      </c>
      <c r="G9" s="1">
        <v>3.63</v>
      </c>
      <c r="H9" s="1">
        <v>3.65</v>
      </c>
      <c r="I9" s="1">
        <f t="shared" si="1"/>
        <v>3.686666666666667</v>
      </c>
      <c r="M9" s="1" t="s">
        <v>12</v>
      </c>
      <c r="N9" s="1">
        <v>4.8499999999999996</v>
      </c>
      <c r="O9" s="1">
        <f>N9/100</f>
        <v>4.8499999999999995E-2</v>
      </c>
    </row>
    <row r="10" spans="1:23" ht="16.5" customHeight="1" x14ac:dyDescent="0.3"/>
    <row r="11" spans="1:23" ht="16.5" customHeight="1" x14ac:dyDescent="0.3">
      <c r="I11" s="1" t="s">
        <v>14</v>
      </c>
    </row>
    <row r="12" spans="1:23" ht="16.5" customHeight="1" x14ac:dyDescent="0.3">
      <c r="I12" s="1" t="s">
        <v>13</v>
      </c>
      <c r="L12" s="1" t="s">
        <v>21</v>
      </c>
      <c r="M12" s="1" t="s">
        <v>20</v>
      </c>
      <c r="N12" s="1" t="s">
        <v>16</v>
      </c>
      <c r="O12" s="1" t="s">
        <v>17</v>
      </c>
      <c r="P12" s="1" t="s">
        <v>18</v>
      </c>
      <c r="Q12" s="1" t="s">
        <v>19</v>
      </c>
      <c r="R12" s="1" t="s">
        <v>22</v>
      </c>
      <c r="S12" s="1" t="s">
        <v>23</v>
      </c>
    </row>
    <row r="13" spans="1:23" ht="16.5" customHeight="1" x14ac:dyDescent="0.3">
      <c r="L13" s="7">
        <v>0.3</v>
      </c>
      <c r="M13" s="7" t="s">
        <v>15</v>
      </c>
      <c r="N13" s="7">
        <v>3.72</v>
      </c>
      <c r="O13" s="7">
        <f>N13*COS(RADIANS(30))</f>
        <v>3.2216145020781122</v>
      </c>
      <c r="P13" s="7">
        <f>N13*SIN(RADIANS(30))</f>
        <v>1.8599999999999999</v>
      </c>
      <c r="Q13" s="7">
        <f>$Q$5/O13</f>
        <v>0.39793712102209677</v>
      </c>
      <c r="R13" s="1">
        <f>O13*Q13</f>
        <v>1.2819999999999998</v>
      </c>
    </row>
    <row r="14" spans="1:23" ht="16.5" customHeight="1" x14ac:dyDescent="0.3">
      <c r="N14" s="1">
        <v>3.66</v>
      </c>
      <c r="O14" s="7">
        <f t="shared" ref="O14:O15" si="2">N14*COS(RADIANS(30))</f>
        <v>3.1696529778510456</v>
      </c>
      <c r="P14" s="7">
        <f t="shared" ref="P14:P15" si="3">N14*SIN(RADIANS(30))</f>
        <v>1.8299999999999998</v>
      </c>
      <c r="Q14" s="7">
        <f t="shared" ref="Q14:Q15" si="4">$Q$5/O14</f>
        <v>0.40446068038311478</v>
      </c>
      <c r="R14" s="1">
        <f t="shared" ref="R14:R15" si="5">O14*Q14</f>
        <v>1.2819999999999998</v>
      </c>
    </row>
    <row r="15" spans="1:23" ht="16.5" customHeight="1" x14ac:dyDescent="0.3">
      <c r="N15" s="1">
        <v>3.82</v>
      </c>
      <c r="O15" s="7">
        <f t="shared" si="2"/>
        <v>3.3082170424565556</v>
      </c>
      <c r="P15" s="7">
        <f t="shared" si="3"/>
        <v>1.9099999999999997</v>
      </c>
      <c r="Q15" s="7">
        <f t="shared" si="4"/>
        <v>0.38751991890109955</v>
      </c>
      <c r="R15" s="1">
        <f t="shared" si="5"/>
        <v>1.2819999999999998</v>
      </c>
    </row>
    <row r="16" spans="1:23" ht="16.5" customHeight="1" x14ac:dyDescent="0.3"/>
    <row r="17" spans="11:28" ht="16.5" customHeight="1" x14ac:dyDescent="0.3"/>
    <row r="18" spans="11:28" ht="16.5" customHeight="1" x14ac:dyDescent="0.3">
      <c r="L18" s="8" t="s">
        <v>20</v>
      </c>
      <c r="M18" s="1">
        <v>30</v>
      </c>
      <c r="U18" s="13" t="s">
        <v>20</v>
      </c>
      <c r="V18" s="1">
        <v>-30</v>
      </c>
    </row>
    <row r="19" spans="11:28" ht="16.5" customHeight="1" x14ac:dyDescent="0.3">
      <c r="L19" s="8" t="s">
        <v>21</v>
      </c>
      <c r="M19" s="1">
        <v>0.3</v>
      </c>
      <c r="U19" s="13" t="s">
        <v>21</v>
      </c>
      <c r="V19" s="1">
        <v>0.3</v>
      </c>
    </row>
    <row r="20" spans="11:28" ht="16.5" customHeight="1" x14ac:dyDescent="0.3">
      <c r="L20" s="8" t="s">
        <v>24</v>
      </c>
      <c r="M20" s="1" t="s">
        <v>25</v>
      </c>
      <c r="S20" s="11" t="s">
        <v>28</v>
      </c>
      <c r="U20" s="13" t="s">
        <v>24</v>
      </c>
      <c r="V20" s="1" t="s">
        <v>25</v>
      </c>
      <c r="AB20" s="11" t="s">
        <v>28</v>
      </c>
    </row>
    <row r="21" spans="11:28" ht="16.5" customHeight="1" x14ac:dyDescent="0.3">
      <c r="K21" s="10"/>
      <c r="L21" s="10"/>
      <c r="M21" s="10"/>
      <c r="N21" s="10"/>
      <c r="U21" s="10"/>
      <c r="V21" s="10"/>
      <c r="W21" s="10"/>
    </row>
    <row r="22" spans="11:28" ht="16.5" customHeight="1" x14ac:dyDescent="0.3">
      <c r="L22" s="8" t="s">
        <v>26</v>
      </c>
      <c r="M22" s="1">
        <v>3.66</v>
      </c>
      <c r="N22" s="1">
        <v>3.68</v>
      </c>
      <c r="O22" s="1">
        <v>3.82</v>
      </c>
      <c r="S22" s="1">
        <f>AVERAGE(M22:O22)</f>
        <v>3.72</v>
      </c>
      <c r="U22" s="13" t="s">
        <v>26</v>
      </c>
      <c r="V22" s="1">
        <v>3.7</v>
      </c>
      <c r="W22" s="1">
        <v>3.74</v>
      </c>
      <c r="X22" s="1">
        <v>3.76</v>
      </c>
      <c r="Y22" s="1">
        <v>3.83</v>
      </c>
      <c r="Z22" s="1">
        <v>3.76</v>
      </c>
      <c r="AB22" s="1">
        <f>AVERAGE(V22:Z22)</f>
        <v>3.758</v>
      </c>
    </row>
    <row r="23" spans="11:28" ht="16.5" customHeight="1" x14ac:dyDescent="0.3">
      <c r="L23" s="8" t="s">
        <v>17</v>
      </c>
      <c r="M23" s="1">
        <f>M22*COS(RADIANS($M$18))</f>
        <v>3.1696529778510456</v>
      </c>
      <c r="N23" s="1">
        <f t="shared" ref="N23:O23" si="6">N22*COS(RADIANS($M$18))</f>
        <v>3.1869734859267345</v>
      </c>
      <c r="O23" s="1">
        <f t="shared" si="6"/>
        <v>3.3082170424565556</v>
      </c>
      <c r="S23" s="1">
        <f>S22*COS(RADIANS($M$18))</f>
        <v>3.2216145020781122</v>
      </c>
      <c r="U23" s="13" t="s">
        <v>17</v>
      </c>
      <c r="V23" s="1">
        <f>V22*COS(RADIANS($V$18))</f>
        <v>3.2042939940024233</v>
      </c>
      <c r="W23" s="1">
        <f t="shared" ref="W23:Z23" si="7">W22*COS(RADIANS($V$18))</f>
        <v>3.238935010153801</v>
      </c>
      <c r="X23" s="1">
        <f t="shared" si="7"/>
        <v>3.2562555182294894</v>
      </c>
      <c r="Y23" s="1">
        <f t="shared" si="7"/>
        <v>3.3168772964944004</v>
      </c>
      <c r="Z23" s="1">
        <f t="shared" si="7"/>
        <v>3.2562555182294894</v>
      </c>
      <c r="AB23" s="1">
        <f>AB22*COS(RADIANS($M$18))</f>
        <v>3.2545234674219206</v>
      </c>
    </row>
    <row r="24" spans="11:28" ht="16.5" customHeight="1" x14ac:dyDescent="0.3">
      <c r="L24" s="8" t="s">
        <v>18</v>
      </c>
      <c r="M24" s="1">
        <f>M22*SIN(RADIANS($M$18))</f>
        <v>1.8299999999999998</v>
      </c>
      <c r="N24" s="1">
        <f t="shared" ref="N24:O24" si="8">N22*SIN(RADIANS($M$18))</f>
        <v>1.8399999999999999</v>
      </c>
      <c r="O24" s="1">
        <f t="shared" si="8"/>
        <v>1.9099999999999997</v>
      </c>
      <c r="S24" s="1">
        <f>S22*SIN(RADIANS($M$18))</f>
        <v>1.8599999999999999</v>
      </c>
      <c r="U24" s="13" t="s">
        <v>18</v>
      </c>
      <c r="V24" s="1">
        <f>V22*SIN(RADIANS($V$18))</f>
        <v>-1.8499999999999999</v>
      </c>
      <c r="W24" s="1">
        <f t="shared" ref="W24:Z24" si="9">W22*SIN(RADIANS($V$18))</f>
        <v>-1.8699999999999999</v>
      </c>
      <c r="X24" s="1">
        <f t="shared" si="9"/>
        <v>-1.8799999999999997</v>
      </c>
      <c r="Y24" s="1">
        <f t="shared" si="9"/>
        <v>-1.9149999999999998</v>
      </c>
      <c r="Z24" s="1">
        <f t="shared" si="9"/>
        <v>-1.8799999999999997</v>
      </c>
      <c r="AB24" s="1">
        <f>AB22*SIN(RADIANS($V$18))</f>
        <v>-1.8789999999999998</v>
      </c>
    </row>
    <row r="25" spans="11:28" ht="16.5" customHeight="1" x14ac:dyDescent="0.3">
      <c r="L25" s="8" t="s">
        <v>33</v>
      </c>
      <c r="M25" s="1">
        <v>0.497</v>
      </c>
      <c r="N25" s="1">
        <v>0.498</v>
      </c>
      <c r="O25" s="1">
        <v>0.50990000000000002</v>
      </c>
      <c r="S25" s="1">
        <v>0.50160000000000005</v>
      </c>
      <c r="U25" s="13" t="s">
        <v>33</v>
      </c>
      <c r="V25" s="1">
        <v>0.12239999999999999</v>
      </c>
      <c r="W25" s="1">
        <v>0.1216</v>
      </c>
      <c r="X25" s="1">
        <v>0.12130000000000001</v>
      </c>
      <c r="Y25" s="1">
        <v>0.11990000000000001</v>
      </c>
      <c r="Z25" s="1">
        <v>0.12130000000000001</v>
      </c>
      <c r="AB25" s="1">
        <v>0.12130000000000001</v>
      </c>
    </row>
    <row r="26" spans="11:28" ht="16.5" customHeight="1" x14ac:dyDescent="0.3">
      <c r="L26" s="8" t="s">
        <v>34</v>
      </c>
      <c r="M26" s="1">
        <f>M23*M25</f>
        <v>1.5753175299919697</v>
      </c>
      <c r="N26" s="1">
        <f t="shared" ref="N26:O26" si="10">N23*N25</f>
        <v>1.5871127959915137</v>
      </c>
      <c r="O26" s="1">
        <f t="shared" si="10"/>
        <v>1.6868598699485977</v>
      </c>
      <c r="S26" s="1">
        <f>S23*S25</f>
        <v>1.6159618342423812</v>
      </c>
      <c r="U26" s="13" t="s">
        <v>34</v>
      </c>
      <c r="V26" s="1">
        <f>V23*V25</f>
        <v>0.39220558486589657</v>
      </c>
      <c r="W26" s="1">
        <f t="shared" ref="W26:Z26" si="11">W23*W25</f>
        <v>0.39385449723470223</v>
      </c>
      <c r="X26" s="1">
        <f t="shared" si="11"/>
        <v>0.39498379436123709</v>
      </c>
      <c r="Y26" s="1">
        <f t="shared" si="11"/>
        <v>0.39769358784967862</v>
      </c>
      <c r="Z26" s="1">
        <f t="shared" si="11"/>
        <v>0.39498379436123709</v>
      </c>
      <c r="AB26" s="1">
        <f>AB23*AB25</f>
        <v>0.39477369659827899</v>
      </c>
    </row>
    <row r="27" spans="11:28" ht="16.5" customHeight="1" x14ac:dyDescent="0.3">
      <c r="L27" s="8" t="s">
        <v>31</v>
      </c>
      <c r="M27" s="1">
        <f>M26+$O$9</f>
        <v>1.6238175299919697</v>
      </c>
      <c r="N27" s="1">
        <f t="shared" ref="N27:S27" si="12">N26+$O$9</f>
        <v>1.6356127959915137</v>
      </c>
      <c r="O27" s="1">
        <f t="shared" si="12"/>
        <v>1.7353598699485977</v>
      </c>
      <c r="S27" s="1">
        <f t="shared" si="12"/>
        <v>1.6644618342423811</v>
      </c>
      <c r="U27" s="13" t="s">
        <v>31</v>
      </c>
      <c r="V27" s="1">
        <f>V26+$O$9</f>
        <v>0.44070558486589656</v>
      </c>
      <c r="W27" s="1">
        <f t="shared" ref="W27:Y27" si="13">W26+$O$9</f>
        <v>0.44235449723470222</v>
      </c>
      <c r="X27" s="1">
        <f t="shared" si="13"/>
        <v>0.44348379436123708</v>
      </c>
      <c r="Y27" s="1">
        <f t="shared" si="13"/>
        <v>0.44619358784967861</v>
      </c>
      <c r="Z27" s="1">
        <f>Z26+$O$9</f>
        <v>0.44348379436123708</v>
      </c>
      <c r="AB27" s="1">
        <f t="shared" ref="AB27" si="14">AB26+$O$9</f>
        <v>0.44327369659827898</v>
      </c>
    </row>
    <row r="28" spans="11:28" ht="16.5" customHeight="1" x14ac:dyDescent="0.3">
      <c r="U28" s="9"/>
    </row>
    <row r="29" spans="11:28" ht="16.5" customHeight="1" x14ac:dyDescent="0.3">
      <c r="L29" s="8" t="s">
        <v>27</v>
      </c>
      <c r="M29" s="1">
        <v>127.6</v>
      </c>
      <c r="N29" s="1">
        <v>127.9</v>
      </c>
      <c r="O29" s="1">
        <v>128.1</v>
      </c>
      <c r="P29" s="1">
        <v>128.5</v>
      </c>
      <c r="Q29" s="1">
        <v>128.9</v>
      </c>
      <c r="S29" s="1">
        <f>AVERAGE(M29:Q29)</f>
        <v>128.19999999999999</v>
      </c>
      <c r="U29" s="13" t="s">
        <v>27</v>
      </c>
      <c r="V29" s="1">
        <v>29.5</v>
      </c>
      <c r="W29" s="1">
        <v>30.9</v>
      </c>
      <c r="X29" s="1">
        <v>30.6</v>
      </c>
      <c r="Y29" s="1">
        <v>31.6</v>
      </c>
      <c r="Z29" s="1">
        <v>35.200000000000003</v>
      </c>
      <c r="AB29" s="1">
        <f>AVERAGE(V29:Z29)</f>
        <v>31.560000000000002</v>
      </c>
    </row>
    <row r="30" spans="11:28" ht="16.5" customHeight="1" x14ac:dyDescent="0.3">
      <c r="L30" s="8" t="s">
        <v>30</v>
      </c>
      <c r="M30" s="1">
        <f>M29/100</f>
        <v>1.276</v>
      </c>
      <c r="N30" s="1">
        <f t="shared" ref="N30:Q30" si="15">N29/100</f>
        <v>1.2790000000000001</v>
      </c>
      <c r="O30" s="1">
        <f t="shared" si="15"/>
        <v>1.2809999999999999</v>
      </c>
      <c r="P30" s="1">
        <f t="shared" si="15"/>
        <v>1.2849999999999999</v>
      </c>
      <c r="Q30" s="1">
        <f t="shared" si="15"/>
        <v>1.2890000000000001</v>
      </c>
      <c r="S30" s="1">
        <f t="shared" ref="S30" si="16">S29/100</f>
        <v>1.2819999999999998</v>
      </c>
      <c r="U30" s="13" t="s">
        <v>30</v>
      </c>
      <c r="V30" s="1">
        <f>V29/100</f>
        <v>0.29499999999999998</v>
      </c>
      <c r="W30" s="1">
        <f t="shared" ref="W30" si="17">W29/100</f>
        <v>0.309</v>
      </c>
      <c r="X30" s="1">
        <f t="shared" ref="X30" si="18">X29/100</f>
        <v>0.30599999999999999</v>
      </c>
      <c r="Y30" s="1">
        <f t="shared" ref="Y30" si="19">Y29/100</f>
        <v>0.316</v>
      </c>
      <c r="Z30" s="1">
        <f t="shared" ref="Z30" si="20">Z29/100</f>
        <v>0.35200000000000004</v>
      </c>
      <c r="AB30" s="1">
        <f t="shared" ref="AB30" si="21">AB29/100</f>
        <v>0.31560000000000005</v>
      </c>
    </row>
    <row r="31" spans="11:28" ht="16.5" customHeight="1" x14ac:dyDescent="0.3">
      <c r="L31" s="8" t="s">
        <v>32</v>
      </c>
      <c r="M31" s="1">
        <f>M30+$O$9</f>
        <v>1.3245</v>
      </c>
      <c r="N31" s="1">
        <f t="shared" ref="N31:S31" si="22">N30+$O$9</f>
        <v>1.3275000000000001</v>
      </c>
      <c r="O31" s="1">
        <f t="shared" si="22"/>
        <v>1.3294999999999999</v>
      </c>
      <c r="P31" s="1">
        <f t="shared" si="22"/>
        <v>1.3334999999999999</v>
      </c>
      <c r="Q31" s="1">
        <f t="shared" si="22"/>
        <v>1.3375000000000001</v>
      </c>
      <c r="S31" s="1">
        <f t="shared" si="22"/>
        <v>1.3304999999999998</v>
      </c>
      <c r="U31" s="13" t="s">
        <v>32</v>
      </c>
      <c r="V31" s="1">
        <f>V30+$O$9</f>
        <v>0.34349999999999997</v>
      </c>
      <c r="W31" s="1">
        <f t="shared" ref="W31" si="23">W30+$O$9</f>
        <v>0.35749999999999998</v>
      </c>
      <c r="X31" s="1">
        <f t="shared" ref="X31" si="24">X30+$O$9</f>
        <v>0.35449999999999998</v>
      </c>
      <c r="Y31" s="1">
        <f t="shared" ref="Y31" si="25">Y30+$O$9</f>
        <v>0.36449999999999999</v>
      </c>
      <c r="Z31" s="1">
        <f t="shared" ref="Z31" si="26">Z30+$O$9</f>
        <v>0.40050000000000002</v>
      </c>
      <c r="AB31" s="1">
        <f>AB30+$O$9</f>
        <v>0.36410000000000003</v>
      </c>
    </row>
    <row r="32" spans="11:28" ht="16.5" customHeight="1" x14ac:dyDescent="0.3">
      <c r="U32" s="9"/>
    </row>
    <row r="33" spans="12:22" ht="16.5" customHeight="1" x14ac:dyDescent="0.3">
      <c r="L33" s="8" t="s">
        <v>29</v>
      </c>
      <c r="M33" s="12">
        <f>ABS(S27-S31)/S27</f>
        <v>0.20064253043951105</v>
      </c>
      <c r="U33" s="13" t="s">
        <v>29</v>
      </c>
      <c r="V33" s="12">
        <f>ABS(AB27-AB31)/AB27</f>
        <v>0.17861131216642179</v>
      </c>
    </row>
    <row r="34" spans="12:22" ht="16.5" customHeight="1" x14ac:dyDescent="0.3"/>
    <row r="35" spans="12:22" ht="16.5" customHeight="1" x14ac:dyDescent="0.3"/>
    <row r="36" spans="12:22" ht="16.5" customHeight="1" x14ac:dyDescent="0.3"/>
    <row r="37" spans="12:22" ht="16.5" customHeight="1" x14ac:dyDescent="0.3"/>
    <row r="38" spans="12:22" ht="16.5" customHeight="1" x14ac:dyDescent="0.3"/>
    <row r="39" spans="12:22" ht="16.5" customHeight="1" x14ac:dyDescent="0.3"/>
    <row r="40" spans="12:22" ht="16.5" customHeight="1" x14ac:dyDescent="0.3"/>
    <row r="41" spans="12:22" ht="16.5" customHeight="1" x14ac:dyDescent="0.3"/>
    <row r="42" spans="12:22" ht="16.5" customHeight="1" x14ac:dyDescent="0.3"/>
    <row r="43" spans="12:22" ht="16.5" customHeight="1" x14ac:dyDescent="0.3"/>
    <row r="44" spans="12:22" ht="16.5" customHeight="1" x14ac:dyDescent="0.3"/>
    <row r="45" spans="12:22" ht="16.5" customHeight="1" x14ac:dyDescent="0.3"/>
    <row r="46" spans="12:22" ht="16.5" customHeight="1" x14ac:dyDescent="0.3"/>
    <row r="47" spans="12:22" ht="16.5" customHeight="1" x14ac:dyDescent="0.3"/>
    <row r="48" spans="12:22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4">
    <mergeCell ref="B1:D1"/>
    <mergeCell ref="F1:H1"/>
    <mergeCell ref="R1:V1"/>
    <mergeCell ref="L1:P1"/>
  </mergeCells>
  <phoneticPr fontId="1" type="noConversion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Capstone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rhseung</cp:lastModifiedBy>
  <dcterms:created xsi:type="dcterms:W3CDTF">2023-08-28T03:41:29Z</dcterms:created>
  <dcterms:modified xsi:type="dcterms:W3CDTF">2023-08-28T13:57:12Z</dcterms:modified>
</cp:coreProperties>
</file>