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5480" windowHeight="9735" tabRatio="790" firstSheet="4" activeTab="10"/>
  </bookViews>
  <sheets>
    <sheet name="8.4 Descrição" sheetId="1" r:id="rId1"/>
    <sheet name="Referência" sheetId="16" state="hidden" r:id="rId2"/>
    <sheet name="8.4 Orçamento" sheetId="4" r:id="rId3"/>
    <sheet name="8.4 Cronograma" sheetId="5" r:id="rId4"/>
    <sheet name="8.4 Indicadores" sheetId="9" r:id="rId5"/>
    <sheet name="8.4 Back-up Orçamento" sheetId="10" r:id="rId6"/>
    <sheet name="Listagens" sheetId="7" state="hidden" r:id="rId7"/>
    <sheet name="Plano de Ação" sheetId="11" r:id="rId8"/>
    <sheet name="Operação Praia" sheetId="18" r:id="rId9"/>
    <sheet name="Pontos de fiscalização 2013" sheetId="12" state="hidden" r:id="rId10"/>
    <sheet name="MAPA" sheetId="17" r:id="rId11"/>
    <sheet name="Estimativa de custo de operação" sheetId="19" r:id="rId12"/>
  </sheets>
  <definedNames>
    <definedName name="_xlnm._FilterDatabase" localSheetId="2" hidden="1">'8.4 Orçamento'!$C$17:$K$28</definedName>
    <definedName name="_xlnm._FilterDatabase" localSheetId="7" hidden="1">'Plano de Ação'!$B$4:$K$320</definedName>
    <definedName name="_xlnm._FilterDatabase" localSheetId="9" hidden="1">'Pontos de fiscalização 2013'!$A$2:$G$97</definedName>
    <definedName name="_xlnm.Print_Area" localSheetId="3">'8.4 Cronograma'!$C$1:$BD$65</definedName>
    <definedName name="_xlnm.Print_Area" localSheetId="2">'8.4 Orçamento'!$C$1:$K$28</definedName>
    <definedName name="_xlnm.Print_Area" localSheetId="7">'Plano de Ação'!$A$1:$Q$335</definedName>
    <definedName name="_xlnm.Print_Area" localSheetId="9">'Pontos de fiscalização 2013'!$A$1:$G$97</definedName>
  </definedNames>
  <calcPr calcId="124519"/>
  <fileRecoveryPr repairLoad="1"/>
</workbook>
</file>

<file path=xl/calcChain.xml><?xml version="1.0" encoding="utf-8"?>
<calcChain xmlns="http://schemas.openxmlformats.org/spreadsheetml/2006/main">
  <c r="B67" i="19"/>
  <c r="B66"/>
  <c r="B62"/>
  <c r="B61"/>
  <c r="B60"/>
  <c r="B59"/>
  <c r="B57"/>
  <c r="B53" s="1"/>
  <c r="B56"/>
  <c r="B55"/>
  <c r="G43"/>
  <c r="B43"/>
  <c r="G42"/>
  <c r="B42"/>
  <c r="G38"/>
  <c r="B38"/>
  <c r="B34" s="1"/>
  <c r="G37"/>
  <c r="B37"/>
  <c r="G36"/>
  <c r="B36"/>
  <c r="G35"/>
  <c r="B35"/>
  <c r="G34"/>
  <c r="G33"/>
  <c r="B33"/>
  <c r="G32"/>
  <c r="B32"/>
  <c r="G31"/>
  <c r="B31"/>
  <c r="G29"/>
  <c r="B29"/>
  <c r="B17"/>
  <c r="G41" s="1"/>
  <c r="B16"/>
  <c r="B64" s="1"/>
  <c r="E10"/>
  <c r="F10" s="1"/>
  <c r="G10" s="1"/>
  <c r="F9"/>
  <c r="G9" s="1"/>
  <c r="E9"/>
  <c r="E8"/>
  <c r="F8" s="1"/>
  <c r="G8" s="1"/>
  <c r="E7"/>
  <c r="F7" s="1"/>
  <c r="G7" s="1"/>
  <c r="E6"/>
  <c r="F6" s="1"/>
  <c r="G6" s="1"/>
  <c r="B58" l="1"/>
  <c r="G26"/>
  <c r="B50"/>
  <c r="B26"/>
  <c r="B51"/>
  <c r="G27"/>
  <c r="B27"/>
  <c r="B49"/>
  <c r="G25"/>
  <c r="B25"/>
  <c r="G28"/>
  <c r="B52"/>
  <c r="B28"/>
  <c r="B40"/>
  <c r="B41"/>
  <c r="B65"/>
  <c r="B63" s="1"/>
  <c r="G40"/>
  <c r="G39" s="1"/>
  <c r="H26" i="4"/>
  <c r="I26"/>
  <c r="J26"/>
  <c r="G26"/>
  <c r="B39" i="19" l="1"/>
  <c r="B24"/>
  <c r="B44"/>
  <c r="B48"/>
  <c r="B68" s="1"/>
  <c r="G24"/>
  <c r="G44" s="1"/>
  <c r="I20" i="4"/>
  <c r="H20"/>
  <c r="G20"/>
  <c r="K23"/>
  <c r="K26"/>
  <c r="J24"/>
  <c r="I24"/>
  <c r="H24"/>
  <c r="G24"/>
  <c r="J20"/>
  <c r="J19"/>
  <c r="I19"/>
  <c r="I7" s="1"/>
  <c r="H19"/>
  <c r="G19"/>
  <c r="G7" s="1"/>
  <c r="H18"/>
  <c r="H11" s="1"/>
  <c r="I18"/>
  <c r="I11" s="1"/>
  <c r="J18"/>
  <c r="J11" s="1"/>
  <c r="G18"/>
  <c r="G11" s="1"/>
  <c r="K21"/>
  <c r="K22"/>
  <c r="K25"/>
  <c r="K27"/>
  <c r="K28"/>
  <c r="H13"/>
  <c r="I13"/>
  <c r="J13"/>
  <c r="H9"/>
  <c r="I9"/>
  <c r="J9"/>
  <c r="G13"/>
  <c r="G9"/>
  <c r="A18"/>
  <c r="E335" i="11"/>
  <c r="D18" i="10"/>
  <c r="J18"/>
  <c r="I18"/>
  <c r="H18"/>
  <c r="G18"/>
  <c r="F18"/>
  <c r="E18"/>
  <c r="C18"/>
  <c r="B18"/>
  <c r="D3" i="9"/>
  <c r="D2"/>
  <c r="E3" i="5"/>
  <c r="E2"/>
  <c r="A602" i="4"/>
  <c r="K602"/>
  <c r="A601"/>
  <c r="K601"/>
  <c r="A600"/>
  <c r="K600"/>
  <c r="A599"/>
  <c r="K599"/>
  <c r="A598"/>
  <c r="K598"/>
  <c r="A597"/>
  <c r="K597"/>
  <c r="A596"/>
  <c r="K596"/>
  <c r="A595"/>
  <c r="K595"/>
  <c r="A594"/>
  <c r="K594"/>
  <c r="A593"/>
  <c r="K593"/>
  <c r="A592"/>
  <c r="K592"/>
  <c r="A591"/>
  <c r="K591"/>
  <c r="A590"/>
  <c r="K590"/>
  <c r="A589"/>
  <c r="K589"/>
  <c r="A588"/>
  <c r="K588"/>
  <c r="A587"/>
  <c r="K587"/>
  <c r="A586"/>
  <c r="K586"/>
  <c r="A585"/>
  <c r="K585"/>
  <c r="A584"/>
  <c r="K584"/>
  <c r="A583"/>
  <c r="K583"/>
  <c r="A582"/>
  <c r="K582"/>
  <c r="A581"/>
  <c r="K581"/>
  <c r="A580"/>
  <c r="K580"/>
  <c r="A579"/>
  <c r="K579"/>
  <c r="A578"/>
  <c r="K578"/>
  <c r="A577"/>
  <c r="K577"/>
  <c r="A576"/>
  <c r="K576"/>
  <c r="A575"/>
  <c r="K575"/>
  <c r="A574"/>
  <c r="K574"/>
  <c r="A573"/>
  <c r="K573"/>
  <c r="A572"/>
  <c r="K572"/>
  <c r="A571"/>
  <c r="K571"/>
  <c r="A570"/>
  <c r="K570"/>
  <c r="A569"/>
  <c r="K569"/>
  <c r="A568"/>
  <c r="K568"/>
  <c r="A567"/>
  <c r="K567"/>
  <c r="A566"/>
  <c r="K566"/>
  <c r="A565"/>
  <c r="K565"/>
  <c r="A564"/>
  <c r="K564"/>
  <c r="A563"/>
  <c r="K563"/>
  <c r="A562"/>
  <c r="K562"/>
  <c r="A561"/>
  <c r="K561"/>
  <c r="A560"/>
  <c r="K560"/>
  <c r="A559"/>
  <c r="K559"/>
  <c r="A558"/>
  <c r="K558"/>
  <c r="A557"/>
  <c r="K557"/>
  <c r="A556"/>
  <c r="K556"/>
  <c r="A555"/>
  <c r="K555"/>
  <c r="A554"/>
  <c r="K554"/>
  <c r="A553"/>
  <c r="K553"/>
  <c r="A552"/>
  <c r="K552"/>
  <c r="A551"/>
  <c r="K551"/>
  <c r="A550"/>
  <c r="K550"/>
  <c r="A549"/>
  <c r="K549"/>
  <c r="A548"/>
  <c r="K548"/>
  <c r="A547"/>
  <c r="K547"/>
  <c r="A546"/>
  <c r="K546"/>
  <c r="A545"/>
  <c r="K545"/>
  <c r="A544"/>
  <c r="K544"/>
  <c r="A543"/>
  <c r="K543"/>
  <c r="A542"/>
  <c r="K542"/>
  <c r="A541"/>
  <c r="K541"/>
  <c r="A540"/>
  <c r="K540"/>
  <c r="A539"/>
  <c r="K539"/>
  <c r="A538"/>
  <c r="K538"/>
  <c r="A537"/>
  <c r="K537"/>
  <c r="A536"/>
  <c r="K536"/>
  <c r="A535"/>
  <c r="K535"/>
  <c r="A534"/>
  <c r="K534"/>
  <c r="A533"/>
  <c r="K533"/>
  <c r="A532"/>
  <c r="K532"/>
  <c r="A531"/>
  <c r="K531"/>
  <c r="A530"/>
  <c r="K530"/>
  <c r="A529"/>
  <c r="K529"/>
  <c r="A528"/>
  <c r="K528"/>
  <c r="A527"/>
  <c r="K527"/>
  <c r="A526"/>
  <c r="K526"/>
  <c r="A525"/>
  <c r="K525"/>
  <c r="A524"/>
  <c r="K524"/>
  <c r="A523"/>
  <c r="K523"/>
  <c r="A522"/>
  <c r="K522"/>
  <c r="A521"/>
  <c r="K521"/>
  <c r="A520"/>
  <c r="K520"/>
  <c r="A519"/>
  <c r="K519"/>
  <c r="A518"/>
  <c r="K518"/>
  <c r="A517"/>
  <c r="K517"/>
  <c r="A516"/>
  <c r="K516"/>
  <c r="A515"/>
  <c r="K515"/>
  <c r="A514"/>
  <c r="K514"/>
  <c r="A513"/>
  <c r="K513"/>
  <c r="A512"/>
  <c r="K512"/>
  <c r="A511"/>
  <c r="K511"/>
  <c r="A510"/>
  <c r="K510"/>
  <c r="A509"/>
  <c r="K509"/>
  <c r="A508"/>
  <c r="K508"/>
  <c r="A507"/>
  <c r="K507"/>
  <c r="A506"/>
  <c r="K506"/>
  <c r="A505"/>
  <c r="K505"/>
  <c r="A504"/>
  <c r="K504"/>
  <c r="A503"/>
  <c r="K503"/>
  <c r="A502"/>
  <c r="K502"/>
  <c r="A501"/>
  <c r="K501"/>
  <c r="A500"/>
  <c r="K500"/>
  <c r="A499"/>
  <c r="K499"/>
  <c r="A498"/>
  <c r="K498"/>
  <c r="A497"/>
  <c r="K497"/>
  <c r="A496"/>
  <c r="K496"/>
  <c r="A495"/>
  <c r="K495"/>
  <c r="A494"/>
  <c r="K494"/>
  <c r="A493"/>
  <c r="K493"/>
  <c r="A492"/>
  <c r="K492"/>
  <c r="A491"/>
  <c r="K491"/>
  <c r="A490"/>
  <c r="K490"/>
  <c r="A489"/>
  <c r="K489"/>
  <c r="A488"/>
  <c r="K488"/>
  <c r="A487"/>
  <c r="K487"/>
  <c r="A486"/>
  <c r="K486"/>
  <c r="A485"/>
  <c r="K485"/>
  <c r="A484"/>
  <c r="K484"/>
  <c r="A483"/>
  <c r="K483"/>
  <c r="A482"/>
  <c r="K482"/>
  <c r="A481"/>
  <c r="K481"/>
  <c r="A480"/>
  <c r="K480"/>
  <c r="A479"/>
  <c r="K479"/>
  <c r="A478"/>
  <c r="K478"/>
  <c r="A477"/>
  <c r="K477"/>
  <c r="A476"/>
  <c r="K476"/>
  <c r="A475"/>
  <c r="K475"/>
  <c r="A474"/>
  <c r="K474"/>
  <c r="A473"/>
  <c r="K473"/>
  <c r="A472"/>
  <c r="K472"/>
  <c r="A471"/>
  <c r="K471"/>
  <c r="A470"/>
  <c r="K470"/>
  <c r="A469"/>
  <c r="K469"/>
  <c r="A468"/>
  <c r="K468"/>
  <c r="A467"/>
  <c r="K467"/>
  <c r="A466"/>
  <c r="K466"/>
  <c r="A465"/>
  <c r="K465"/>
  <c r="A464"/>
  <c r="K464"/>
  <c r="A463"/>
  <c r="K463"/>
  <c r="A462"/>
  <c r="K462"/>
  <c r="A461"/>
  <c r="K461"/>
  <c r="A460"/>
  <c r="K460"/>
  <c r="A459"/>
  <c r="K459"/>
  <c r="A458"/>
  <c r="K458"/>
  <c r="A457"/>
  <c r="K457"/>
  <c r="A456"/>
  <c r="K456"/>
  <c r="A455"/>
  <c r="K455"/>
  <c r="A454"/>
  <c r="K454"/>
  <c r="A453"/>
  <c r="K453"/>
  <c r="A452"/>
  <c r="K452"/>
  <c r="A451"/>
  <c r="K451"/>
  <c r="A450"/>
  <c r="K450"/>
  <c r="A449"/>
  <c r="K449"/>
  <c r="A448"/>
  <c r="K448"/>
  <c r="A447"/>
  <c r="K447"/>
  <c r="A446"/>
  <c r="K446"/>
  <c r="A445"/>
  <c r="K445"/>
  <c r="A444"/>
  <c r="K444"/>
  <c r="A443"/>
  <c r="K443"/>
  <c r="A442"/>
  <c r="K442"/>
  <c r="A441"/>
  <c r="K441"/>
  <c r="A440"/>
  <c r="K440"/>
  <c r="A439"/>
  <c r="K439"/>
  <c r="A438"/>
  <c r="K438"/>
  <c r="A437"/>
  <c r="K437"/>
  <c r="A436"/>
  <c r="K436"/>
  <c r="A435"/>
  <c r="K435"/>
  <c r="A434"/>
  <c r="K434"/>
  <c r="A433"/>
  <c r="K433"/>
  <c r="A432"/>
  <c r="K432"/>
  <c r="A431"/>
  <c r="K431"/>
  <c r="A430"/>
  <c r="K430"/>
  <c r="A429"/>
  <c r="K429"/>
  <c r="A428"/>
  <c r="K428"/>
  <c r="A427"/>
  <c r="K427"/>
  <c r="A426"/>
  <c r="K426"/>
  <c r="A425"/>
  <c r="K425"/>
  <c r="A424"/>
  <c r="K424"/>
  <c r="A423"/>
  <c r="K423"/>
  <c r="A422"/>
  <c r="K422"/>
  <c r="A421"/>
  <c r="K421"/>
  <c r="A420"/>
  <c r="K420"/>
  <c r="A419"/>
  <c r="K419"/>
  <c r="A418"/>
  <c r="K418"/>
  <c r="A417"/>
  <c r="K417"/>
  <c r="A416"/>
  <c r="K416"/>
  <c r="A415"/>
  <c r="K415"/>
  <c r="A414"/>
  <c r="K414"/>
  <c r="A413"/>
  <c r="K413"/>
  <c r="A412"/>
  <c r="K412"/>
  <c r="A411"/>
  <c r="K411"/>
  <c r="A410"/>
  <c r="K410"/>
  <c r="A409"/>
  <c r="K409"/>
  <c r="A408"/>
  <c r="K408"/>
  <c r="A407"/>
  <c r="K407"/>
  <c r="A406"/>
  <c r="K406"/>
  <c r="A405"/>
  <c r="K405"/>
  <c r="A404"/>
  <c r="K404"/>
  <c r="A403"/>
  <c r="K403"/>
  <c r="A402"/>
  <c r="K402"/>
  <c r="A401"/>
  <c r="K401"/>
  <c r="A400"/>
  <c r="K400"/>
  <c r="A399"/>
  <c r="K399"/>
  <c r="A398"/>
  <c r="K398"/>
  <c r="A397"/>
  <c r="K397"/>
  <c r="A396"/>
  <c r="K396"/>
  <c r="A395"/>
  <c r="K395"/>
  <c r="A394"/>
  <c r="K394"/>
  <c r="A393"/>
  <c r="K393"/>
  <c r="A392"/>
  <c r="K392"/>
  <c r="A391"/>
  <c r="K391"/>
  <c r="A390"/>
  <c r="K390"/>
  <c r="A389"/>
  <c r="K389"/>
  <c r="A388"/>
  <c r="K388"/>
  <c r="A387"/>
  <c r="K387"/>
  <c r="A386"/>
  <c r="K386"/>
  <c r="A385"/>
  <c r="K385"/>
  <c r="A384"/>
  <c r="K384"/>
  <c r="A383"/>
  <c r="K383"/>
  <c r="A382"/>
  <c r="K382"/>
  <c r="A381"/>
  <c r="K381"/>
  <c r="A380"/>
  <c r="K380"/>
  <c r="A379"/>
  <c r="K379"/>
  <c r="A378"/>
  <c r="K378"/>
  <c r="A377"/>
  <c r="K377"/>
  <c r="A376"/>
  <c r="K376"/>
  <c r="A375"/>
  <c r="K375"/>
  <c r="A374"/>
  <c r="K374"/>
  <c r="A373"/>
  <c r="K373"/>
  <c r="A372"/>
  <c r="K372"/>
  <c r="A371"/>
  <c r="K371"/>
  <c r="A370"/>
  <c r="K370"/>
  <c r="A369"/>
  <c r="K369"/>
  <c r="A368"/>
  <c r="K368"/>
  <c r="A367"/>
  <c r="K367"/>
  <c r="A366"/>
  <c r="K366"/>
  <c r="A365"/>
  <c r="K365"/>
  <c r="A364"/>
  <c r="K364"/>
  <c r="A363"/>
  <c r="K363"/>
  <c r="A362"/>
  <c r="K362"/>
  <c r="A361"/>
  <c r="K361"/>
  <c r="A360"/>
  <c r="K360"/>
  <c r="A359"/>
  <c r="K359"/>
  <c r="A358"/>
  <c r="K358"/>
  <c r="A357"/>
  <c r="K357"/>
  <c r="A356"/>
  <c r="K356"/>
  <c r="A355"/>
  <c r="K355"/>
  <c r="A354"/>
  <c r="K354"/>
  <c r="A353"/>
  <c r="K353"/>
  <c r="A352"/>
  <c r="K352"/>
  <c r="A351"/>
  <c r="K351"/>
  <c r="A350"/>
  <c r="K350"/>
  <c r="A349"/>
  <c r="K349"/>
  <c r="A348"/>
  <c r="K348"/>
  <c r="A347"/>
  <c r="K347"/>
  <c r="A346"/>
  <c r="K346"/>
  <c r="A345"/>
  <c r="K345"/>
  <c r="A344"/>
  <c r="K344"/>
  <c r="A343"/>
  <c r="K343"/>
  <c r="A342"/>
  <c r="K342"/>
  <c r="A341"/>
  <c r="K341"/>
  <c r="A340"/>
  <c r="K340"/>
  <c r="A339"/>
  <c r="K339"/>
  <c r="A338"/>
  <c r="K338"/>
  <c r="A337"/>
  <c r="K337"/>
  <c r="A336"/>
  <c r="K336"/>
  <c r="A335"/>
  <c r="K335"/>
  <c r="A334"/>
  <c r="K334"/>
  <c r="A333"/>
  <c r="K333"/>
  <c r="A332"/>
  <c r="K332"/>
  <c r="A331"/>
  <c r="K331"/>
  <c r="A330"/>
  <c r="K330"/>
  <c r="A329"/>
  <c r="K329"/>
  <c r="A328"/>
  <c r="K328"/>
  <c r="A327"/>
  <c r="K327"/>
  <c r="A326"/>
  <c r="K326"/>
  <c r="A325"/>
  <c r="K325"/>
  <c r="A324"/>
  <c r="K324"/>
  <c r="A323"/>
  <c r="K323"/>
  <c r="A322"/>
  <c r="K322"/>
  <c r="A321"/>
  <c r="K321"/>
  <c r="A320"/>
  <c r="K320"/>
  <c r="A319"/>
  <c r="K319"/>
  <c r="A318"/>
  <c r="K318"/>
  <c r="A317"/>
  <c r="K317"/>
  <c r="A316"/>
  <c r="K316"/>
  <c r="A315"/>
  <c r="K315"/>
  <c r="A314"/>
  <c r="K314"/>
  <c r="A313"/>
  <c r="K313"/>
  <c r="A312"/>
  <c r="K312"/>
  <c r="A311"/>
  <c r="K311"/>
  <c r="A310"/>
  <c r="K310"/>
  <c r="A309"/>
  <c r="K309"/>
  <c r="A308"/>
  <c r="K308"/>
  <c r="A307"/>
  <c r="K307"/>
  <c r="A306"/>
  <c r="K306"/>
  <c r="A305"/>
  <c r="K305"/>
  <c r="A304"/>
  <c r="K304"/>
  <c r="A303"/>
  <c r="K303"/>
  <c r="A302"/>
  <c r="K302"/>
  <c r="A301"/>
  <c r="K301"/>
  <c r="A300"/>
  <c r="K300"/>
  <c r="A299"/>
  <c r="K299"/>
  <c r="A298"/>
  <c r="K298"/>
  <c r="A297"/>
  <c r="K297"/>
  <c r="A296"/>
  <c r="K296"/>
  <c r="A295"/>
  <c r="K295"/>
  <c r="A294"/>
  <c r="K294"/>
  <c r="A293"/>
  <c r="K293"/>
  <c r="A292"/>
  <c r="K292"/>
  <c r="A291"/>
  <c r="K291"/>
  <c r="A290"/>
  <c r="K290"/>
  <c r="A289"/>
  <c r="K289"/>
  <c r="A288"/>
  <c r="K288"/>
  <c r="A287"/>
  <c r="K287"/>
  <c r="A286"/>
  <c r="K286"/>
  <c r="A285"/>
  <c r="K285"/>
  <c r="A284"/>
  <c r="K284"/>
  <c r="A283"/>
  <c r="K283"/>
  <c r="A282"/>
  <c r="K282"/>
  <c r="A281"/>
  <c r="K281"/>
  <c r="A280"/>
  <c r="K280"/>
  <c r="A279"/>
  <c r="K279"/>
  <c r="A278"/>
  <c r="K278"/>
  <c r="A277"/>
  <c r="K277"/>
  <c r="A276"/>
  <c r="K276"/>
  <c r="A275"/>
  <c r="K275"/>
  <c r="A274"/>
  <c r="K274"/>
  <c r="A273"/>
  <c r="K273"/>
  <c r="A272"/>
  <c r="K272"/>
  <c r="A271"/>
  <c r="K271"/>
  <c r="A270"/>
  <c r="K270"/>
  <c r="A269"/>
  <c r="K269"/>
  <c r="A268"/>
  <c r="K268"/>
  <c r="A267"/>
  <c r="K267"/>
  <c r="A266"/>
  <c r="K266"/>
  <c r="A265"/>
  <c r="K265"/>
  <c r="A264"/>
  <c r="K264"/>
  <c r="A263"/>
  <c r="K263"/>
  <c r="A262"/>
  <c r="K262"/>
  <c r="A261"/>
  <c r="K261"/>
  <c r="A260"/>
  <c r="K260"/>
  <c r="A259"/>
  <c r="K259"/>
  <c r="A258"/>
  <c r="K258"/>
  <c r="A257"/>
  <c r="K257"/>
  <c r="A256"/>
  <c r="K256"/>
  <c r="A255"/>
  <c r="K255"/>
  <c r="A254"/>
  <c r="K254"/>
  <c r="A253"/>
  <c r="K253"/>
  <c r="A252"/>
  <c r="K252"/>
  <c r="A251"/>
  <c r="K251"/>
  <c r="A250"/>
  <c r="K250"/>
  <c r="A249"/>
  <c r="K249"/>
  <c r="A248"/>
  <c r="K248"/>
  <c r="A247"/>
  <c r="K247"/>
  <c r="A246"/>
  <c r="K246"/>
  <c r="A245"/>
  <c r="K245"/>
  <c r="A244"/>
  <c r="K244"/>
  <c r="A243"/>
  <c r="K243"/>
  <c r="A242"/>
  <c r="K242"/>
  <c r="A241"/>
  <c r="K241"/>
  <c r="A240"/>
  <c r="K240"/>
  <c r="A239"/>
  <c r="K239"/>
  <c r="A238"/>
  <c r="K238"/>
  <c r="A237"/>
  <c r="K237"/>
  <c r="A236"/>
  <c r="K236"/>
  <c r="A235"/>
  <c r="K235"/>
  <c r="A234"/>
  <c r="K234"/>
  <c r="A233"/>
  <c r="K233"/>
  <c r="A232"/>
  <c r="K232"/>
  <c r="A231"/>
  <c r="K231"/>
  <c r="A230"/>
  <c r="K230"/>
  <c r="A229"/>
  <c r="K229"/>
  <c r="A228"/>
  <c r="K228"/>
  <c r="A227"/>
  <c r="K227"/>
  <c r="A226"/>
  <c r="K226"/>
  <c r="A225"/>
  <c r="K225"/>
  <c r="A224"/>
  <c r="K224"/>
  <c r="A223"/>
  <c r="K223"/>
  <c r="A222"/>
  <c r="K222"/>
  <c r="A221"/>
  <c r="K221"/>
  <c r="A220"/>
  <c r="K220"/>
  <c r="A219"/>
  <c r="K219"/>
  <c r="A218"/>
  <c r="K218"/>
  <c r="A217"/>
  <c r="K217"/>
  <c r="A216"/>
  <c r="K216"/>
  <c r="A215"/>
  <c r="K215"/>
  <c r="A214"/>
  <c r="K214"/>
  <c r="A213"/>
  <c r="K213"/>
  <c r="A212"/>
  <c r="K212"/>
  <c r="A211"/>
  <c r="K211"/>
  <c r="A210"/>
  <c r="K210"/>
  <c r="A209"/>
  <c r="K209"/>
  <c r="A208"/>
  <c r="K208"/>
  <c r="A207"/>
  <c r="K207"/>
  <c r="A206"/>
  <c r="K206"/>
  <c r="A205"/>
  <c r="K205"/>
  <c r="A204"/>
  <c r="K204"/>
  <c r="A203"/>
  <c r="K203"/>
  <c r="A202"/>
  <c r="K202"/>
  <c r="A201"/>
  <c r="K201"/>
  <c r="A200"/>
  <c r="K200"/>
  <c r="A199"/>
  <c r="K199"/>
  <c r="A198"/>
  <c r="K198"/>
  <c r="A197"/>
  <c r="K197"/>
  <c r="A196"/>
  <c r="K196"/>
  <c r="A195"/>
  <c r="K195"/>
  <c r="A194"/>
  <c r="K194"/>
  <c r="A193"/>
  <c r="K193"/>
  <c r="A192"/>
  <c r="K192"/>
  <c r="A191"/>
  <c r="K191"/>
  <c r="A190"/>
  <c r="K190"/>
  <c r="A189"/>
  <c r="K189"/>
  <c r="A188"/>
  <c r="K188"/>
  <c r="A187"/>
  <c r="K187"/>
  <c r="A186"/>
  <c r="K186"/>
  <c r="A185"/>
  <c r="K185"/>
  <c r="A184"/>
  <c r="K184"/>
  <c r="A183"/>
  <c r="K183"/>
  <c r="A182"/>
  <c r="K182"/>
  <c r="A181"/>
  <c r="K181"/>
  <c r="A180"/>
  <c r="K180"/>
  <c r="A179"/>
  <c r="K179"/>
  <c r="A178"/>
  <c r="K178"/>
  <c r="A177"/>
  <c r="K177"/>
  <c r="A176"/>
  <c r="K176"/>
  <c r="A175"/>
  <c r="K175"/>
  <c r="A174"/>
  <c r="K174"/>
  <c r="A173"/>
  <c r="K173"/>
  <c r="A172"/>
  <c r="K172"/>
  <c r="A171"/>
  <c r="K171"/>
  <c r="A170"/>
  <c r="K170"/>
  <c r="A169"/>
  <c r="K169"/>
  <c r="A168"/>
  <c r="K168"/>
  <c r="A167"/>
  <c r="K167"/>
  <c r="A166"/>
  <c r="K166"/>
  <c r="A165"/>
  <c r="K165"/>
  <c r="A164"/>
  <c r="K164"/>
  <c r="A163"/>
  <c r="K163"/>
  <c r="A162"/>
  <c r="K162"/>
  <c r="A161"/>
  <c r="K161"/>
  <c r="A160"/>
  <c r="K160"/>
  <c r="A159"/>
  <c r="K159"/>
  <c r="A158"/>
  <c r="K158"/>
  <c r="A157"/>
  <c r="K157"/>
  <c r="A156"/>
  <c r="K156"/>
  <c r="A155"/>
  <c r="K155"/>
  <c r="A154"/>
  <c r="K154"/>
  <c r="A153"/>
  <c r="K153"/>
  <c r="A152"/>
  <c r="K152"/>
  <c r="A151"/>
  <c r="K151"/>
  <c r="A150"/>
  <c r="K150"/>
  <c r="A149"/>
  <c r="K149"/>
  <c r="A148"/>
  <c r="K148"/>
  <c r="A147"/>
  <c r="K147"/>
  <c r="A146"/>
  <c r="K146"/>
  <c r="A145"/>
  <c r="K145"/>
  <c r="A144"/>
  <c r="K144"/>
  <c r="A143"/>
  <c r="K143"/>
  <c r="A142"/>
  <c r="K142"/>
  <c r="A141"/>
  <c r="K141"/>
  <c r="A140"/>
  <c r="K140"/>
  <c r="A139"/>
  <c r="K139"/>
  <c r="A138"/>
  <c r="K138"/>
  <c r="A137"/>
  <c r="K137"/>
  <c r="A136"/>
  <c r="K136"/>
  <c r="A135"/>
  <c r="K135"/>
  <c r="A134"/>
  <c r="K134"/>
  <c r="A133"/>
  <c r="K133"/>
  <c r="A132"/>
  <c r="K132"/>
  <c r="A131"/>
  <c r="K131"/>
  <c r="A130"/>
  <c r="K130"/>
  <c r="A129"/>
  <c r="K129"/>
  <c r="A128"/>
  <c r="K128"/>
  <c r="A127"/>
  <c r="K127"/>
  <c r="A126"/>
  <c r="K126"/>
  <c r="A125"/>
  <c r="K125"/>
  <c r="A124"/>
  <c r="K124"/>
  <c r="A123"/>
  <c r="K123"/>
  <c r="A122"/>
  <c r="K122"/>
  <c r="A121"/>
  <c r="K121"/>
  <c r="A120"/>
  <c r="K120"/>
  <c r="A119"/>
  <c r="K119"/>
  <c r="A118"/>
  <c r="K118"/>
  <c r="A117"/>
  <c r="K117"/>
  <c r="A116"/>
  <c r="K116"/>
  <c r="A115"/>
  <c r="K115"/>
  <c r="A114"/>
  <c r="K114"/>
  <c r="A113"/>
  <c r="K113"/>
  <c r="A112"/>
  <c r="K112"/>
  <c r="A111"/>
  <c r="K111"/>
  <c r="A110"/>
  <c r="K110"/>
  <c r="A109"/>
  <c r="K109"/>
  <c r="A108"/>
  <c r="K108"/>
  <c r="A107"/>
  <c r="K107"/>
  <c r="A106"/>
  <c r="K106"/>
  <c r="A105"/>
  <c r="K105"/>
  <c r="A104"/>
  <c r="K104"/>
  <c r="A103"/>
  <c r="K103"/>
  <c r="A102"/>
  <c r="K102"/>
  <c r="A101"/>
  <c r="K101"/>
  <c r="A100"/>
  <c r="K100"/>
  <c r="A99"/>
  <c r="K99"/>
  <c r="A98"/>
  <c r="K98"/>
  <c r="A97"/>
  <c r="K97"/>
  <c r="A96"/>
  <c r="K96"/>
  <c r="A95"/>
  <c r="K95"/>
  <c r="A94"/>
  <c r="K94"/>
  <c r="A93"/>
  <c r="K93"/>
  <c r="A92"/>
  <c r="K92"/>
  <c r="A91"/>
  <c r="K91"/>
  <c r="A90"/>
  <c r="K90"/>
  <c r="A89"/>
  <c r="K89"/>
  <c r="A88"/>
  <c r="K88"/>
  <c r="A87"/>
  <c r="K87"/>
  <c r="A86"/>
  <c r="K86"/>
  <c r="A85"/>
  <c r="K85"/>
  <c r="A84"/>
  <c r="K84"/>
  <c r="A83"/>
  <c r="K83"/>
  <c r="A82"/>
  <c r="K82"/>
  <c r="A81"/>
  <c r="K81"/>
  <c r="A80"/>
  <c r="K80"/>
  <c r="A79"/>
  <c r="K79"/>
  <c r="A78"/>
  <c r="K78"/>
  <c r="A77"/>
  <c r="K77"/>
  <c r="A76"/>
  <c r="K76"/>
  <c r="A75"/>
  <c r="K75"/>
  <c r="A74"/>
  <c r="K74"/>
  <c r="A73"/>
  <c r="K73"/>
  <c r="A72"/>
  <c r="K72"/>
  <c r="A71"/>
  <c r="K71"/>
  <c r="A70"/>
  <c r="K70"/>
  <c r="A69"/>
  <c r="K69"/>
  <c r="A68"/>
  <c r="K68"/>
  <c r="A67"/>
  <c r="K67"/>
  <c r="A66"/>
  <c r="K66"/>
  <c r="A65"/>
  <c r="K65"/>
  <c r="A64"/>
  <c r="K64"/>
  <c r="A63"/>
  <c r="K63"/>
  <c r="A62"/>
  <c r="K62"/>
  <c r="A61"/>
  <c r="K61"/>
  <c r="A60"/>
  <c r="K60"/>
  <c r="A59"/>
  <c r="K59"/>
  <c r="A58"/>
  <c r="K58"/>
  <c r="A57"/>
  <c r="K57"/>
  <c r="A56"/>
  <c r="K56"/>
  <c r="A55"/>
  <c r="K55"/>
  <c r="A54"/>
  <c r="K54"/>
  <c r="A53"/>
  <c r="K53"/>
  <c r="A52"/>
  <c r="K52"/>
  <c r="A51"/>
  <c r="K51"/>
  <c r="A50"/>
  <c r="K50"/>
  <c r="A49"/>
  <c r="K49"/>
  <c r="A48"/>
  <c r="K48"/>
  <c r="A47"/>
  <c r="K47"/>
  <c r="A46"/>
  <c r="K46"/>
  <c r="A45"/>
  <c r="K45"/>
  <c r="A44"/>
  <c r="K44"/>
  <c r="A43"/>
  <c r="K43"/>
  <c r="A42"/>
  <c r="K42"/>
  <c r="A41"/>
  <c r="K41"/>
  <c r="A40"/>
  <c r="K40"/>
  <c r="A39"/>
  <c r="K39"/>
  <c r="A38"/>
  <c r="K38"/>
  <c r="A37"/>
  <c r="K37"/>
  <c r="A36"/>
  <c r="K36"/>
  <c r="A35"/>
  <c r="K35"/>
  <c r="A34"/>
  <c r="K34"/>
  <c r="A33"/>
  <c r="K33"/>
  <c r="A32"/>
  <c r="K32"/>
  <c r="A31"/>
  <c r="K31"/>
  <c r="A30"/>
  <c r="K30"/>
  <c r="A29"/>
  <c r="K29"/>
  <c r="A28"/>
  <c r="A22"/>
  <c r="A21"/>
  <c r="K14"/>
  <c r="K10"/>
  <c r="K8"/>
  <c r="K12"/>
  <c r="E3"/>
  <c r="E2"/>
  <c r="A8" i="5"/>
  <c r="A9"/>
  <c r="A26"/>
  <c r="A27"/>
  <c r="A28"/>
  <c r="A10"/>
  <c r="A11"/>
  <c r="A12"/>
  <c r="A13"/>
  <c r="A29"/>
  <c r="A14"/>
  <c r="A15"/>
  <c r="A16"/>
  <c r="A17"/>
  <c r="A18"/>
  <c r="A110"/>
  <c r="A111"/>
  <c r="A112"/>
  <c r="A113"/>
  <c r="AS6"/>
  <c r="AG6"/>
  <c r="U6"/>
  <c r="I6"/>
  <c r="K13" i="4" l="1"/>
  <c r="J7"/>
  <c r="J15" s="1"/>
  <c r="K18"/>
  <c r="K9"/>
  <c r="H7"/>
  <c r="K24"/>
  <c r="E12" i="19"/>
  <c r="E13" s="1"/>
  <c r="K20" i="4"/>
  <c r="K11"/>
  <c r="I15"/>
  <c r="H15"/>
  <c r="G15"/>
  <c r="K7"/>
  <c r="K19"/>
  <c r="K15" l="1"/>
</calcChain>
</file>

<file path=xl/sharedStrings.xml><?xml version="1.0" encoding="utf-8"?>
<sst xmlns="http://schemas.openxmlformats.org/spreadsheetml/2006/main" count="2682" uniqueCount="1088">
  <si>
    <t>Descrição da Iniciativa</t>
  </si>
  <si>
    <t>Número da Iniciativa</t>
  </si>
  <si>
    <t>8.4</t>
  </si>
  <si>
    <t>Nome Descritivo da Iniciativa</t>
  </si>
  <si>
    <r>
      <t xml:space="preserve">Nome Fantasia </t>
    </r>
    <r>
      <rPr>
        <sz val="10"/>
        <color theme="0"/>
        <rFont val="Arial"/>
        <family val="2"/>
      </rPr>
      <t>(nome curto para comunicação)</t>
    </r>
  </si>
  <si>
    <t>Ordenamento e fiscalização municipal</t>
  </si>
  <si>
    <t>Situação atual encontrada</t>
  </si>
  <si>
    <t>Não há divisão da cidade por áreas por falta de tecnologia e logística para fiscalização; Grande índice de débitos fiscais dos licenciados;
Ocupação Irregular do logradouro Público; Falta de padronização visual e layout inadequado dos equipamentos; Não uso de por permissionários e feirantes; Ineficiência da intervenção Pública, falta de gerenciamento e fiscalização devido às deficiências de legislação e infraestrutura; Não cumprimento dos critérios higiênicos e sanitários; Inadequação dos equipamentos utilizados (quantidade de barracas, dimensão, veículos e equipamentos frigroríficos).</t>
  </si>
  <si>
    <t>Descrição da Iniciativa Estratégica</t>
  </si>
  <si>
    <t>Reforçar a logística material e humana da fiscalização; Requalificar o comércio informal com treinamentos aos ambulante, áreas alternativas para exercício de atividades, coibição de irregularidades, reforçar a fiscalização das mesas;
Capacitar os fiscais para atuar em diversos áreas;Formalizar, ordenar e padronizar 1.500 feirantes que ocupam o espaço público até 2016;
Construir 3 mercados municipais / centro de abastecimento até 2016 (Periperi, Cajazeira e Jd Cruzeiro);
Mercados Municipais até 2014 (São Miguel e Itapuã); Atualizar legislação que regulamentam as Feiras e Mercados Municipais até 2013; Reformar 5 Mercados municipais até 2016 (NACS, Popular, Bonfim, Flores e Dois de Julho);                                                                                                                                                                      Reformar 9 das 10 unidades cemiteriais administradas pela SEMOP (Pirajá, Brotas, Itapuã, Plataforma, Periperi, Paripe, Ilha de Maré, Paramana e Bom Jesus);
Reformar e modernizar o depósito de guarda de bens apreendidos (adquirir freezer, geladeira, câmera de monitoramento);
Implantar o serviço de fiscalização das funerárias instaladas no município de Salvador;
Ampliar e manter os serviços de proteção à estética da cidade (fiscalização e retirada de cartazes, sucatas e entulhos deixadas em via pública).                                                                                                                                                                    Melhorar a qualificação dos Salva-vidas por meio de cursos e treinamentos especificos. Melhorar os serviços de salvamento e resgate através da aquisição de novos equipamentos e materiais. Dotar o orgão de infra-estrutura física por meio da construção de mirantes de observação. Aquisição de fardamento completo para uso dos salva-vidas durante todo o ano.</t>
  </si>
  <si>
    <t>Resultados esperados</t>
  </si>
  <si>
    <t>Espaço público transitável, limpo, esteticamente aceitável, respeito a concorrência leal com os comerciantes formais;
100% das Feiras Livres Ordenadas e Padronizadas até 2016; 100% dos Mercados Municipais construidos e reformados até 2016; 100% das Legislações de Feiras e Mercados Municipais atualizadas até 2013; 100% dos feirantes formalizados e ordenados até 2016;
Feiras Ordenadas, Mercados requalificados, Legislação atualizada.                                                                                                                                           100% das unidades cemiteriais qualificadas  até 2016;
100% do depósito de guarda de bens reformado e modernizado até 2016;
100% das funerárias fiscalizadas até 2016;
100% de redução da poluição visual até 2016.                                                                                                                                                                                                                                 Diminuir o número de óbitos, afogamentos e ocorrências em toda a área de atuação da Salvamar;                                                                                                                                                                                                                 Educar os consumidores e defender seus direitos.</t>
  </si>
  <si>
    <t>Alinhamento com Metas</t>
  </si>
  <si>
    <t>Alinhamento com Aspirações</t>
  </si>
  <si>
    <t>Dados de Controle</t>
  </si>
  <si>
    <t>Ponto Focal Responsável</t>
  </si>
  <si>
    <t>Elton</t>
  </si>
  <si>
    <t>Secretaria Responsável</t>
  </si>
  <si>
    <t>SEMOP</t>
  </si>
  <si>
    <t>Secretarias e órgãos envolvidos</t>
  </si>
  <si>
    <t>SEDES,SALTUR,SUCOM,SUSPREV,POLICIA</t>
  </si>
  <si>
    <t>Gestor da iniciativa</t>
  </si>
  <si>
    <t>Iniciativas relacionadas</t>
  </si>
  <si>
    <t>Salvador legal: formalização de trabalhadores informais - Ambiente de negócios</t>
  </si>
  <si>
    <t>Código</t>
  </si>
  <si>
    <t>Conta</t>
  </si>
  <si>
    <t>Subconta</t>
  </si>
  <si>
    <t>Aluguéis</t>
  </si>
  <si>
    <t>x.1</t>
  </si>
  <si>
    <t>Ações operacionais</t>
  </si>
  <si>
    <t>Aquisições</t>
  </si>
  <si>
    <t>x.2</t>
  </si>
  <si>
    <t>Ações de suporte logístico</t>
  </si>
  <si>
    <t>Implementações e reformas</t>
  </si>
  <si>
    <t>Contratação de serviços e mão de obra</t>
  </si>
  <si>
    <t>Múltiplas ações (mais de um dos itens acima citadas)</t>
  </si>
  <si>
    <t>Outros não especificados</t>
  </si>
  <si>
    <t>Orçamento</t>
  </si>
  <si>
    <t>Iniciativa:</t>
  </si>
  <si>
    <t>Responsável:</t>
  </si>
  <si>
    <t>Data da última atualização:</t>
  </si>
  <si>
    <t>Total</t>
  </si>
  <si>
    <t>Investimento</t>
  </si>
  <si>
    <t>Próprio - Tesouro</t>
  </si>
  <si>
    <t>Próprio - Outros</t>
  </si>
  <si>
    <t>Terceiros</t>
  </si>
  <si>
    <t>Extra-orçamento</t>
  </si>
  <si>
    <t>Custeio</t>
  </si>
  <si>
    <t>Custo Anual</t>
  </si>
  <si>
    <t>Item</t>
  </si>
  <si>
    <t>Fonte</t>
  </si>
  <si>
    <t>Observações</t>
  </si>
  <si>
    <t>1.1</t>
  </si>
  <si>
    <t>Alugar veículos</t>
  </si>
  <si>
    <t>2.1</t>
  </si>
  <si>
    <t>Adquirir fardamento e equipamentos de uso pessoal</t>
  </si>
  <si>
    <t>2.2</t>
  </si>
  <si>
    <t>Adquirir equipamentos e sistemas de informática, imagem e comunicação</t>
  </si>
  <si>
    <t>2.3</t>
  </si>
  <si>
    <t>Adquirir 1900 barracas medindo 1,50m x 0,80 com saietas e cobertura para ordenamento de 32 feiras municipais</t>
  </si>
  <si>
    <t>2.4</t>
  </si>
  <si>
    <t>Adquirir 10 freezeres, 2 geladeiras, 6 câmeras de monitoramento para modernizar o depósito</t>
  </si>
  <si>
    <t>2.5</t>
  </si>
  <si>
    <t>Adquirir equipamentos e materiais de salvatagem: pranchas, salsichões etc</t>
  </si>
  <si>
    <t>3.1</t>
  </si>
  <si>
    <t>Implementar e reformar equipamentos municipais</t>
  </si>
  <si>
    <t>4.1</t>
  </si>
  <si>
    <t>Contratar e capacitar mão de obra</t>
  </si>
  <si>
    <t>4.2</t>
  </si>
  <si>
    <t>Contratar empresa para serviços de manutenção nos mercados, cemitérios, depósitos e serviços de fiscalização</t>
  </si>
  <si>
    <t>Cronograma</t>
  </si>
  <si>
    <t>Atividades</t>
  </si>
  <si>
    <t>Marco</t>
  </si>
  <si>
    <t>Inicio</t>
  </si>
  <si>
    <t>Fim</t>
  </si>
  <si>
    <t>Responsável</t>
  </si>
  <si>
    <t>0.0.0.1</t>
  </si>
  <si>
    <t>Executar Ações de suporte logístico até 2016</t>
  </si>
  <si>
    <t>1.1.1.1</t>
  </si>
  <si>
    <t>Alugar 02 (dois) caminhões Munck;</t>
  </si>
  <si>
    <t>1.1.1.2</t>
  </si>
  <si>
    <t>Alugar 20 (vinte) kombis;</t>
  </si>
  <si>
    <t>1.1.1.3</t>
  </si>
  <si>
    <t>Alugar 06 (seis) carros pequenos;</t>
  </si>
  <si>
    <t>1.1.1.4</t>
  </si>
  <si>
    <t>Alugar 03 (três) caminhonetes;</t>
  </si>
  <si>
    <t>2.3.1.1</t>
  </si>
  <si>
    <t>Adquirir 1900 barracas medindo 1,50m x 0,80 com saietas e cobertura para ordenamento de 32 feiras municipais;</t>
  </si>
  <si>
    <t>2.2.1.1</t>
  </si>
  <si>
    <t>Adquirir 80 (oitenta) rádios comunicadores com licença da ANATEL;</t>
  </si>
  <si>
    <t>2.2.1.2</t>
  </si>
  <si>
    <t>Modernizar sistema informatizado do Licenciamento e Fiscalização;</t>
  </si>
  <si>
    <t>2.1.1.1</t>
  </si>
  <si>
    <t>Comprar 1000 (mil) Fardamentos: camisas, coletes, bonés;</t>
  </si>
  <si>
    <t>2.1.1.2</t>
  </si>
  <si>
    <t>Comprar EPI´s: protetores auriculares, protetores solares, luvas;</t>
  </si>
  <si>
    <t>2.2.1.3</t>
  </si>
  <si>
    <t xml:space="preserve">Comprar 14 (quatorze) computadores; </t>
  </si>
  <si>
    <t>2.2.1.4</t>
  </si>
  <si>
    <t>Comprar 10 (dez) impressoras laser;</t>
  </si>
  <si>
    <t>2.2.1.5</t>
  </si>
  <si>
    <t>2.2.1.6</t>
  </si>
  <si>
    <t>Adquirir 4800  Fardamentos: camisas, sungas, bonés, bermudas (SALVAMAR);</t>
  </si>
  <si>
    <t>2.5.1.1</t>
  </si>
  <si>
    <t>Comprar 06 (seis) câmeras fotográficas;</t>
  </si>
  <si>
    <t>Comprar 04 (quatro) filmadoras digitais;</t>
  </si>
  <si>
    <t>2.4.1.1</t>
  </si>
  <si>
    <t>Adquirir 10 freezeres, 2 geladeiras, 6 câmeras de monitoramento para modernizar o depósito;</t>
  </si>
  <si>
    <t>Adquirir equipamentos e materiais de salvatagem: pranchas, salsichões etc;</t>
  </si>
  <si>
    <t>4.1.1.1</t>
  </si>
  <si>
    <t>Aumentar efetivo em 385 servidores;</t>
  </si>
  <si>
    <t>4.1.1.2</t>
  </si>
  <si>
    <t xml:space="preserve">Contratar 275 tercerizados; </t>
  </si>
  <si>
    <t>4.1.1.3</t>
  </si>
  <si>
    <t>Contratar 22 coveiros;</t>
  </si>
  <si>
    <t>4.1.1.4</t>
  </si>
  <si>
    <t>Capacitar e atualizar pessoal em legislação, metodologia e procedimentos;</t>
  </si>
  <si>
    <t>4.1.1.5</t>
  </si>
  <si>
    <t>Capacitar e atualizar pessoal em técnicas práticas de salvamento marítimo;</t>
  </si>
  <si>
    <t>4.2.1.1</t>
  </si>
  <si>
    <t>Contratar empresa para serviços de manutenção nos mercados, cemitérios, depósitos e serviços de fiscalização;</t>
  </si>
  <si>
    <t>6.1.1.1</t>
  </si>
  <si>
    <t>Concorrer ao prêmio qualidade Bahia (ABGC);</t>
  </si>
  <si>
    <t>0.0.0.2</t>
  </si>
  <si>
    <t>Executar Ações operacionais até 2016</t>
  </si>
  <si>
    <t>3.1.2.1</t>
  </si>
  <si>
    <t>Implementar  Centros de Comércio Informal: Centro, Liberdade, Comércio, Cajazeiras;</t>
  </si>
  <si>
    <t>3.1.2.2</t>
  </si>
  <si>
    <t>Reconstruir o Mercado Municipal de Itapuã;</t>
  </si>
  <si>
    <t>3.1.2.3</t>
  </si>
  <si>
    <t>Reconstruir  o Mercado Municipal São Miguel;</t>
  </si>
  <si>
    <t>3.1.2.4</t>
  </si>
  <si>
    <t>Reformar o NACS de Itapuã;</t>
  </si>
  <si>
    <t>3.1.2.5</t>
  </si>
  <si>
    <t>Reformar o Mercado e Feira do Curtume;</t>
  </si>
  <si>
    <t>3.1.2.6</t>
  </si>
  <si>
    <t>Reformar o Mercado do Bonfim;</t>
  </si>
  <si>
    <t>3.1.2.7</t>
  </si>
  <si>
    <t>Reformar o Mercado das Flores;</t>
  </si>
  <si>
    <t>3.1.2.8</t>
  </si>
  <si>
    <t>Reformar o Mercado 2 de Julho;</t>
  </si>
  <si>
    <t>3.1.2.9</t>
  </si>
  <si>
    <t>Implementar o Centro de Abastecimento de Periperi;</t>
  </si>
  <si>
    <t>3.1.2.10</t>
  </si>
  <si>
    <t>Desenvolver projeto do NACS do Jardim Cruzeiro;</t>
  </si>
  <si>
    <t>3.1.2.11</t>
  </si>
  <si>
    <t>Desenvolver projeto do  NACS de Cajazeiras;</t>
  </si>
  <si>
    <t>3.1.2.12</t>
  </si>
  <si>
    <t>Reformar o cemitério de Pirajá;</t>
  </si>
  <si>
    <t>3.1.2.13</t>
  </si>
  <si>
    <t>Reformar o cemitério de Brotas;</t>
  </si>
  <si>
    <t>3.1.2.14</t>
  </si>
  <si>
    <t>Reformar o cemitério de Itapuã;</t>
  </si>
  <si>
    <t>3.1.2.15</t>
  </si>
  <si>
    <t>Reformar o cemitério de Plataforma;</t>
  </si>
  <si>
    <t>3.1.2.16</t>
  </si>
  <si>
    <t>Reformar o cemitério de Periperi;</t>
  </si>
  <si>
    <t>3.1.2.17</t>
  </si>
  <si>
    <t>Reformar o cemitério de Paripe;</t>
  </si>
  <si>
    <t>3.1.2.18</t>
  </si>
  <si>
    <t>Reformar o cemitério de Ilha de Maré;</t>
  </si>
  <si>
    <t>3.1.2.19</t>
  </si>
  <si>
    <t>Reformar o cemitério de Paramana;</t>
  </si>
  <si>
    <t>3.1.2.20</t>
  </si>
  <si>
    <t>Reformar o cemitério de Bom Jesus;</t>
  </si>
  <si>
    <t>3.1.2.21</t>
  </si>
  <si>
    <t>Reformar o depósito de guarda de bens apreendidos;</t>
  </si>
  <si>
    <t>3.1.2.22</t>
  </si>
  <si>
    <t>Construir 40 (quarenta) mirantes de madeira;</t>
  </si>
  <si>
    <t>5.2.1</t>
  </si>
  <si>
    <t>Revisar, depurar e qualificar o cadastro dos ambulantes e permissionários;</t>
  </si>
  <si>
    <t>5.2.2</t>
  </si>
  <si>
    <t>Licenciamento e ordenamento dos logradouros públicos de Salvador;</t>
  </si>
  <si>
    <t>5.2.3</t>
  </si>
  <si>
    <t>Licenciamento, ordenamento e padronização das feiras e mercados municipais;</t>
  </si>
  <si>
    <t>5.2.4</t>
  </si>
  <si>
    <t>Fiscalização em cemitérios e notificação de cartazes, sucatas e entulho;</t>
  </si>
  <si>
    <t>5.2.5</t>
  </si>
  <si>
    <t>Executar plano de ação integrado (PAI) em pontos de fiscalização;</t>
  </si>
  <si>
    <t>5.2.6</t>
  </si>
  <si>
    <t>Capacitar 6000 comerciantes informais e permissionários de modo integrado em parceria com o SEBRAE;</t>
  </si>
  <si>
    <t>5.2.7</t>
  </si>
  <si>
    <t>Orientar e prevenir ocorrências graves na orla marítima (salvamento marítimo);</t>
  </si>
  <si>
    <t>5.2.8</t>
  </si>
  <si>
    <t>Indicador ID</t>
  </si>
  <si>
    <t>Indicador de Acompanhamento</t>
  </si>
  <si>
    <t>Unidade</t>
  </si>
  <si>
    <t>Frequencia</t>
  </si>
  <si>
    <t>Fórmula de cálculo</t>
  </si>
  <si>
    <t>IOG</t>
  </si>
  <si>
    <t>Índice de Ordenamento Garantido</t>
  </si>
  <si>
    <t>Nº de Pontos de Fiscalização /Total de Pontos de Fiscalização x100</t>
  </si>
  <si>
    <t>IS</t>
  </si>
  <si>
    <t>Índice de Sustentabilidade</t>
  </si>
  <si>
    <t>Receita (arrecadação)   /Despesas + Inadimplência x 100</t>
  </si>
  <si>
    <t>IOP</t>
  </si>
  <si>
    <t>Nº de Ocorrências Solucionadas/Total de Ocorrências x100</t>
  </si>
  <si>
    <t>IEA</t>
  </si>
  <si>
    <t>Índice de Execução de Ações</t>
  </si>
  <si>
    <t>Nº de Ações Executadas/Total de Ações Planejadas x 100</t>
  </si>
  <si>
    <t>Número</t>
  </si>
  <si>
    <t>Grandes áreas</t>
  </si>
  <si>
    <t>Áreas temáticas</t>
  </si>
  <si>
    <t>Guia</t>
  </si>
  <si>
    <t>Fontes Tesouro</t>
  </si>
  <si>
    <t>Tipo Gasto</t>
  </si>
  <si>
    <t>Tipo Indicador</t>
  </si>
  <si>
    <t>Desenv. Econômico</t>
  </si>
  <si>
    <t>Ambiente de Negócios</t>
  </si>
  <si>
    <t>Tesouro</t>
  </si>
  <si>
    <t>Finalistico</t>
  </si>
  <si>
    <t>Desenv. Social</t>
  </si>
  <si>
    <t>Turismo e cultura</t>
  </si>
  <si>
    <t>1.2</t>
  </si>
  <si>
    <t>Próprio</t>
  </si>
  <si>
    <t>Processo</t>
  </si>
  <si>
    <t>Gestão da cidade</t>
  </si>
  <si>
    <t>Justiça social</t>
  </si>
  <si>
    <t>Gestão pública</t>
  </si>
  <si>
    <t>Saúde</t>
  </si>
  <si>
    <t>Educação</t>
  </si>
  <si>
    <t>Ambiente Urbano</t>
  </si>
  <si>
    <t>Mobilidade</t>
  </si>
  <si>
    <t>3.2</t>
  </si>
  <si>
    <t>Ordem Pública</t>
  </si>
  <si>
    <t>3.3</t>
  </si>
  <si>
    <t>Gestão Para entrega</t>
  </si>
  <si>
    <t>Finanças públicas</t>
  </si>
  <si>
    <t>Usar esta aba, se necessário, para memória de cálculo do orçamento</t>
  </si>
  <si>
    <t>DIRETORIA GERAL DE SERVIÇOS PÚBLICOS</t>
  </si>
  <si>
    <t>FISCALIZAÇÃO E ORDENAMENTO</t>
  </si>
  <si>
    <t>ÁREAS</t>
  </si>
  <si>
    <t>FREQUENCIA/VISITAS</t>
  </si>
  <si>
    <t xml:space="preserve">Nº DE FISCALIZAÇÃO     </t>
  </si>
  <si>
    <t xml:space="preserve"> FISCALIZAÇÃO MANTIDA (*)</t>
  </si>
  <si>
    <t>Previsão</t>
  </si>
  <si>
    <t>%</t>
  </si>
  <si>
    <t>Previsão/2013</t>
  </si>
  <si>
    <t>BARRA</t>
  </si>
  <si>
    <t xml:space="preserve">BAHIA DE TODOS OS SANTOS                                        </t>
  </si>
  <si>
    <t xml:space="preserve">CONTORNO/COMERCIO                          </t>
  </si>
  <si>
    <t xml:space="preserve">PENISULA ITAPAGIPE                          </t>
  </si>
  <si>
    <t>CENTRO HISTORICO</t>
  </si>
  <si>
    <t>ITAPUAN/ABAETE</t>
  </si>
  <si>
    <t>DIQUE DO TORORO</t>
  </si>
  <si>
    <t xml:space="preserve">CAJAZEIRAS </t>
  </si>
  <si>
    <t>SUBURBIO</t>
  </si>
  <si>
    <t>Ampliar a fiscalização dos logradouros públicos, bares, restaurantes, equipamentos públicos e praias em 45% ao ano</t>
  </si>
  <si>
    <t>(*) A pretensão é Aumentar o Índice de Fiscalização Mantida ou Ordenamento Realizado em 45% até o final de 2013</t>
  </si>
  <si>
    <t>FISCALIZAÇÃO MANTIDA = PREVISÃO 2013/RESULTADOS 2012 X 100</t>
  </si>
  <si>
    <t xml:space="preserve">FISCALIZAÇÃO MANTIDA = 261/180 X 100 = 45% </t>
  </si>
  <si>
    <t>SEMOP - DIRETORIA GERAL DE SERVIÇOS PÚBLICOS</t>
  </si>
  <si>
    <t>AÇÃO ESPERADA</t>
  </si>
  <si>
    <t>REFERÊNCIA: PREFEITURAS BAIRRO</t>
  </si>
  <si>
    <t>CRONOGRAMA</t>
  </si>
  <si>
    <t>ÁREA</t>
  </si>
  <si>
    <t>COORDENADORIA</t>
  </si>
  <si>
    <t>PONTO DE FISCALIZAÇÃO/ORDENAMENTO</t>
  </si>
  <si>
    <t>ENDEREÇO</t>
  </si>
  <si>
    <t>CÓDIGO/BAIRRO</t>
  </si>
  <si>
    <t>CÓDIGO/AÇÃO</t>
  </si>
  <si>
    <t>FUNCIONAMENTO</t>
  </si>
  <si>
    <t>INICIO</t>
  </si>
  <si>
    <t>FIM</t>
  </si>
  <si>
    <t>STATUS</t>
  </si>
  <si>
    <t>Análise Crítica</t>
  </si>
  <si>
    <t>Fiscalizar e manter</t>
  </si>
  <si>
    <t>I - CENTRO / BROTAS</t>
  </si>
  <si>
    <t>CFM</t>
  </si>
  <si>
    <t>Mercado Popular</t>
  </si>
  <si>
    <t>Frederico Pontes s/nº – Água de Meninos</t>
  </si>
  <si>
    <t>5.2.3.1.1</t>
  </si>
  <si>
    <t>Fiscalização constante</t>
  </si>
  <si>
    <t>Mercado do São Miguel</t>
  </si>
  <si>
    <t>Av. J.J. Seabra – Baixa dos Sapateiros</t>
  </si>
  <si>
    <t>5.2.3.6.1</t>
  </si>
  <si>
    <t>Implementar e reformar</t>
  </si>
  <si>
    <t>Fiscalizar e ordenar</t>
  </si>
  <si>
    <t>Feira Dois de Julho</t>
  </si>
  <si>
    <t>Largo Dois de Julho</t>
  </si>
  <si>
    <t>5.2.3.8.1</t>
  </si>
  <si>
    <t>Todos os Dias 08:00 às 17:00</t>
  </si>
  <si>
    <t>Feira de São Raimundo</t>
  </si>
  <si>
    <t>São Raimundo</t>
  </si>
  <si>
    <t>5.2.3.8.2</t>
  </si>
  <si>
    <t>Mercado de Dois de Julho</t>
  </si>
  <si>
    <t>Largo Dois de Julho - Centro</t>
  </si>
  <si>
    <t>5.2.3.8.3</t>
  </si>
  <si>
    <t>Mercado das Flores</t>
  </si>
  <si>
    <t>Av.Carlos Gomes s/nº - L do Mocambinho</t>
  </si>
  <si>
    <t>5.2.3.8.4</t>
  </si>
  <si>
    <t>Feira da Cruz da Redenção</t>
  </si>
  <si>
    <t>Ladeira da Cruz da Redenção</t>
  </si>
  <si>
    <t>5.2.3.15.1</t>
  </si>
  <si>
    <t>Feira de Cosme de Farias</t>
  </si>
  <si>
    <t>Rua do Sossego</t>
  </si>
  <si>
    <t>5.2.3.17.1</t>
  </si>
  <si>
    <t>CLF</t>
  </si>
  <si>
    <t>Comércio</t>
  </si>
  <si>
    <t>Mercado Modelo</t>
  </si>
  <si>
    <t>5.2.2.1.1</t>
  </si>
  <si>
    <t>Sábado / Fixa</t>
  </si>
  <si>
    <t>Elevador Lacerda</t>
  </si>
  <si>
    <t>5.2.2.1.2</t>
  </si>
  <si>
    <t>Todos os Dias / Fixa</t>
  </si>
  <si>
    <t>Rua Portugual</t>
  </si>
  <si>
    <t>5.2.2.1.3</t>
  </si>
  <si>
    <t>Sábado</t>
  </si>
  <si>
    <t>Praça Marechal Deodoro</t>
  </si>
  <si>
    <t>5.2.2.1.4</t>
  </si>
  <si>
    <t>Praça da Inglaterra</t>
  </si>
  <si>
    <t>5.2.2.1.5</t>
  </si>
  <si>
    <t>Terminal da França: ponto de ônibus</t>
  </si>
  <si>
    <t>5.2.2.1.6</t>
  </si>
  <si>
    <t>Terminal da França: Desembarque do Porto</t>
  </si>
  <si>
    <t>5.2.2.1.7</t>
  </si>
  <si>
    <t>Centro Histórico</t>
  </si>
  <si>
    <t>Pelourinho(há posto fixo)</t>
  </si>
  <si>
    <t>5.2.2.6.1</t>
  </si>
  <si>
    <t>Elevador Lacerda(há posto fixo)</t>
  </si>
  <si>
    <t>5.2.2.6.2</t>
  </si>
  <si>
    <t>Baixa dos Sapateiros</t>
  </si>
  <si>
    <t>Shop. Baixa dos Sapateiros</t>
  </si>
  <si>
    <t>5.2.2.6.3</t>
  </si>
  <si>
    <t>Rua J.J.SEABRA: toda extensão</t>
  </si>
  <si>
    <t>5.2.2.6.4</t>
  </si>
  <si>
    <t>Barroquinha</t>
  </si>
  <si>
    <t>Rua do Couro</t>
  </si>
  <si>
    <t>5.2.2.6.5</t>
  </si>
  <si>
    <t>Projeto para contrução de boxes em andamento</t>
  </si>
  <si>
    <t>Praça dos Veteranos</t>
  </si>
  <si>
    <t>5.2.2.6.6</t>
  </si>
  <si>
    <t>Fim de Linha</t>
  </si>
  <si>
    <t>5.2.2.6.7</t>
  </si>
  <si>
    <t>toda extensão</t>
  </si>
  <si>
    <t>5.2.2.6.8</t>
  </si>
  <si>
    <t>Centro</t>
  </si>
  <si>
    <t>Av. 07</t>
  </si>
  <si>
    <t>5.2.2.8.1</t>
  </si>
  <si>
    <t>Shop. Center Lapa(há posto fixo)</t>
  </si>
  <si>
    <t>5.2.2.8.2</t>
  </si>
  <si>
    <t>Colégio Central</t>
  </si>
  <si>
    <t>5.2.2.8.3</t>
  </si>
  <si>
    <t>Coqueiro da Piedade(há posto fixo)</t>
  </si>
  <si>
    <t>5.2.2.8.4</t>
  </si>
  <si>
    <t>Rua 24 de Fevereiro</t>
  </si>
  <si>
    <t>5.2.2.8.5</t>
  </si>
  <si>
    <t>Rua General Labatut</t>
  </si>
  <si>
    <t>5.2.2.8.6</t>
  </si>
  <si>
    <t>Largo do Rosário</t>
  </si>
  <si>
    <t>5.2.2.8.7</t>
  </si>
  <si>
    <t>Praça da Piedade</t>
  </si>
  <si>
    <t>5.2.2.8.8</t>
  </si>
  <si>
    <t>NAZARÉ: Praça Almeida Couto</t>
  </si>
  <si>
    <t>5.2.2.8.9</t>
  </si>
  <si>
    <t>CARLOS GOMES: 02 de Julho</t>
  </si>
  <si>
    <t>5.2.2.8.10</t>
  </si>
  <si>
    <t>Mouraria</t>
  </si>
  <si>
    <t>5.2.2.8.11</t>
  </si>
  <si>
    <t>Campo Grande</t>
  </si>
  <si>
    <t>Teatro Castro Alves</t>
  </si>
  <si>
    <t>5.2.2.8.12</t>
  </si>
  <si>
    <t>Praça do Campo Grande</t>
  </si>
  <si>
    <t>5.2.2.8.13</t>
  </si>
  <si>
    <t>Forte de São Pedro(há posto fixo)</t>
  </si>
  <si>
    <t>5.2.2.8.14</t>
  </si>
  <si>
    <t>Tororó</t>
  </si>
  <si>
    <t>5.2.2.11.1</t>
  </si>
  <si>
    <t>Dique do Tororó</t>
  </si>
  <si>
    <t>Arena Fonte Nova e intermediações</t>
  </si>
  <si>
    <t>5.2.2.11.2</t>
  </si>
  <si>
    <t>5.2.2.11.3</t>
  </si>
  <si>
    <t>Brotas</t>
  </si>
  <si>
    <t>Engenho Velho: Rótula da antiga Secretaria de Educação</t>
  </si>
  <si>
    <t>5.2.2.13.1</t>
  </si>
  <si>
    <t>Engenho Velho: Rua Maria Felipa</t>
  </si>
  <si>
    <t>5.2.2.13.2</t>
  </si>
  <si>
    <t>Engenho Velho: Rua Capelinha de Brotas</t>
  </si>
  <si>
    <t>5.2.2.13.3</t>
  </si>
  <si>
    <t>Av. Vasco da Gama</t>
  </si>
  <si>
    <t>Hospital Geral(há posto fixo)</t>
  </si>
  <si>
    <t>5.2.2.14.1</t>
  </si>
  <si>
    <t>Av. D. João VI: Churrasquinho do Bolero</t>
  </si>
  <si>
    <t>5.2.2.15.1</t>
  </si>
  <si>
    <t>Campinas de Brotas</t>
  </si>
  <si>
    <t>5.2.2.15.2</t>
  </si>
  <si>
    <t>Hospital Aristildes Maltes(há posto fixo)</t>
  </si>
  <si>
    <t>5.2.2.15.3</t>
  </si>
  <si>
    <t>Cosme de Farias</t>
  </si>
  <si>
    <t>5.2.2.17.1</t>
  </si>
  <si>
    <t>Vila Laura</t>
  </si>
  <si>
    <t>5.2.2.17.2</t>
  </si>
  <si>
    <t>Depende de manifestação do MP</t>
  </si>
  <si>
    <t>Fiscalizar e Notificar  Cartazes</t>
  </si>
  <si>
    <t>CSD</t>
  </si>
  <si>
    <t>Miguel Calmon</t>
  </si>
  <si>
    <t>5.2.4.1.1</t>
  </si>
  <si>
    <t>Segunda a Sexta / Fixa</t>
  </si>
  <si>
    <t>Rua Chile</t>
  </si>
  <si>
    <t>Toda ela</t>
  </si>
  <si>
    <t>5.2.4.6.1</t>
  </si>
  <si>
    <t>5.2.4.6.2</t>
  </si>
  <si>
    <t>Av. Sete de Setembro</t>
  </si>
  <si>
    <t>5.2.4.8.1</t>
  </si>
  <si>
    <t>Carlos Gomes</t>
  </si>
  <si>
    <t>5.2.4.8.2</t>
  </si>
  <si>
    <t>Viaduto Romulo Almeida</t>
  </si>
  <si>
    <t>5.2.4.11.1</t>
  </si>
  <si>
    <t>Fiscalizar e Notificar  Sucatas</t>
  </si>
  <si>
    <t>Próximo ao hospital Evangélico</t>
  </si>
  <si>
    <t>5.2.4.15.1</t>
  </si>
  <si>
    <t>Próximo ao hospital Ananeri</t>
  </si>
  <si>
    <t>5.2.4.15.2</t>
  </si>
  <si>
    <t>Buraco da Gia</t>
  </si>
  <si>
    <t>5.2.4.15.3</t>
  </si>
  <si>
    <t>Ogunjá</t>
  </si>
  <si>
    <t>Em frente a cesta do povo</t>
  </si>
  <si>
    <t>5.2.4.15.4</t>
  </si>
  <si>
    <t>Cemitério Municipal de Brotas</t>
  </si>
  <si>
    <t>Rua Teixeira Barros S/N</t>
  </si>
  <si>
    <t>5.2.4.15.5</t>
  </si>
  <si>
    <t>31/12¹2106</t>
  </si>
  <si>
    <t>Av. Bonocô</t>
  </si>
  <si>
    <t>Colunas do metrô</t>
  </si>
  <si>
    <t>5.2.4.17.1</t>
  </si>
  <si>
    <t>Iguatemi</t>
  </si>
  <si>
    <t>Viaduto Raul Seixas</t>
  </si>
  <si>
    <t>5.2.4.102.1</t>
  </si>
  <si>
    <t>Av. Tancredo Neves</t>
  </si>
  <si>
    <t>5.2.4.102.2</t>
  </si>
  <si>
    <t>II - SUBÚRBIO / ILHAS</t>
  </si>
  <si>
    <t>Feira de Fazenda Coutos</t>
  </si>
  <si>
    <t>Rua 60 QD 59 - Final de Linha</t>
  </si>
  <si>
    <t>5.2.3.24.1</t>
  </si>
  <si>
    <t>Feira de Periperi</t>
  </si>
  <si>
    <t>Rua das Pedrinhas</t>
  </si>
  <si>
    <t>5.2.3.27.1</t>
  </si>
  <si>
    <t>Feira de Plataforma</t>
  </si>
  <si>
    <t>Rua Antônio Balbino</t>
  </si>
  <si>
    <t>5.2.3.32.1</t>
  </si>
  <si>
    <t>Salvamento marítimo</t>
  </si>
  <si>
    <t>SALVAMAR</t>
  </si>
  <si>
    <t>Ilha de Maré</t>
  </si>
  <si>
    <t>Ilha de Maré I e II</t>
  </si>
  <si>
    <t>5.2.7.36.1</t>
  </si>
  <si>
    <t>Posto fixo</t>
  </si>
  <si>
    <t>Ponta de Nossa Senhora</t>
  </si>
  <si>
    <t>P. de Nossa Senhor I e II</t>
  </si>
  <si>
    <t>5.2.7.34.1</t>
  </si>
  <si>
    <t>Suburbana</t>
  </si>
  <si>
    <t>PARIPE: Central de Abastecimento</t>
  </si>
  <si>
    <t>5.2.2.23.1</t>
  </si>
  <si>
    <t>PARIPE: Praça São Tomé</t>
  </si>
  <si>
    <t>5.2.2.23.2</t>
  </si>
  <si>
    <t>Em construção</t>
  </si>
  <si>
    <t>PARIPE: Praia de São Tomé</t>
  </si>
  <si>
    <t>5.2.2.23.3</t>
  </si>
  <si>
    <t>PERIPERI: Praça da Revolução</t>
  </si>
  <si>
    <t>5.2.2.27.1</t>
  </si>
  <si>
    <t>PLATAFORMA: Bompreço</t>
  </si>
  <si>
    <t>5.2.2.32.1</t>
  </si>
  <si>
    <t>Subúrbio</t>
  </si>
  <si>
    <t>Av. Suburbana</t>
  </si>
  <si>
    <t>5.2.4.23.1</t>
  </si>
  <si>
    <t>Sábado / Móvel</t>
  </si>
  <si>
    <t>Rua Daví Ferreira s/n</t>
  </si>
  <si>
    <t>Ladeira do Cemitério S/N</t>
  </si>
  <si>
    <t>Rua Hercules S/N</t>
  </si>
  <si>
    <t>Povoado de Santana S/N</t>
  </si>
  <si>
    <t>Ilha de Paramana S/N</t>
  </si>
  <si>
    <t>Ilha de Bom Jesus S/N</t>
  </si>
  <si>
    <t>Cemitério Municipal de Paripe</t>
  </si>
  <si>
    <t>5.2.4.23.2</t>
  </si>
  <si>
    <t>Cemitério Municipal de Periperi</t>
  </si>
  <si>
    <t>5.2.4.27.1</t>
  </si>
  <si>
    <t>Cemitério Municipal de Plataforma</t>
  </si>
  <si>
    <t>5.2.4.32.1</t>
  </si>
  <si>
    <t>Cemitério Municipal de Ilha Paramana</t>
  </si>
  <si>
    <t>5.2.4.34.1</t>
  </si>
  <si>
    <t>5.2.4.34.2</t>
  </si>
  <si>
    <t>Cemitério Municipal de Bom Jesus</t>
  </si>
  <si>
    <t>5.2.4.35.1</t>
  </si>
  <si>
    <t>Cemitério Municipal de I. de Maré</t>
  </si>
  <si>
    <t>5.2.4.36.1</t>
  </si>
  <si>
    <t>III - CAJAZEIRAS</t>
  </si>
  <si>
    <t>Feira de Cajazeiras</t>
  </si>
  <si>
    <t>Rótula da 2ª Etapa - Cajazeiras X</t>
  </si>
  <si>
    <t>5.2.3.45.1</t>
  </si>
  <si>
    <t>Feira de Castelo Branco</t>
  </si>
  <si>
    <t>Rua A/D</t>
  </si>
  <si>
    <t>5.2.3.50.1</t>
  </si>
  <si>
    <t>Cajazeiras X</t>
  </si>
  <si>
    <t>Cajazeiras</t>
  </si>
  <si>
    <t>Próx. a CAJAZEIRAS X: Rótula da Feirinha</t>
  </si>
  <si>
    <t>5.2.2.45.1</t>
  </si>
  <si>
    <t>FAZENDA GRANDE 3: toda extensão</t>
  </si>
  <si>
    <t>5.2.2.45.2</t>
  </si>
  <si>
    <t>CASTELO BRANCO: toda extensão</t>
  </si>
  <si>
    <t>5.2.2.50.1</t>
  </si>
  <si>
    <t>Via Regional</t>
  </si>
  <si>
    <t>5.2.4.50.1</t>
  </si>
  <si>
    <t>Estrada Velha</t>
  </si>
  <si>
    <t>5.2.4.50.2</t>
  </si>
  <si>
    <t>Rua da Paciencia</t>
  </si>
  <si>
    <t>Proximo ao Hospital Jaar Andrade</t>
  </si>
  <si>
    <t>5.2.4.51.1</t>
  </si>
  <si>
    <t>IV - ITAPUÃ / IPITANGA</t>
  </si>
  <si>
    <t xml:space="preserve">São Cristovão </t>
  </si>
  <si>
    <t>Praça da Matriz</t>
  </si>
  <si>
    <t>5.2.3.60.1</t>
  </si>
  <si>
    <t>Feira de Mussurunga</t>
  </si>
  <si>
    <t>Rua C, QD B</t>
  </si>
  <si>
    <t>5.2.3.61.1</t>
  </si>
  <si>
    <t>Feira do NAC´S</t>
  </si>
  <si>
    <t>Avenida Dorival Caymmi</t>
  </si>
  <si>
    <t>5.2.3.65.1</t>
  </si>
  <si>
    <t>NAC´S</t>
  </si>
  <si>
    <t>5.2.3.65.2</t>
  </si>
  <si>
    <t>Mercado de Itapuã</t>
  </si>
  <si>
    <t>R. Genebaldo Figueiredo s/nº – Itapuã</t>
  </si>
  <si>
    <t>5.2.3.65.3</t>
  </si>
  <si>
    <t>Mercado interditado</t>
  </si>
  <si>
    <t>Feira de Stela Mares</t>
  </si>
  <si>
    <t>Praça Paulo Freire</t>
  </si>
  <si>
    <t>5.2.3.66.1</t>
  </si>
  <si>
    <t>Feira do Imbui</t>
  </si>
  <si>
    <t>Rua Alfredo Fiuza</t>
  </si>
  <si>
    <t>5.2.3.69.1</t>
  </si>
  <si>
    <t>Boca do Rio</t>
  </si>
  <si>
    <t>Rua da Bolandeira</t>
  </si>
  <si>
    <t>5.2.3.70.1</t>
  </si>
  <si>
    <t>Piatã</t>
  </si>
  <si>
    <t>3º Ponte</t>
  </si>
  <si>
    <t>5.2.7.64.1</t>
  </si>
  <si>
    <t>Jaguaribe I</t>
  </si>
  <si>
    <t>5.2.7.64.2</t>
  </si>
  <si>
    <t>Mordomia</t>
  </si>
  <si>
    <t>5.2.7.64.3</t>
  </si>
  <si>
    <t>Jaguaribe II</t>
  </si>
  <si>
    <t>5.2.7.64.4</t>
  </si>
  <si>
    <t>Jaguaribe III</t>
  </si>
  <si>
    <t>5.2.7.64.5</t>
  </si>
  <si>
    <t>SESC</t>
  </si>
  <si>
    <t>5.2.7.64.6</t>
  </si>
  <si>
    <t>Piatã I</t>
  </si>
  <si>
    <t>5.2.7.64.7</t>
  </si>
  <si>
    <t>Piatã II</t>
  </si>
  <si>
    <t>5.2.7.64.8</t>
  </si>
  <si>
    <t>Piatã III</t>
  </si>
  <si>
    <t>5.2.7.64.9</t>
  </si>
  <si>
    <t>Piatã IV</t>
  </si>
  <si>
    <t>5.2.7.64.10</t>
  </si>
  <si>
    <t>Placaford</t>
  </si>
  <si>
    <t>5.2.7.64.11</t>
  </si>
  <si>
    <t>Itapuã</t>
  </si>
  <si>
    <t>Próximo ao cemitério</t>
  </si>
  <si>
    <t>5.2.7.65.1</t>
  </si>
  <si>
    <t>Ponto Sereia I</t>
  </si>
  <si>
    <t>5.2.7.65.2</t>
  </si>
  <si>
    <t>Ponto Sereia II</t>
  </si>
  <si>
    <t>5.2.7.65.3</t>
  </si>
  <si>
    <t>Ponto Sereia III</t>
  </si>
  <si>
    <t>5.2.7.65.4</t>
  </si>
  <si>
    <t>Perto da Igreja</t>
  </si>
  <si>
    <t>5.2.7.65.5</t>
  </si>
  <si>
    <t>Rua K</t>
  </si>
  <si>
    <t>5.2.7.65.6</t>
  </si>
  <si>
    <t>Farol de Itapuã</t>
  </si>
  <si>
    <t>5.2.7.65.7</t>
  </si>
  <si>
    <t>Pedra da Caveira</t>
  </si>
  <si>
    <t>5.2.7.65.8</t>
  </si>
  <si>
    <t>Pedra do Sal</t>
  </si>
  <si>
    <t>5.2.7.65.9</t>
  </si>
  <si>
    <t>Camping</t>
  </si>
  <si>
    <t>5.2.7.65.10</t>
  </si>
  <si>
    <t>Stella Mares</t>
  </si>
  <si>
    <t>SEPER</t>
  </si>
  <si>
    <t>5.2.7.66.1</t>
  </si>
  <si>
    <t>Flamengo I</t>
  </si>
  <si>
    <t>5.2.7.66.2</t>
  </si>
  <si>
    <t>Flamengo II</t>
  </si>
  <si>
    <t>5.2.7.66.3</t>
  </si>
  <si>
    <t>Flamengo III</t>
  </si>
  <si>
    <t>5.2.7.66.4</t>
  </si>
  <si>
    <t>Flamengo IV</t>
  </si>
  <si>
    <t>5.2.7.66.5</t>
  </si>
  <si>
    <t>Stella Mares I</t>
  </si>
  <si>
    <t>5.2.7.66.6</t>
  </si>
  <si>
    <t>Stella Mares II</t>
  </si>
  <si>
    <t>5.2.7.66.7</t>
  </si>
  <si>
    <t>Stella Mares III</t>
  </si>
  <si>
    <t>5.2.7.66.8</t>
  </si>
  <si>
    <t>Stella Mares IV</t>
  </si>
  <si>
    <t>5.2.7.66.9</t>
  </si>
  <si>
    <t>Aleluia I</t>
  </si>
  <si>
    <t>5.2.7.66.10</t>
  </si>
  <si>
    <t>Aleluia II</t>
  </si>
  <si>
    <t>5.2.7.66.11</t>
  </si>
  <si>
    <t>Aleluia III</t>
  </si>
  <si>
    <t>5.2.7.66.12</t>
  </si>
  <si>
    <t>Patamares</t>
  </si>
  <si>
    <t>Patamares I</t>
  </si>
  <si>
    <t>5.2.7.67.1</t>
  </si>
  <si>
    <t>Patamares II</t>
  </si>
  <si>
    <t>5.2.7.67.2</t>
  </si>
  <si>
    <t>Pituaçu</t>
  </si>
  <si>
    <t>Pituaçu I</t>
  </si>
  <si>
    <t>5.2.7.68.1</t>
  </si>
  <si>
    <t>Pituaçu II</t>
  </si>
  <si>
    <t>5.2.7.68.2</t>
  </si>
  <si>
    <t>Corsario</t>
  </si>
  <si>
    <t>Corsario I</t>
  </si>
  <si>
    <t>Corsario II</t>
  </si>
  <si>
    <t>Aeroclube</t>
  </si>
  <si>
    <t>5.2.7.70.1</t>
  </si>
  <si>
    <t>5.2.7.70.2</t>
  </si>
  <si>
    <t>Praia dos Artistas</t>
  </si>
  <si>
    <t>5.2.7.70.3</t>
  </si>
  <si>
    <t>Praia de Aruba</t>
  </si>
  <si>
    <t>5.2.7.70.4</t>
  </si>
  <si>
    <t>Toda orla</t>
  </si>
  <si>
    <t>Paralela</t>
  </si>
  <si>
    <t>Extra</t>
  </si>
  <si>
    <t>Faculdade Jorge Amado</t>
  </si>
  <si>
    <t>Estádio Pituaçu</t>
  </si>
  <si>
    <t>Domingo / Móvel</t>
  </si>
  <si>
    <t>Parque Aquático Wet Wild</t>
  </si>
  <si>
    <t>Parque Exposição</t>
  </si>
  <si>
    <t>FTC</t>
  </si>
  <si>
    <t>Café Hall</t>
  </si>
  <si>
    <t>Mussurunga</t>
  </si>
  <si>
    <t>Setor C</t>
  </si>
  <si>
    <t>5.2.2.61.1</t>
  </si>
  <si>
    <t>5.2.2.61.2</t>
  </si>
  <si>
    <t>Praia</t>
  </si>
  <si>
    <t>5.2.2.65.1</t>
  </si>
  <si>
    <t>Praia: passeio que margeia</t>
  </si>
  <si>
    <t>5.2.2.65.2</t>
  </si>
  <si>
    <t>Cira: proximidades</t>
  </si>
  <si>
    <t>5.2.2.65.3</t>
  </si>
  <si>
    <t>Praça Dorival Cayme</t>
  </si>
  <si>
    <t>5.2.2.65.4</t>
  </si>
  <si>
    <t>Av. Dorival Cayme: Próx. a Insinuante</t>
  </si>
  <si>
    <t>5.2.2.65.5</t>
  </si>
  <si>
    <t>Av. Dorival Cayme: toda extensão</t>
  </si>
  <si>
    <t>5.2.2.65.6</t>
  </si>
  <si>
    <t>5.2.2.66.1</t>
  </si>
  <si>
    <t>Praça Guaratuba</t>
  </si>
  <si>
    <t>5.2.2.66.2</t>
  </si>
  <si>
    <t>Praia do Flamengo</t>
  </si>
  <si>
    <t>5.2.2.66.3</t>
  </si>
  <si>
    <t>5.2.2.67.1</t>
  </si>
  <si>
    <t>Av. Otávio Mangabeira: Bares</t>
  </si>
  <si>
    <t>5.2.2.67.2</t>
  </si>
  <si>
    <t>Faculdades: Unirb e Nassau</t>
  </si>
  <si>
    <t>5.2.2.67.3</t>
  </si>
  <si>
    <t>Av. Pinto de Aguiar</t>
  </si>
  <si>
    <t>5.2.2.67.4</t>
  </si>
  <si>
    <t>5.2.2.68.1</t>
  </si>
  <si>
    <t>Nas Marginais: Bares</t>
  </si>
  <si>
    <t>5.2.2.68.2</t>
  </si>
  <si>
    <t>Fiscalizar, ordenar e manter</t>
  </si>
  <si>
    <t>Imbui</t>
  </si>
  <si>
    <t>Praça Nova: Quiosques</t>
  </si>
  <si>
    <t>5.2.2.69.1</t>
  </si>
  <si>
    <t>Praça Gaivotas</t>
  </si>
  <si>
    <t>5.2.2.69.2</t>
  </si>
  <si>
    <t>Proximo ao Bom Preço</t>
  </si>
  <si>
    <t>5.2.2.69.3</t>
  </si>
  <si>
    <t>Rio das Pedras</t>
  </si>
  <si>
    <t>5.2.2.69.4</t>
  </si>
  <si>
    <t>5.2.2.70.1</t>
  </si>
  <si>
    <t>Praia: dos Artistas</t>
  </si>
  <si>
    <t>5.2.2.70.2</t>
  </si>
  <si>
    <t>Centro de Convenções</t>
  </si>
  <si>
    <t>5.2.2.70.3</t>
  </si>
  <si>
    <t>Rua em frente ao Aeroclube: bares</t>
  </si>
  <si>
    <t>5.2.2.70.4</t>
  </si>
  <si>
    <t>Fiscalizar e Notificar Cartazes</t>
  </si>
  <si>
    <t>Av. Paralela</t>
  </si>
  <si>
    <t>Colunas dos viadutos</t>
  </si>
  <si>
    <t>Fiscalizar e Notificar Sucata</t>
  </si>
  <si>
    <t>Entrada de Mussurunga</t>
  </si>
  <si>
    <t>5.2.4.61.1</t>
  </si>
  <si>
    <t>Fiscalizar e Notificar Entulho</t>
  </si>
  <si>
    <t>Abaeté</t>
  </si>
  <si>
    <t>5.2.4.65.1</t>
  </si>
  <si>
    <t>Cemitério Municipal de Itapuã</t>
  </si>
  <si>
    <t>Ladeira de São Francisco S/N</t>
  </si>
  <si>
    <t>5.2.4.65.2</t>
  </si>
  <si>
    <t>Fiscalizar e Notificar  Entulho</t>
  </si>
  <si>
    <t>5.2.4.70.1</t>
  </si>
  <si>
    <t>V - CIDADE BAIXA</t>
  </si>
  <si>
    <t>Feira da Ribeira</t>
  </si>
  <si>
    <t>Praça General Justo</t>
  </si>
  <si>
    <t>5.2.3.71.1</t>
  </si>
  <si>
    <t>Sexta / Móvel</t>
  </si>
  <si>
    <t>Feira do Bonfim</t>
  </si>
  <si>
    <t>Rua Henrique Dias</t>
  </si>
  <si>
    <t>5.2.3.73.1</t>
  </si>
  <si>
    <t>Mercado do Bonfim</t>
  </si>
  <si>
    <t>P. Eusébio de Matos - s/nº  B. do Bonfim</t>
  </si>
  <si>
    <t>5.2.3.73.2</t>
  </si>
  <si>
    <t>Feira da Boa Viagem</t>
  </si>
  <si>
    <t>Rua Polidoro Bittencourt</t>
  </si>
  <si>
    <t>5.2.3.75.1</t>
  </si>
  <si>
    <t>Feira do Jardim Cruzeiro</t>
  </si>
  <si>
    <t>Rua Resende Costa</t>
  </si>
  <si>
    <t>5.2.3.77.1</t>
  </si>
  <si>
    <t>Feira do Curtume</t>
  </si>
  <si>
    <t>Baixa do Fiscal</t>
  </si>
  <si>
    <t>5.2.3.83.1</t>
  </si>
  <si>
    <t>Feira de São Joaquim</t>
  </si>
  <si>
    <t>Avenida Oscar Pontes</t>
  </si>
  <si>
    <t>5.2.3.83.2</t>
  </si>
  <si>
    <t>Mercado do Curtume</t>
  </si>
  <si>
    <t>Rua Luiz Maria – Calçada  s/nº</t>
  </si>
  <si>
    <t>5.2.3.83.3</t>
  </si>
  <si>
    <t>Ribeira</t>
  </si>
  <si>
    <t>Rua do Bogary</t>
  </si>
  <si>
    <t>5.2.2.71.1</t>
  </si>
  <si>
    <t>Terça / Móvel</t>
  </si>
  <si>
    <t>Praias</t>
  </si>
  <si>
    <t>5.2.2.71.2</t>
  </si>
  <si>
    <t>Sexta a Domingo / Móvel</t>
  </si>
  <si>
    <t>5.2.2.71.3</t>
  </si>
  <si>
    <t>Estaleiro</t>
  </si>
  <si>
    <t>5.2.2.71.4</t>
  </si>
  <si>
    <t>Sexta à Domingo / Fixa</t>
  </si>
  <si>
    <t>Bonfim</t>
  </si>
  <si>
    <t>Igreja do Bonfim(há posto fixo)</t>
  </si>
  <si>
    <t>5.2.2.73.1</t>
  </si>
  <si>
    <t>Baixa do Bonfim</t>
  </si>
  <si>
    <t>5.2.2.73.2</t>
  </si>
  <si>
    <t>Boa Viagem</t>
  </si>
  <si>
    <t>5.2.2.75.1</t>
  </si>
  <si>
    <t>Largo da Boa Viagem</t>
  </si>
  <si>
    <t>5.2.2.75.2</t>
  </si>
  <si>
    <t>Humaitá</t>
  </si>
  <si>
    <t>5.2.2.75.3</t>
  </si>
  <si>
    <t>Monte Serrat</t>
  </si>
  <si>
    <t>5.2.2.75.4</t>
  </si>
  <si>
    <t>Av. Dendezeiros</t>
  </si>
  <si>
    <t>Largo de Roma: Hospital Irmã Dulce(há posto fixo)</t>
  </si>
  <si>
    <t>5.2.2.78.1</t>
  </si>
  <si>
    <t>Av. Dendezeiros: proximidades do SESI</t>
  </si>
  <si>
    <t>5.2.2.78.2</t>
  </si>
  <si>
    <t>Caminho de Areia</t>
  </si>
  <si>
    <t>5.2.2.79.1</t>
  </si>
  <si>
    <t>Calçada</t>
  </si>
  <si>
    <t>Terminal da Leste</t>
  </si>
  <si>
    <t>5.2.2.83.1</t>
  </si>
  <si>
    <t>Praia: Canta Galo</t>
  </si>
  <si>
    <t>5.2.2.83.2</t>
  </si>
  <si>
    <t>5.2.2.83.3</t>
  </si>
  <si>
    <t>5.2.2.83.4</t>
  </si>
  <si>
    <t>Penísula Itapagipana</t>
  </si>
  <si>
    <t>Av. Oscar Pontes</t>
  </si>
  <si>
    <t>5.2.4.79.1</t>
  </si>
  <si>
    <t>Av. Caminho de Areia</t>
  </si>
  <si>
    <t>5.2.4.79.2</t>
  </si>
  <si>
    <t>VI - BARRA / PITUBA</t>
  </si>
  <si>
    <t>Feira da Barra</t>
  </si>
  <si>
    <t>Em Frente ao Forte S. Maria / P da Barra</t>
  </si>
  <si>
    <t>5.2.3.88.1</t>
  </si>
  <si>
    <t>Mercado do Rio Vermelho</t>
  </si>
  <si>
    <t>Largo da Mariquita - Rio Vermelho</t>
  </si>
  <si>
    <t>5.2.3.94.1</t>
  </si>
  <si>
    <t>Feira do Vale das Pedrinhas</t>
  </si>
  <si>
    <t>Rua Cristovão Ferreira</t>
  </si>
  <si>
    <t>5.2.3.96.1</t>
  </si>
  <si>
    <t>Feira do Nordeste de Amaralina</t>
  </si>
  <si>
    <t>Rua Reinaldo de Matos - Final de Linha</t>
  </si>
  <si>
    <t>5.2.3.98.1</t>
  </si>
  <si>
    <t>Feira de Amaralina</t>
  </si>
  <si>
    <t>Rua Conde de Castanhedo</t>
  </si>
  <si>
    <t>5.2.3.99.1</t>
  </si>
  <si>
    <t>Feira do Itaigara</t>
  </si>
  <si>
    <t>Final de Linha da Pituba</t>
  </si>
  <si>
    <t>5.2.3.101.1</t>
  </si>
  <si>
    <t>Feira Orgânica</t>
  </si>
  <si>
    <t>Itaigara - Parque da Cidade</t>
  </si>
  <si>
    <t>5.2.3.101.2</t>
  </si>
  <si>
    <t>Jardim Armação</t>
  </si>
  <si>
    <t>Jardim de Alah I</t>
  </si>
  <si>
    <t>5.2.7.105.1</t>
  </si>
  <si>
    <t>Jardim de Alah II</t>
  </si>
  <si>
    <t>5.2.7.105.2</t>
  </si>
  <si>
    <t>Armação I</t>
  </si>
  <si>
    <t>5.2.7.105.3</t>
  </si>
  <si>
    <t>Armação II</t>
  </si>
  <si>
    <t>5.2.7.105.4</t>
  </si>
  <si>
    <t>Barra</t>
  </si>
  <si>
    <t>Praia: Porto</t>
  </si>
  <si>
    <t>5.2.2.88.1</t>
  </si>
  <si>
    <t>Praia: Farol</t>
  </si>
  <si>
    <t>5.2.2.88.2</t>
  </si>
  <si>
    <t>Quinta / Móvel</t>
  </si>
  <si>
    <t>R. Marquês de Leão</t>
  </si>
  <si>
    <t>5.2.2.88.3</t>
  </si>
  <si>
    <t>R. Miguel Burnier</t>
  </si>
  <si>
    <t>5.2.2.88.4</t>
  </si>
  <si>
    <t>Passarela: Shop. Barra</t>
  </si>
  <si>
    <t>5.2.2.88.5</t>
  </si>
  <si>
    <t>Av. Oceânica</t>
  </si>
  <si>
    <t>5.2.2.88.6</t>
  </si>
  <si>
    <t>Porto da Barra (há posto fixo)</t>
  </si>
  <si>
    <t>5.2.2.88.7</t>
  </si>
  <si>
    <t>Farol da Barra (há posto fixo)</t>
  </si>
  <si>
    <t>5.2.2.88.8</t>
  </si>
  <si>
    <t>Cristo</t>
  </si>
  <si>
    <t>5.2.2.88.9</t>
  </si>
  <si>
    <t>Ondina</t>
  </si>
  <si>
    <t>Próx. A Sukiak</t>
  </si>
  <si>
    <t>5.2.3.89.1</t>
  </si>
  <si>
    <t>5.2.3.89.2</t>
  </si>
  <si>
    <t>5.2.2.93.1</t>
  </si>
  <si>
    <t>Rio Vermelho</t>
  </si>
  <si>
    <t>Largo da Dinha</t>
  </si>
  <si>
    <t>5.2.2.94.1</t>
  </si>
  <si>
    <t>Largo da Marequita</t>
  </si>
  <si>
    <t>5.2.2.94.2</t>
  </si>
  <si>
    <t>Amaralina</t>
  </si>
  <si>
    <t>5.2.2.99.1</t>
  </si>
  <si>
    <t>Pituba</t>
  </si>
  <si>
    <t>Todo o Bairro</t>
  </si>
  <si>
    <t>5.2.2.100.1</t>
  </si>
  <si>
    <t>5.2.2.100.2</t>
  </si>
  <si>
    <t>Praça: Wilson Lins (antigo Clube Português)</t>
  </si>
  <si>
    <t>5.2.2.100.3</t>
  </si>
  <si>
    <t>Praia: Nossa Sra. da Luz</t>
  </si>
  <si>
    <t>5.2.2.100.4</t>
  </si>
  <si>
    <t>Jardim dos Namorados</t>
  </si>
  <si>
    <t>5.2.2.100.5</t>
  </si>
  <si>
    <t>Condomínio Parque Júlio  Cézar</t>
  </si>
  <si>
    <t>5.2.2.100.6</t>
  </si>
  <si>
    <t>Fim de Linha: Praça</t>
  </si>
  <si>
    <t>5.2.2.100.7</t>
  </si>
  <si>
    <t>Itaigara</t>
  </si>
  <si>
    <t>Intermediações do Bom Preço e Posto dos Namorados</t>
  </si>
  <si>
    <t>5.2.2.101.1</t>
  </si>
  <si>
    <t>Av. ACM, nas marginais (Shop. Itaigara e Pituba Parque Center)</t>
  </si>
  <si>
    <t>5.2.2.101.2</t>
  </si>
  <si>
    <t>Intermediações do Shop. Pituba Parque Center e PETROBRÁS</t>
  </si>
  <si>
    <t>5.2.2.101.3</t>
  </si>
  <si>
    <t>Rua Anísio Teixeira: lateral do Shop. Itaigara</t>
  </si>
  <si>
    <t>5.2.2.101.4</t>
  </si>
  <si>
    <t>Parque da Cidade</t>
  </si>
  <si>
    <t>5.2.2.101.5</t>
  </si>
  <si>
    <t>Rodoviária</t>
  </si>
  <si>
    <t>toda extensão (há posto fixo)</t>
  </si>
  <si>
    <t>5.2.2.102.1</t>
  </si>
  <si>
    <t>Av.Tancredo Neves</t>
  </si>
  <si>
    <t>Shop. Salvador</t>
  </si>
  <si>
    <t>5.2.2.102.2</t>
  </si>
  <si>
    <t>Jornal A Tarde: intermediações (há posto fixo)</t>
  </si>
  <si>
    <t>5.2.2.102.3</t>
  </si>
  <si>
    <t>Shop. Iguatemi  (há posto fixo)</t>
  </si>
  <si>
    <t>5.2.2.102.4</t>
  </si>
  <si>
    <t>Costa Azul</t>
  </si>
  <si>
    <t>Praça do Costa Azul</t>
  </si>
  <si>
    <t>5.2.2.104.1</t>
  </si>
  <si>
    <t>Praia: Jardim de Alah</t>
  </si>
  <si>
    <t>5.2.2.104.2</t>
  </si>
  <si>
    <t>Av.Magalhães Neto</t>
  </si>
  <si>
    <t>5.2.2.104.3</t>
  </si>
  <si>
    <t>Marques de Caravalas</t>
  </si>
  <si>
    <t>5.2.4.88.1</t>
  </si>
  <si>
    <t>Av. Pricesa Isabal</t>
  </si>
  <si>
    <t>5.2.4.88.2</t>
  </si>
  <si>
    <t>Av. Princesa leopondina</t>
  </si>
  <si>
    <t>5.2.4.88.3</t>
  </si>
  <si>
    <t>Fiscalizar e Notificar Sucatas</t>
  </si>
  <si>
    <t>Federação</t>
  </si>
  <si>
    <t>Proxima a tv Aratu</t>
  </si>
  <si>
    <t>5.2.4.92.1</t>
  </si>
  <si>
    <t>Vasco da Gama</t>
  </si>
  <si>
    <t>Sentido Dique do Tororó</t>
  </si>
  <si>
    <t>5.2.4.93.1</t>
  </si>
  <si>
    <t>Vale da Muriçoca</t>
  </si>
  <si>
    <t>5.2.4.93.2</t>
  </si>
  <si>
    <t>5.2.4.94.1</t>
  </si>
  <si>
    <t>Av. Oceanica</t>
  </si>
  <si>
    <t>5.2.4.99.1</t>
  </si>
  <si>
    <t>VII - LIBERDADE / S. CAETANO</t>
  </si>
  <si>
    <t>Feira de Largo do Tanque</t>
  </si>
  <si>
    <t>Avenida San Martins</t>
  </si>
  <si>
    <t>5.2.3.111.1</t>
  </si>
  <si>
    <t>Feira do Largo São Caetano</t>
  </si>
  <si>
    <t>Rua Desembargador Mario L. Sampaio</t>
  </si>
  <si>
    <t>5.2.3.111.2</t>
  </si>
  <si>
    <t>Feira de Fazenda Grande do Retiro</t>
  </si>
  <si>
    <t>Rua Melo Morais Filho</t>
  </si>
  <si>
    <t>Feira do Japão</t>
  </si>
  <si>
    <t>Rua Gonçalo Coelho</t>
  </si>
  <si>
    <t>5.2.3.114.1</t>
  </si>
  <si>
    <t>Feira do IAPI</t>
  </si>
  <si>
    <t>Rua Cônego de Porto Alegre</t>
  </si>
  <si>
    <t>5.2.3.121.1</t>
  </si>
  <si>
    <t>Liberdade</t>
  </si>
  <si>
    <t>Toda extensão</t>
  </si>
  <si>
    <t>5.2.2.114.1</t>
  </si>
  <si>
    <t>IAPI</t>
  </si>
  <si>
    <t>5.2.2.121.1</t>
  </si>
  <si>
    <t>Pau Miúdo</t>
  </si>
  <si>
    <t>Rua Principal</t>
  </si>
  <si>
    <t>5.2.2.123.1</t>
  </si>
  <si>
    <t>Av. San Martins</t>
  </si>
  <si>
    <t>Proximo ao colégio Luis Eduardo</t>
  </si>
  <si>
    <t>5.2.4.112.1</t>
  </si>
  <si>
    <t>5.2.4.114.1</t>
  </si>
  <si>
    <t>VIII - CABULA / TANC. NEVES</t>
  </si>
  <si>
    <t>Feira de Tancredo de Neves</t>
  </si>
  <si>
    <t>Rua Pernanbuco</t>
  </si>
  <si>
    <t>5.2.3.133.1</t>
  </si>
  <si>
    <t>Av. Bonoco</t>
  </si>
  <si>
    <t>Cabula</t>
  </si>
  <si>
    <t>Hiper Bompreço</t>
  </si>
  <si>
    <t>5.2.2.139.1</t>
  </si>
  <si>
    <t>Hospital Roberto Santos</t>
  </si>
  <si>
    <t>5.2.2.139.2</t>
  </si>
  <si>
    <t>Rua Silveira Martins</t>
  </si>
  <si>
    <t>5.2.2.139.3</t>
  </si>
  <si>
    <t>Pernambues</t>
  </si>
  <si>
    <t>Praça Arthur Lago</t>
  </si>
  <si>
    <t>5.2.2.141.1</t>
  </si>
  <si>
    <t>Rua Thomás Gonzaga</t>
  </si>
  <si>
    <t>5.2.2.141.2</t>
  </si>
  <si>
    <t>5.2.2.141.3</t>
  </si>
  <si>
    <t>Av. Luis Eduardo</t>
  </si>
  <si>
    <t>Viaduto Baixinha de Santo Antônio</t>
  </si>
  <si>
    <t>5.2.4.139.1</t>
  </si>
  <si>
    <t>Av. Silveira martins</t>
  </si>
  <si>
    <t>5.2.4.139.2</t>
  </si>
  <si>
    <t>IX - PAU DA LIMA</t>
  </si>
  <si>
    <t>Pau da Lima</t>
  </si>
  <si>
    <t>5.2.2.150.1</t>
  </si>
  <si>
    <t>X - VALÉRIA</t>
  </si>
  <si>
    <t>Feira de Valéria</t>
  </si>
  <si>
    <t>R. da Matriz / P. Nossa Sra. da Conceição</t>
  </si>
  <si>
    <t>5.2.3.161.1</t>
  </si>
  <si>
    <t>Av. Gal Costa</t>
  </si>
  <si>
    <t>Sentido Condomínio Central Parque</t>
  </si>
  <si>
    <t>5.2.4.160.1</t>
  </si>
  <si>
    <t>Br- 324</t>
  </si>
  <si>
    <t>Viaduto proximo a Rua Bom Juá</t>
  </si>
  <si>
    <t>5.2.4.160.2</t>
  </si>
  <si>
    <t>Praça General Labatut S/N</t>
  </si>
  <si>
    <t>Cemitério Municipal de Pirajá</t>
  </si>
  <si>
    <t>FISCALIZAÇÃO MANTIDA</t>
  </si>
  <si>
    <t>PREVISÃO 2013</t>
  </si>
  <si>
    <t>TOTAL</t>
  </si>
  <si>
    <t>Pontos de Fiscalização e Ordenamento de Salvador</t>
  </si>
  <si>
    <t>CONTROLE</t>
  </si>
  <si>
    <t>Fiscalização e ordenamento</t>
  </si>
  <si>
    <t>1/6/2013 até 30/06/2013</t>
  </si>
  <si>
    <t>01/07/2013 até 31/08/2013</t>
  </si>
  <si>
    <t>Fiscalização e Notificação de Cartazes</t>
  </si>
  <si>
    <t>Fiscalização, ordenamento e manutenção</t>
  </si>
  <si>
    <t>01/09/2013 até 30/09/2013</t>
  </si>
  <si>
    <t>01/10/2013 até 31/10/2013</t>
  </si>
  <si>
    <t>2.1.1.3</t>
  </si>
  <si>
    <t>Índice de Ocorrências no Período</t>
  </si>
  <si>
    <t>5.2.9</t>
  </si>
  <si>
    <t>Executar ações de defesa e educação dos direitos do consumidor;</t>
  </si>
  <si>
    <t>Executar operações especiais nas poligonais em apoio à ouvidoria;</t>
  </si>
  <si>
    <t>Em definição</t>
  </si>
  <si>
    <t>3.1.2.1.1.1</t>
  </si>
  <si>
    <t>3.1.2.1.114.1</t>
  </si>
  <si>
    <t>3.1.2.1.6.1</t>
  </si>
  <si>
    <t>Implementar Centro de Comércio na região  do Centro Histórico</t>
  </si>
  <si>
    <t>Implementar Centro de Comércio na região  do Comércio</t>
  </si>
  <si>
    <t>Implementar Centro de Comércio na região da Liberdade</t>
  </si>
  <si>
    <t>Implementar Centro de Comércio na região de Cajazeiras</t>
  </si>
  <si>
    <t>3.1.2.1.45.1</t>
  </si>
  <si>
    <t>Projeto com a Fundação Mário Leal Ferreira</t>
  </si>
  <si>
    <t>Plano de Ação Operacional: Executar operações especiais nas praias</t>
  </si>
  <si>
    <t>INíCIO</t>
  </si>
  <si>
    <t>Praia de São Tomé de Paripe</t>
  </si>
  <si>
    <t>São Tomé de Paripe</t>
  </si>
  <si>
    <t>5.2.9.1</t>
  </si>
  <si>
    <t>Praia do Corsário</t>
  </si>
  <si>
    <t>5.2.9.70.1</t>
  </si>
  <si>
    <t>Praia de Jaguaribe</t>
  </si>
  <si>
    <t>5.2.9.64.1</t>
  </si>
  <si>
    <t>Praia de Piatã</t>
  </si>
  <si>
    <t>5.2.9.64.2</t>
  </si>
  <si>
    <t>Praia de Itapuã</t>
  </si>
  <si>
    <t>5.2.9.65.1</t>
  </si>
  <si>
    <t>Praia de Stella Mares</t>
  </si>
  <si>
    <t>5.2.9.66.1</t>
  </si>
  <si>
    <t>5.2.9.66.2</t>
  </si>
  <si>
    <t>Praia de Aleluia</t>
  </si>
  <si>
    <t>5.2.9.66.3</t>
  </si>
  <si>
    <t>Praia da Ribeira</t>
  </si>
  <si>
    <t>Praia Porto da Barra</t>
  </si>
  <si>
    <t>5.2.9.88.1</t>
  </si>
  <si>
    <t>Praia do Farol da Barra</t>
  </si>
  <si>
    <t>5.2.9.88.2</t>
  </si>
  <si>
    <t>Praia da Ondina</t>
  </si>
  <si>
    <t>5.2.9.89.1</t>
  </si>
  <si>
    <t>Praia do Rio Vermelho</t>
  </si>
  <si>
    <t>5.2.9.94.1</t>
  </si>
  <si>
    <t>Praia de Amaralina</t>
  </si>
  <si>
    <t>5.2.9.99.1</t>
  </si>
  <si>
    <t>Praia de Jardim de Alah</t>
  </si>
  <si>
    <t>5.2.9.105.1</t>
  </si>
  <si>
    <t>Praia de Armação</t>
  </si>
  <si>
    <t>5.2.9.105.2</t>
  </si>
  <si>
    <t>Praia da Pituba</t>
  </si>
  <si>
    <t>5.2.9.100.1</t>
  </si>
  <si>
    <t>Estimativa dos custos das operações especiais</t>
  </si>
  <si>
    <t>Custo de mão de obra</t>
  </si>
  <si>
    <t>Cargo</t>
  </si>
  <si>
    <t>Salário Base</t>
  </si>
  <si>
    <t>Gratificação de competência</t>
  </si>
  <si>
    <t>Função</t>
  </si>
  <si>
    <t>Risco</t>
  </si>
  <si>
    <t>Valor hora</t>
  </si>
  <si>
    <t>Coordenador</t>
  </si>
  <si>
    <t>Chefe de setor A</t>
  </si>
  <si>
    <t>Chefe de setor B</t>
  </si>
  <si>
    <t>Encarregado</t>
  </si>
  <si>
    <t>Fiscal</t>
  </si>
  <si>
    <t>Custo operacional individual</t>
  </si>
  <si>
    <t>Custo médio</t>
  </si>
  <si>
    <t>Vale transporte</t>
  </si>
  <si>
    <t>Custo médio anual                                   (2 operações por semana)</t>
  </si>
  <si>
    <t>Ticket refeição</t>
  </si>
  <si>
    <t>Água (copo)</t>
  </si>
  <si>
    <t>Aluguel de veículo - Tipo Pickup ( Diária + 60 Km)</t>
  </si>
  <si>
    <t>Aluguel de veículo Kombi ( Diária + 60 Km)</t>
  </si>
  <si>
    <t>Combustível gasolina litro</t>
  </si>
  <si>
    <t>Combustível diesel litro</t>
  </si>
  <si>
    <t>Saco</t>
  </si>
  <si>
    <t>Lacre</t>
  </si>
  <si>
    <t>Custo de uma operação grande (Fonte Nova)</t>
  </si>
  <si>
    <t>Custo de uma operação média (Barradão)</t>
  </si>
  <si>
    <t>Pessoal</t>
  </si>
  <si>
    <t>1 Coordenador</t>
  </si>
  <si>
    <t>2 Chefes de setores</t>
  </si>
  <si>
    <t>4 Encarregados</t>
  </si>
  <si>
    <t>2 Encarregados</t>
  </si>
  <si>
    <t>100 Fiscais</t>
  </si>
  <si>
    <t>50 Fiscais</t>
  </si>
  <si>
    <t>Transporte</t>
  </si>
  <si>
    <t>Materiais</t>
  </si>
  <si>
    <t>Água (321 copos)</t>
  </si>
  <si>
    <t>Água (165 copos)</t>
  </si>
  <si>
    <t>Saco 200 unidades</t>
  </si>
  <si>
    <t>Saco 100 unidades</t>
  </si>
  <si>
    <t>Lacre 400 unidades</t>
  </si>
  <si>
    <t>Lacre 200 unidades</t>
  </si>
  <si>
    <t>Veículos</t>
  </si>
  <si>
    <t>Aluguel de 1 veículo - Tipo Pickup ( Diária + 60 Km)</t>
  </si>
  <si>
    <t>Aluguel de  2 veículos Kombi ( Diária + 60 Km)</t>
  </si>
  <si>
    <t>Aluguel de  1 veículos Kombi ( Diária + 60 Km)</t>
  </si>
  <si>
    <t>Combustível gasolina 20 litros</t>
  </si>
  <si>
    <t>Combustível gasolina 10 litros</t>
  </si>
  <si>
    <t>Combustível diesel 15 litros</t>
  </si>
  <si>
    <t>Custo de uma operação pequena (Parque de exposição)</t>
  </si>
  <si>
    <t>20 Fiscais</t>
  </si>
  <si>
    <t>Água (75 copos)</t>
  </si>
  <si>
    <t>Saco 50 unidades</t>
  </si>
  <si>
    <t>Lacre 100 unidades</t>
  </si>
  <si>
    <t>Plano de Ação Operacional: Garantir Ordenamento para 283 Pontos de Fiscalização de Salvador até 2016</t>
  </si>
  <si>
    <r>
      <t>Ampliar e garantir serviços de ordenamento e fiscalização municipal (Ambulantes, áreas públicas e comércio informal), salvamento marítimo e defesa do consumidor para</t>
    </r>
    <r>
      <rPr>
        <sz val="10"/>
        <color rgb="FFFF0000"/>
        <rFont val="Arial"/>
        <family val="2"/>
      </rPr>
      <t xml:space="preserve"> 283 pontos</t>
    </r>
    <r>
      <rPr>
        <sz val="10"/>
        <rFont val="Arial"/>
        <family val="2"/>
      </rPr>
      <t xml:space="preserve"> de ação operacional constante, requalificando espaços físicos (logradouros, feiras, mercados e outros) capacitando os permissionários/ambulantes, prevenindo acidentes e educando e defendendo os consumidores, admitindo menos de 10 ocorrências no mês, classificadas em alto,médio, baixo risco/impacto nos últimos 3 meses, até 2016.</t>
    </r>
  </si>
  <si>
    <t>Sistemas SEMOP</t>
  </si>
  <si>
    <t>Trimestral</t>
  </si>
  <si>
    <t>Apuração de resultados mensais com periodicidade de medição trimestral.</t>
  </si>
  <si>
    <t>PREVISTO</t>
  </si>
  <si>
    <t>REALIZADO</t>
  </si>
  <si>
    <t xml:space="preserve">Cemitério Municipal de P. de N. Senhora </t>
  </si>
  <si>
    <t>Ilha dos Frades</t>
  </si>
  <si>
    <t>5.2.2.69.5</t>
  </si>
  <si>
    <t>5.2.2.68.3</t>
  </si>
  <si>
    <t>5.2.2.68.4</t>
  </si>
  <si>
    <t>5.2.2.68.5</t>
  </si>
  <si>
    <t>5.2.2.65.7</t>
  </si>
  <si>
    <t>Trobogy</t>
  </si>
  <si>
    <t>5.2.2.60.1</t>
  </si>
  <si>
    <t>5.2.4.68.1</t>
  </si>
  <si>
    <t>5.2.7.70.5</t>
  </si>
  <si>
    <t>5.2.7.70.6</t>
  </si>
  <si>
    <t>5.2.9.71.1</t>
  </si>
  <si>
    <t>5.2.2.20.1</t>
  </si>
  <si>
    <t>5.2.2.159.1</t>
  </si>
  <si>
    <t>5.2.4.160.3</t>
  </si>
</sst>
</file>

<file path=xl/styles.xml><?xml version="1.0" encoding="utf-8"?>
<styleSheet xmlns="http://schemas.openxmlformats.org/spreadsheetml/2006/main">
  <numFmts count="12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&quot;* #,##0.00_);_(&quot;R$&quot;* \(#,##0.00\);_(&quot;R$&quot;* &quot;-&quot;??_);_(@_)"/>
    <numFmt numFmtId="167" formatCode="_-&quot;R$ &quot;* #,##0.00_-;&quot;-R$ &quot;* #,##0.00_-;_-&quot;R$ &quot;* \-??_-;_-@_-"/>
    <numFmt numFmtId="168" formatCode="_-* #,##0.00_-;\-* #,##0.00_-;_-* \-??_-;_-@_-"/>
    <numFmt numFmtId="169" formatCode="_(* #,##0.00_);_(* \(#,##0.00\);_(* \-??_);_(@_)"/>
    <numFmt numFmtId="170" formatCode="mmm"/>
    <numFmt numFmtId="171" formatCode="yyyy"/>
    <numFmt numFmtId="172" formatCode="_-* #,##0_-;\-* #,##0_-;_-* &quot;-&quot;??_-;_-@_-"/>
    <numFmt numFmtId="173" formatCode="_-&quot;R$&quot;\ * #,##0_-;\-&quot;R$&quot;\ * #,##0_-;_-&quot;R$&quot;\ * &quot;-&quot;??_-;_-@_-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theme="3" tint="0.3999755851924192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 style="thin">
        <color indexed="48"/>
      </left>
      <right style="thin">
        <color indexed="48"/>
      </right>
      <top/>
      <bottom/>
      <diagonal/>
    </border>
    <border>
      <left style="thin">
        <color indexed="4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3" tint="0.39997558519241921"/>
      </bottom>
      <diagonal/>
    </border>
    <border>
      <left style="medium">
        <color theme="3" tint="0.39997558519241921"/>
      </left>
      <right style="thin">
        <color indexed="48"/>
      </right>
      <top style="medium">
        <color theme="3" tint="0.39997558519241921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medium">
        <color theme="3" tint="0.39997558519241921"/>
      </top>
      <bottom style="thin">
        <color indexed="48"/>
      </bottom>
      <diagonal/>
    </border>
    <border>
      <left style="thin">
        <color indexed="48"/>
      </left>
      <right style="medium">
        <color theme="3" tint="0.39997558519241921"/>
      </right>
      <top style="medium">
        <color theme="3" tint="0.39997558519241921"/>
      </top>
      <bottom style="thin">
        <color indexed="48"/>
      </bottom>
      <diagonal/>
    </border>
    <border>
      <left style="medium">
        <color theme="3" tint="0.39997558519241921"/>
      </left>
      <right/>
      <top/>
      <bottom style="thin">
        <color theme="3" tint="0.39997558519241921"/>
      </bottom>
      <diagonal/>
    </border>
    <border>
      <left/>
      <right style="medium">
        <color theme="3" tint="0.39997558519241921"/>
      </right>
      <top/>
      <bottom style="thin">
        <color theme="3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48"/>
      </left>
      <right/>
      <top/>
      <bottom style="thin">
        <color indexed="48"/>
      </bottom>
      <diagonal/>
    </border>
    <border>
      <left/>
      <right/>
      <top/>
      <bottom style="thin">
        <color indexed="64"/>
      </bottom>
      <diagonal/>
    </border>
    <border>
      <left style="medium">
        <color theme="3" tint="0.39997558519241921"/>
      </left>
      <right/>
      <top/>
      <bottom style="thin">
        <color indexed="48"/>
      </bottom>
      <diagonal/>
    </border>
    <border>
      <left/>
      <right/>
      <top/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/>
      <right style="thin">
        <color indexed="48"/>
      </right>
      <top style="thin">
        <color indexed="48"/>
      </top>
      <bottom/>
      <diagonal/>
    </border>
    <border>
      <left style="medium">
        <color theme="3" tint="0.39997558519241921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theme="3" tint="0.39997558519241921"/>
      </left>
      <right/>
      <top style="thin">
        <color indexed="48"/>
      </top>
      <bottom style="thin">
        <color indexed="48"/>
      </bottom>
      <diagonal/>
    </border>
    <border>
      <left/>
      <right style="medium">
        <color theme="3" tint="0.39997558519241921"/>
      </right>
      <top style="thin">
        <color indexed="48"/>
      </top>
      <bottom style="thin">
        <color indexed="4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4" fillId="0" borderId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3" fillId="0" borderId="0"/>
    <xf numFmtId="169" fontId="4" fillId="0" borderId="0"/>
    <xf numFmtId="167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8" fontId="2" fillId="0" borderId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305">
    <xf numFmtId="0" fontId="0" fillId="0" borderId="0" xfId="0"/>
    <xf numFmtId="0" fontId="8" fillId="0" borderId="0" xfId="0" applyFont="1"/>
    <xf numFmtId="0" fontId="2" fillId="0" borderId="0" xfId="1" applyFont="1"/>
    <xf numFmtId="0" fontId="2" fillId="3" borderId="5" xfId="35" applyFill="1" applyBorder="1"/>
    <xf numFmtId="0" fontId="2" fillId="3" borderId="9" xfId="35" applyFill="1" applyBorder="1"/>
    <xf numFmtId="0" fontId="2" fillId="3" borderId="10" xfId="35" applyFill="1" applyBorder="1"/>
    <xf numFmtId="0" fontId="5" fillId="0" borderId="0" xfId="35" applyFont="1" applyBorder="1"/>
    <xf numFmtId="0" fontId="11" fillId="5" borderId="11" xfId="16" applyFont="1" applyFill="1" applyBorder="1" applyAlignment="1">
      <alignment horizontal="center" vertical="center"/>
    </xf>
    <xf numFmtId="0" fontId="0" fillId="0" borderId="11" xfId="0" applyBorder="1"/>
    <xf numFmtId="0" fontId="12" fillId="6" borderId="11" xfId="0" applyFont="1" applyFill="1" applyBorder="1" applyAlignment="1"/>
    <xf numFmtId="0" fontId="12" fillId="6" borderId="12" xfId="0" applyFont="1" applyFill="1" applyBorder="1" applyAlignment="1"/>
    <xf numFmtId="0" fontId="0" fillId="8" borderId="0" xfId="0" applyFill="1"/>
    <xf numFmtId="172" fontId="2" fillId="7" borderId="0" xfId="36" applyNumberFormat="1" applyFont="1" applyFill="1" applyBorder="1" applyAlignment="1">
      <alignment horizontal="left" indent="1"/>
    </xf>
    <xf numFmtId="0" fontId="0" fillId="0" borderId="0" xfId="0" applyAlignment="1"/>
    <xf numFmtId="0" fontId="8" fillId="0" borderId="0" xfId="0" applyFont="1" applyAlignment="1"/>
    <xf numFmtId="0" fontId="2" fillId="0" borderId="11" xfId="0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2" fillId="2" borderId="0" xfId="16" applyFont="1" applyFill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23" xfId="16" applyFont="1" applyFill="1" applyBorder="1" applyAlignment="1">
      <alignment horizontal="left" vertical="center"/>
    </xf>
    <xf numFmtId="0" fontId="2" fillId="8" borderId="23" xfId="16" applyFont="1" applyFill="1" applyBorder="1" applyAlignment="1">
      <alignment horizontal="left" vertical="center"/>
    </xf>
    <xf numFmtId="0" fontId="13" fillId="8" borderId="0" xfId="0" applyFont="1" applyFill="1"/>
    <xf numFmtId="0" fontId="13" fillId="0" borderId="0" xfId="0" applyFont="1"/>
    <xf numFmtId="0" fontId="11" fillId="5" borderId="25" xfId="16" applyFont="1" applyFill="1" applyBorder="1" applyAlignment="1">
      <alignment vertical="center" wrapText="1"/>
    </xf>
    <xf numFmtId="0" fontId="0" fillId="0" borderId="0" xfId="0" applyFont="1"/>
    <xf numFmtId="0" fontId="15" fillId="5" borderId="0" xfId="16" applyFont="1" applyFill="1" applyBorder="1" applyAlignment="1"/>
    <xf numFmtId="0" fontId="16" fillId="0" borderId="0" xfId="32" applyFont="1"/>
    <xf numFmtId="166" fontId="16" fillId="7" borderId="4" xfId="32" applyNumberFormat="1" applyFont="1" applyFill="1" applyBorder="1" applyAlignment="1">
      <alignment vertical="center"/>
    </xf>
    <xf numFmtId="0" fontId="11" fillId="5" borderId="11" xfId="16" applyFont="1" applyFill="1" applyBorder="1" applyAlignment="1">
      <alignment horizontal="left" vertical="center"/>
    </xf>
    <xf numFmtId="0" fontId="9" fillId="8" borderId="11" xfId="0" applyFont="1" applyFill="1" applyBorder="1" applyAlignment="1">
      <alignment horizontal="center" vertical="center" wrapText="1"/>
    </xf>
    <xf numFmtId="166" fontId="16" fillId="8" borderId="4" xfId="32" applyNumberFormat="1" applyFont="1" applyFill="1" applyBorder="1" applyAlignment="1">
      <alignment vertical="center"/>
    </xf>
    <xf numFmtId="0" fontId="16" fillId="8" borderId="4" xfId="16" applyFont="1" applyFill="1" applyBorder="1" applyAlignment="1">
      <alignment vertical="center" wrapText="1"/>
    </xf>
    <xf numFmtId="167" fontId="16" fillId="8" borderId="4" xfId="10" applyNumberFormat="1" applyFont="1" applyFill="1" applyBorder="1" applyAlignment="1" applyProtection="1">
      <alignment horizontal="center" vertical="center"/>
    </xf>
    <xf numFmtId="0" fontId="0" fillId="8" borderId="11" xfId="0" applyFill="1" applyBorder="1"/>
    <xf numFmtId="0" fontId="9" fillId="8" borderId="11" xfId="0" applyFont="1" applyFill="1" applyBorder="1" applyAlignment="1">
      <alignment horizontal="left" vertical="center" wrapText="1"/>
    </xf>
    <xf numFmtId="0" fontId="17" fillId="8" borderId="23" xfId="16" applyFont="1" applyFill="1" applyBorder="1" applyAlignment="1">
      <alignment horizontal="left" vertical="center" wrapText="1"/>
    </xf>
    <xf numFmtId="0" fontId="2" fillId="0" borderId="23" xfId="16" applyFont="1" applyFill="1" applyBorder="1" applyAlignment="1">
      <alignment horizontal="left" vertical="center" wrapText="1"/>
    </xf>
    <xf numFmtId="0" fontId="9" fillId="0" borderId="26" xfId="0" applyFont="1" applyFill="1" applyBorder="1" applyAlignment="1">
      <alignment horizontal="left" vertical="center" wrapText="1"/>
    </xf>
    <xf numFmtId="0" fontId="17" fillId="8" borderId="23" xfId="16" applyFont="1" applyFill="1" applyBorder="1" applyAlignment="1">
      <alignment horizontal="left" vertical="top" wrapText="1"/>
    </xf>
    <xf numFmtId="0" fontId="5" fillId="0" borderId="20" xfId="0" quotePrefix="1" applyFont="1" applyBorder="1" applyAlignment="1">
      <alignment horizontal="left" vertical="center" wrapText="1"/>
    </xf>
    <xf numFmtId="173" fontId="0" fillId="7" borderId="13" xfId="37" applyNumberFormat="1" applyFont="1" applyFill="1" applyBorder="1"/>
    <xf numFmtId="173" fontId="15" fillId="5" borderId="2" xfId="37" applyNumberFormat="1" applyFont="1" applyFill="1" applyBorder="1"/>
    <xf numFmtId="173" fontId="0" fillId="0" borderId="0" xfId="0" applyNumberFormat="1" applyFont="1"/>
    <xf numFmtId="173" fontId="16" fillId="7" borderId="4" xfId="32" applyNumberFormat="1" applyFont="1" applyFill="1" applyBorder="1" applyAlignment="1">
      <alignment vertical="center"/>
    </xf>
    <xf numFmtId="173" fontId="16" fillId="8" borderId="4" xfId="1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20" fillId="0" borderId="4" xfId="0" applyFont="1" applyBorder="1" applyAlignment="1">
      <alignment horizontal="left" vertical="center"/>
    </xf>
    <xf numFmtId="0" fontId="20" fillId="10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1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8" fillId="0" borderId="0" xfId="0" applyFont="1"/>
    <xf numFmtId="0" fontId="26" fillId="0" borderId="0" xfId="0" applyFont="1" applyAlignment="1"/>
    <xf numFmtId="0" fontId="2" fillId="0" borderId="20" xfId="0" applyFont="1" applyBorder="1" applyAlignment="1">
      <alignment horizontal="justify" vertical="center" wrapText="1"/>
    </xf>
    <xf numFmtId="0" fontId="16" fillId="3" borderId="4" xfId="16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5" fillId="0" borderId="0" xfId="35" applyFont="1" applyBorder="1" applyAlignment="1">
      <alignment horizontal="center"/>
    </xf>
    <xf numFmtId="166" fontId="2" fillId="8" borderId="4" xfId="32" applyNumberFormat="1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0" xfId="32" applyFont="1" applyAlignment="1">
      <alignment horizontal="center"/>
    </xf>
    <xf numFmtId="14" fontId="2" fillId="8" borderId="0" xfId="35" applyNumberFormat="1" applyFont="1" applyFill="1" applyBorder="1" applyAlignment="1">
      <alignment horizontal="center"/>
    </xf>
    <xf numFmtId="0" fontId="0" fillId="8" borderId="11" xfId="0" applyFill="1" applyBorder="1" applyAlignment="1">
      <alignment horizontal="center" vertical="center"/>
    </xf>
    <xf numFmtId="0" fontId="0" fillId="0" borderId="0" xfId="0" applyBorder="1"/>
    <xf numFmtId="0" fontId="0" fillId="8" borderId="4" xfId="0" applyFont="1" applyFill="1" applyBorder="1" applyAlignment="1">
      <alignment horizontal="center"/>
    </xf>
    <xf numFmtId="0" fontId="15" fillId="5" borderId="3" xfId="16" applyFont="1" applyFill="1" applyBorder="1" applyAlignment="1">
      <alignment horizontal="center"/>
    </xf>
    <xf numFmtId="0" fontId="15" fillId="5" borderId="0" xfId="16" applyFont="1" applyFill="1" applyBorder="1" applyAlignment="1">
      <alignment horizontal="center"/>
    </xf>
    <xf numFmtId="167" fontId="2" fillId="8" borderId="4" xfId="39" applyNumberFormat="1" applyFont="1" applyFill="1" applyBorder="1" applyAlignment="1" applyProtection="1">
      <alignment horizontal="center" vertical="center"/>
    </xf>
    <xf numFmtId="0" fontId="0" fillId="0" borderId="0" xfId="0"/>
    <xf numFmtId="0" fontId="8" fillId="0" borderId="0" xfId="0" applyFont="1"/>
    <xf numFmtId="166" fontId="2" fillId="7" borderId="4" xfId="32" applyNumberFormat="1" applyFont="1" applyFill="1" applyBorder="1" applyAlignment="1">
      <alignment vertical="center"/>
    </xf>
    <xf numFmtId="0" fontId="9" fillId="8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26" fillId="3" borderId="0" xfId="0" applyFont="1" applyFill="1" applyBorder="1" applyAlignment="1"/>
    <xf numFmtId="0" fontId="0" fillId="3" borderId="0" xfId="0" applyFill="1"/>
    <xf numFmtId="0" fontId="28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Border="1"/>
    <xf numFmtId="0" fontId="2" fillId="2" borderId="0" xfId="16" applyFont="1" applyFill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11" fillId="5" borderId="33" xfId="16" applyFont="1" applyFill="1" applyBorder="1" applyAlignment="1">
      <alignment horizontal="center" vertical="center" wrapText="1"/>
    </xf>
    <xf numFmtId="0" fontId="2" fillId="0" borderId="0" xfId="1" applyFont="1" applyAlignment="1"/>
    <xf numFmtId="0" fontId="0" fillId="0" borderId="34" xfId="0" applyBorder="1" applyAlignment="1">
      <alignment horizontal="left" vertical="center"/>
    </xf>
    <xf numFmtId="0" fontId="11" fillId="9" borderId="33" xfId="16" applyFont="1" applyFill="1" applyBorder="1" applyAlignment="1">
      <alignment horizontal="center" vertical="center" wrapText="1"/>
    </xf>
    <xf numFmtId="0" fontId="14" fillId="0" borderId="34" xfId="0" applyFont="1" applyBorder="1"/>
    <xf numFmtId="0" fontId="0" fillId="0" borderId="34" xfId="0" applyBorder="1" applyAlignment="1">
      <alignment horizontal="center"/>
    </xf>
    <xf numFmtId="0" fontId="0" fillId="0" borderId="34" xfId="0" applyBorder="1"/>
    <xf numFmtId="0" fontId="2" fillId="0" borderId="0" xfId="16" applyFont="1"/>
    <xf numFmtId="0" fontId="2" fillId="8" borderId="35" xfId="35" applyFont="1" applyFill="1" applyBorder="1" applyAlignment="1">
      <alignment horizontal="left"/>
    </xf>
    <xf numFmtId="0" fontId="2" fillId="8" borderId="36" xfId="35" applyFont="1" applyFill="1" applyBorder="1" applyAlignment="1"/>
    <xf numFmtId="0" fontId="0" fillId="0" borderId="4" xfId="0" applyFill="1" applyBorder="1"/>
    <xf numFmtId="0" fontId="28" fillId="0" borderId="4" xfId="0" applyFont="1" applyFill="1" applyBorder="1"/>
    <xf numFmtId="0" fontId="0" fillId="0" borderId="4" xfId="0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8" borderId="4" xfId="0" applyFill="1" applyBorder="1"/>
    <xf numFmtId="0" fontId="0" fillId="0" borderId="4" xfId="0" applyBorder="1"/>
    <xf numFmtId="0" fontId="28" fillId="0" borderId="4" xfId="0" applyFont="1" applyBorder="1"/>
    <xf numFmtId="0" fontId="0" fillId="0" borderId="4" xfId="0" applyFill="1" applyBorder="1" applyAlignment="1">
      <alignment horizontal="left"/>
    </xf>
    <xf numFmtId="0" fontId="0" fillId="3" borderId="4" xfId="0" applyFill="1" applyBorder="1"/>
    <xf numFmtId="0" fontId="0" fillId="0" borderId="4" xfId="0" applyBorder="1" applyAlignment="1">
      <alignment horizontal="left"/>
    </xf>
    <xf numFmtId="0" fontId="28" fillId="0" borderId="4" xfId="0" applyFont="1" applyBorder="1" applyAlignment="1">
      <alignment wrapText="1"/>
    </xf>
    <xf numFmtId="0" fontId="28" fillId="0" borderId="4" xfId="0" applyFont="1" applyBorder="1" applyAlignment="1">
      <alignment horizontal="left"/>
    </xf>
    <xf numFmtId="0" fontId="28" fillId="0" borderId="4" xfId="0" applyFont="1" applyFill="1" applyBorder="1" applyAlignment="1">
      <alignment horizontal="left"/>
    </xf>
    <xf numFmtId="0" fontId="28" fillId="0" borderId="4" xfId="0" applyFont="1" applyBorder="1" applyAlignment="1">
      <alignment horizontal="left" vertical="center"/>
    </xf>
    <xf numFmtId="0" fontId="0" fillId="12" borderId="4" xfId="0" applyFill="1" applyBorder="1"/>
    <xf numFmtId="0" fontId="0" fillId="0" borderId="4" xfId="0" applyFill="1" applyBorder="1" applyAlignment="1">
      <alignment vertical="center"/>
    </xf>
    <xf numFmtId="0" fontId="28" fillId="0" borderId="4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28" fillId="0" borderId="4" xfId="0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center" vertical="center"/>
    </xf>
    <xf numFmtId="17" fontId="0" fillId="0" borderId="4" xfId="0" applyNumberFormat="1" applyBorder="1"/>
    <xf numFmtId="0" fontId="19" fillId="0" borderId="4" xfId="0" applyFont="1" applyBorder="1" applyAlignment="1">
      <alignment vertical="center"/>
    </xf>
    <xf numFmtId="0" fontId="13" fillId="0" borderId="4" xfId="0" applyFont="1" applyBorder="1" applyAlignment="1"/>
    <xf numFmtId="0" fontId="23" fillId="7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7" fillId="0" borderId="4" xfId="0" applyFont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 wrapText="1"/>
    </xf>
    <xf numFmtId="0" fontId="0" fillId="13" borderId="4" xfId="0" applyFill="1" applyBorder="1"/>
    <xf numFmtId="0" fontId="0" fillId="0" borderId="4" xfId="0" applyBorder="1" applyAlignment="1">
      <alignment wrapText="1"/>
    </xf>
    <xf numFmtId="0" fontId="0" fillId="14" borderId="4" xfId="0" applyFill="1" applyBorder="1"/>
    <xf numFmtId="0" fontId="11" fillId="5" borderId="40" xfId="16" applyFont="1" applyFill="1" applyBorder="1" applyAlignment="1">
      <alignment horizontal="center" vertical="center" wrapText="1"/>
    </xf>
    <xf numFmtId="0" fontId="11" fillId="5" borderId="41" xfId="16" applyFont="1" applyFill="1" applyBorder="1" applyAlignment="1">
      <alignment horizontal="center" vertical="center" wrapText="1"/>
    </xf>
    <xf numFmtId="0" fontId="2" fillId="2" borderId="41" xfId="16" applyFont="1" applyFill="1" applyBorder="1" applyAlignment="1" applyProtection="1">
      <alignment horizontal="center" vertical="center" wrapText="1"/>
      <protection locked="0"/>
    </xf>
    <xf numFmtId="0" fontId="2" fillId="2" borderId="42" xfId="16" applyFont="1" applyFill="1" applyBorder="1" applyAlignment="1" applyProtection="1">
      <alignment horizontal="left" vertical="center" wrapText="1"/>
      <protection locked="0"/>
    </xf>
    <xf numFmtId="0" fontId="11" fillId="9" borderId="41" xfId="16" applyFont="1" applyFill="1" applyBorder="1" applyAlignment="1">
      <alignment horizontal="center" vertical="center" wrapText="1"/>
    </xf>
    <xf numFmtId="0" fontId="15" fillId="5" borderId="43" xfId="16" applyFont="1" applyFill="1" applyBorder="1" applyAlignment="1">
      <alignment horizontal="center"/>
    </xf>
    <xf numFmtId="0" fontId="15" fillId="5" borderId="43" xfId="16" applyFont="1" applyFill="1" applyBorder="1"/>
    <xf numFmtId="0" fontId="15" fillId="5" borderId="43" xfId="16" applyNumberFormat="1" applyFont="1" applyFill="1" applyBorder="1" applyAlignment="1">
      <alignment horizontal="center"/>
    </xf>
    <xf numFmtId="173" fontId="15" fillId="5" borderId="43" xfId="16" applyNumberFormat="1" applyFont="1" applyFill="1" applyBorder="1" applyAlignment="1">
      <alignment horizontal="center"/>
    </xf>
    <xf numFmtId="0" fontId="15" fillId="5" borderId="43" xfId="16" applyFont="1" applyFill="1" applyBorder="1" applyAlignment="1">
      <alignment horizontal="left"/>
    </xf>
    <xf numFmtId="0" fontId="16" fillId="3" borderId="37" xfId="16" applyFont="1" applyFill="1" applyBorder="1" applyAlignment="1">
      <alignment horizontal="center" vertical="center" wrapText="1"/>
    </xf>
    <xf numFmtId="0" fontId="16" fillId="8" borderId="37" xfId="16" applyFont="1" applyFill="1" applyBorder="1" applyAlignment="1">
      <alignment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8" borderId="37" xfId="0" applyFont="1" applyFill="1" applyBorder="1" applyAlignment="1">
      <alignment horizontal="left" vertical="center" wrapText="1"/>
    </xf>
    <xf numFmtId="0" fontId="2" fillId="8" borderId="37" xfId="38" applyFont="1" applyFill="1" applyBorder="1" applyAlignment="1">
      <alignment vertical="center" wrapText="1"/>
    </xf>
    <xf numFmtId="0" fontId="11" fillId="5" borderId="44" xfId="16" applyFont="1" applyFill="1" applyBorder="1"/>
    <xf numFmtId="170" fontId="11" fillId="4" borderId="45" xfId="35" applyNumberFormat="1" applyFont="1" applyFill="1" applyBorder="1" applyAlignment="1">
      <alignment horizontal="center"/>
    </xf>
    <xf numFmtId="0" fontId="5" fillId="3" borderId="46" xfId="35" applyFont="1" applyFill="1" applyBorder="1" applyAlignment="1">
      <alignment horizontal="left"/>
    </xf>
    <xf numFmtId="0" fontId="5" fillId="8" borderId="46" xfId="35" applyFont="1" applyFill="1" applyBorder="1" applyAlignment="1">
      <alignment horizontal="left"/>
    </xf>
    <xf numFmtId="0" fontId="2" fillId="8" borderId="42" xfId="35" applyFont="1" applyFill="1" applyBorder="1" applyAlignment="1"/>
    <xf numFmtId="14" fontId="2" fillId="8" borderId="42" xfId="35" applyNumberFormat="1" applyFont="1" applyFill="1" applyBorder="1" applyAlignment="1">
      <alignment horizontal="center"/>
    </xf>
    <xf numFmtId="0" fontId="2" fillId="8" borderId="47" xfId="35" applyFont="1" applyFill="1" applyBorder="1" applyAlignment="1"/>
    <xf numFmtId="0" fontId="2" fillId="3" borderId="46" xfId="35" applyFont="1" applyFill="1" applyBorder="1" applyAlignment="1">
      <alignment horizontal="left" indent="1"/>
    </xf>
    <xf numFmtId="0" fontId="2" fillId="8" borderId="46" xfId="35" applyFont="1" applyFill="1" applyBorder="1" applyAlignment="1">
      <alignment horizontal="left" indent="1"/>
    </xf>
    <xf numFmtId="0" fontId="2" fillId="3" borderId="46" xfId="35" applyFont="1" applyFill="1" applyBorder="1" applyAlignment="1">
      <alignment horizontal="left"/>
    </xf>
    <xf numFmtId="0" fontId="2" fillId="8" borderId="46" xfId="35" applyFont="1" applyFill="1" applyBorder="1" applyAlignment="1">
      <alignment horizontal="left"/>
    </xf>
    <xf numFmtId="0" fontId="2" fillId="8" borderId="46" xfId="35" applyFont="1" applyFill="1" applyBorder="1"/>
    <xf numFmtId="14" fontId="2" fillId="8" borderId="42" xfId="0" applyNumberFormat="1" applyFont="1" applyFill="1" applyBorder="1" applyAlignment="1">
      <alignment horizontal="center"/>
    </xf>
    <xf numFmtId="0" fontId="23" fillId="7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7" fillId="0" borderId="4" xfId="0" applyFont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 wrapText="1"/>
    </xf>
    <xf numFmtId="0" fontId="28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8" borderId="4" xfId="0" applyFill="1" applyBorder="1" applyAlignment="1">
      <alignment horizontal="center"/>
    </xf>
    <xf numFmtId="0" fontId="0" fillId="0" borderId="0" xfId="0"/>
    <xf numFmtId="0" fontId="11" fillId="5" borderId="11" xfId="38" applyFont="1" applyFill="1" applyBorder="1" applyAlignment="1">
      <alignment horizontal="center" vertical="center"/>
    </xf>
    <xf numFmtId="0" fontId="15" fillId="5" borderId="43" xfId="38" applyFont="1" applyFill="1" applyBorder="1" applyAlignment="1">
      <alignment horizontal="center"/>
    </xf>
    <xf numFmtId="0" fontId="0" fillId="7" borderId="13" xfId="0" applyFont="1" applyFill="1" applyBorder="1" applyAlignment="1"/>
    <xf numFmtId="0" fontId="0" fillId="7" borderId="13" xfId="0" applyFont="1" applyFill="1" applyBorder="1"/>
    <xf numFmtId="0" fontId="11" fillId="5" borderId="40" xfId="38" applyFont="1" applyFill="1" applyBorder="1"/>
    <xf numFmtId="0" fontId="23" fillId="7" borderId="53" xfId="0" applyFont="1" applyFill="1" applyBorder="1" applyAlignment="1">
      <alignment horizontal="center" vertical="center"/>
    </xf>
    <xf numFmtId="0" fontId="23" fillId="7" borderId="53" xfId="0" applyFont="1" applyFill="1" applyBorder="1" applyAlignment="1">
      <alignment horizontal="center" vertical="center" wrapText="1"/>
    </xf>
    <xf numFmtId="0" fontId="11" fillId="5" borderId="40" xfId="38" applyFont="1" applyFill="1" applyBorder="1" applyAlignment="1">
      <alignment horizontal="center"/>
    </xf>
    <xf numFmtId="0" fontId="23" fillId="7" borderId="48" xfId="0" applyFont="1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 wrapText="1"/>
    </xf>
    <xf numFmtId="164" fontId="0" fillId="0" borderId="4" xfId="37" applyFont="1" applyBorder="1"/>
    <xf numFmtId="164" fontId="0" fillId="0" borderId="4" xfId="0" applyNumberFormat="1" applyBorder="1"/>
    <xf numFmtId="0" fontId="0" fillId="15" borderId="4" xfId="0" applyFill="1" applyBorder="1" applyAlignment="1">
      <alignment horizontal="left" vertical="center" wrapText="1"/>
    </xf>
    <xf numFmtId="164" fontId="0" fillId="0" borderId="4" xfId="37" applyFont="1" applyFill="1" applyBorder="1"/>
    <xf numFmtId="164" fontId="0" fillId="3" borderId="0" xfId="0" applyNumberFormat="1" applyFill="1" applyBorder="1"/>
    <xf numFmtId="0" fontId="0" fillId="10" borderId="4" xfId="0" applyFill="1" applyBorder="1"/>
    <xf numFmtId="164" fontId="0" fillId="10" borderId="4" xfId="0" applyNumberFormat="1" applyFill="1" applyBorder="1"/>
    <xf numFmtId="0" fontId="0" fillId="10" borderId="4" xfId="0" applyFill="1" applyBorder="1" applyAlignment="1"/>
    <xf numFmtId="164" fontId="0" fillId="10" borderId="4" xfId="0" applyNumberFormat="1" applyFill="1" applyBorder="1" applyAlignment="1"/>
    <xf numFmtId="164" fontId="0" fillId="3" borderId="4" xfId="0" applyNumberFormat="1" applyFill="1" applyBorder="1"/>
    <xf numFmtId="0" fontId="0" fillId="15" borderId="4" xfId="0" applyFill="1" applyBorder="1"/>
    <xf numFmtId="164" fontId="0" fillId="15" borderId="4" xfId="0" applyNumberFormat="1" applyFill="1" applyBorder="1"/>
    <xf numFmtId="0" fontId="0" fillId="15" borderId="54" xfId="0" applyFill="1" applyBorder="1" applyAlignment="1">
      <alignment vertical="center" wrapText="1"/>
    </xf>
    <xf numFmtId="0" fontId="0" fillId="15" borderId="55" xfId="0" applyFill="1" applyBorder="1" applyAlignment="1">
      <alignment vertical="center" wrapText="1"/>
    </xf>
    <xf numFmtId="0" fontId="0" fillId="10" borderId="54" xfId="0" applyFill="1" applyBorder="1" applyAlignment="1"/>
    <xf numFmtId="0" fontId="0" fillId="0" borderId="54" xfId="0" applyBorder="1" applyAlignment="1"/>
    <xf numFmtId="0" fontId="0" fillId="3" borderId="54" xfId="0" applyFill="1" applyBorder="1" applyAlignment="1"/>
    <xf numFmtId="0" fontId="0" fillId="15" borderId="54" xfId="0" applyFill="1" applyBorder="1" applyAlignment="1"/>
    <xf numFmtId="9" fontId="9" fillId="8" borderId="1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2" xfId="0" applyBorder="1" applyAlignment="1">
      <alignment horizontal="left"/>
    </xf>
    <xf numFmtId="0" fontId="27" fillId="0" borderId="52" xfId="0" applyFont="1" applyBorder="1" applyAlignment="1">
      <alignment horizontal="center" vertical="center"/>
    </xf>
    <xf numFmtId="0" fontId="0" fillId="0" borderId="52" xfId="0" applyBorder="1"/>
    <xf numFmtId="0" fontId="0" fillId="0" borderId="52" xfId="0" applyBorder="1" applyAlignment="1">
      <alignment horizontal="center"/>
    </xf>
    <xf numFmtId="0" fontId="0" fillId="0" borderId="52" xfId="0" applyFill="1" applyBorder="1"/>
    <xf numFmtId="14" fontId="0" fillId="0" borderId="52" xfId="0" applyNumberFormat="1" applyBorder="1" applyAlignment="1">
      <alignment horizontal="center"/>
    </xf>
    <xf numFmtId="0" fontId="0" fillId="3" borderId="52" xfId="0" applyFill="1" applyBorder="1"/>
    <xf numFmtId="0" fontId="28" fillId="0" borderId="52" xfId="0" applyFont="1" applyBorder="1"/>
    <xf numFmtId="0" fontId="0" fillId="0" borderId="52" xfId="0" applyFill="1" applyBorder="1" applyAlignment="1">
      <alignment horizontal="center"/>
    </xf>
    <xf numFmtId="0" fontId="28" fillId="0" borderId="52" xfId="0" applyFont="1" applyFill="1" applyBorder="1"/>
    <xf numFmtId="0" fontId="0" fillId="8" borderId="52" xfId="0" applyFill="1" applyBorder="1"/>
    <xf numFmtId="0" fontId="0" fillId="0" borderId="52" xfId="0" applyFill="1" applyBorder="1" applyAlignment="1">
      <alignment vertical="center"/>
    </xf>
    <xf numFmtId="0" fontId="0" fillId="0" borderId="52" xfId="0" applyFill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8" fillId="8" borderId="4" xfId="0" applyFont="1" applyFill="1" applyBorder="1" applyAlignment="1">
      <alignment horizontal="left"/>
    </xf>
    <xf numFmtId="0" fontId="0" fillId="3" borderId="0" xfId="0" applyNumberFormat="1" applyFill="1" applyAlignment="1">
      <alignment horizontal="center"/>
    </xf>
    <xf numFmtId="0" fontId="23" fillId="7" borderId="5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0" borderId="52" xfId="0" applyNumberFormat="1" applyBorder="1" applyAlignment="1">
      <alignment horizontal="center"/>
    </xf>
    <xf numFmtId="0" fontId="0" fillId="3" borderId="0" xfId="0" applyNumberFormat="1" applyFill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7" borderId="16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8" borderId="37" xfId="0" applyFont="1" applyFill="1" applyBorder="1" applyAlignment="1">
      <alignment horizontal="left" vertical="center" wrapText="1"/>
    </xf>
    <xf numFmtId="0" fontId="2" fillId="8" borderId="32" xfId="0" applyFont="1" applyFill="1" applyBorder="1" applyAlignment="1">
      <alignment horizontal="left" vertical="center" wrapText="1"/>
    </xf>
    <xf numFmtId="0" fontId="11" fillId="5" borderId="21" xfId="16" applyFont="1" applyFill="1" applyBorder="1" applyAlignment="1">
      <alignment horizontal="left" vertical="center"/>
    </xf>
    <xf numFmtId="0" fontId="11" fillId="5" borderId="24" xfId="16" applyFont="1" applyFill="1" applyBorder="1" applyAlignment="1">
      <alignment horizontal="left" vertical="center"/>
    </xf>
    <xf numFmtId="171" fontId="11" fillId="4" borderId="6" xfId="35" applyNumberFormat="1" applyFont="1" applyFill="1" applyBorder="1" applyAlignment="1">
      <alignment horizontal="center"/>
    </xf>
    <xf numFmtId="171" fontId="11" fillId="4" borderId="7" xfId="35" applyNumberFormat="1" applyFont="1" applyFill="1" applyBorder="1" applyAlignment="1">
      <alignment horizontal="center"/>
    </xf>
    <xf numFmtId="171" fontId="11" fillId="4" borderId="8" xfId="35" applyNumberFormat="1" applyFont="1" applyFill="1" applyBorder="1" applyAlignment="1">
      <alignment horizontal="center"/>
    </xf>
    <xf numFmtId="0" fontId="19" fillId="0" borderId="4" xfId="0" applyFont="1" applyBorder="1" applyAlignment="1">
      <alignment vertical="center"/>
    </xf>
    <xf numFmtId="0" fontId="13" fillId="0" borderId="4" xfId="0" applyFont="1" applyBorder="1" applyAlignment="1"/>
    <xf numFmtId="0" fontId="18" fillId="0" borderId="4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5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8" fillId="7" borderId="4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28" fillId="7" borderId="0" xfId="0" applyFont="1" applyFill="1" applyBorder="1" applyAlignment="1">
      <alignment horizontal="center"/>
    </xf>
    <xf numFmtId="0" fontId="28" fillId="7" borderId="31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0" fontId="0" fillId="7" borderId="56" xfId="0" applyFill="1" applyBorder="1" applyAlignment="1">
      <alignment horizontal="center"/>
    </xf>
    <xf numFmtId="0" fontId="0" fillId="7" borderId="55" xfId="0" applyFill="1" applyBorder="1" applyAlignment="1">
      <alignment horizontal="center"/>
    </xf>
    <xf numFmtId="0" fontId="27" fillId="0" borderId="58" xfId="0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3" fillId="7" borderId="4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/>
    </xf>
    <xf numFmtId="0" fontId="23" fillId="7" borderId="4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left"/>
    </xf>
    <xf numFmtId="0" fontId="26" fillId="8" borderId="0" xfId="0" applyFont="1" applyFill="1" applyBorder="1" applyAlignment="1">
      <alignment horizontal="left"/>
    </xf>
    <xf numFmtId="0" fontId="23" fillId="7" borderId="31" xfId="0" applyFont="1" applyFill="1" applyBorder="1" applyAlignment="1">
      <alignment horizontal="center" vertical="center"/>
    </xf>
    <xf numFmtId="0" fontId="23" fillId="7" borderId="38" xfId="0" applyFont="1" applyFill="1" applyBorder="1" applyAlignment="1">
      <alignment horizontal="center" vertical="center"/>
    </xf>
    <xf numFmtId="0" fontId="23" fillId="11" borderId="53" xfId="0" applyFont="1" applyFill="1" applyBorder="1" applyAlignment="1">
      <alignment horizontal="center" vertical="center"/>
    </xf>
    <xf numFmtId="0" fontId="23" fillId="7" borderId="53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3" fillId="7" borderId="31" xfId="0" applyFont="1" applyFill="1" applyBorder="1" applyAlignment="1">
      <alignment horizontal="center" vertical="center" wrapText="1"/>
    </xf>
    <xf numFmtId="0" fontId="23" fillId="7" borderId="38" xfId="0" applyFont="1" applyFill="1" applyBorder="1" applyAlignment="1">
      <alignment horizontal="center" vertical="center" wrapText="1"/>
    </xf>
    <xf numFmtId="0" fontId="23" fillId="11" borderId="4" xfId="0" applyFont="1" applyFill="1" applyBorder="1" applyAlignment="1">
      <alignment horizontal="center" vertical="center" wrapText="1"/>
    </xf>
    <xf numFmtId="0" fontId="23" fillId="11" borderId="48" xfId="0" applyFont="1" applyFill="1" applyBorder="1" applyAlignment="1">
      <alignment horizontal="center" vertical="center" wrapText="1"/>
    </xf>
    <xf numFmtId="0" fontId="23" fillId="11" borderId="49" xfId="0" applyFont="1" applyFill="1" applyBorder="1" applyAlignment="1">
      <alignment horizontal="center" vertical="center" wrapText="1"/>
    </xf>
    <xf numFmtId="0" fontId="23" fillId="11" borderId="56" xfId="0" applyFont="1" applyFill="1" applyBorder="1" applyAlignment="1">
      <alignment horizontal="center" vertical="center" wrapText="1"/>
    </xf>
    <xf numFmtId="0" fontId="23" fillId="11" borderId="50" xfId="0" applyFont="1" applyFill="1" applyBorder="1" applyAlignment="1">
      <alignment horizontal="center" vertical="center" wrapText="1"/>
    </xf>
    <xf numFmtId="0" fontId="23" fillId="7" borderId="52" xfId="0" applyFont="1" applyFill="1" applyBorder="1" applyAlignment="1">
      <alignment horizontal="center" vertical="center"/>
    </xf>
    <xf numFmtId="0" fontId="23" fillId="7" borderId="32" xfId="0" applyFont="1" applyFill="1" applyBorder="1" applyAlignment="1">
      <alignment horizontal="center" vertical="center"/>
    </xf>
    <xf numFmtId="0" fontId="23" fillId="11" borderId="48" xfId="0" applyFont="1" applyFill="1" applyBorder="1" applyAlignment="1">
      <alignment horizontal="center" vertical="center"/>
    </xf>
    <xf numFmtId="0" fontId="23" fillId="11" borderId="49" xfId="0" applyFont="1" applyFill="1" applyBorder="1" applyAlignment="1">
      <alignment horizontal="center" vertical="center"/>
    </xf>
    <xf numFmtId="0" fontId="23" fillId="11" borderId="60" xfId="0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0" fontId="26" fillId="0" borderId="51" xfId="0" applyFont="1" applyBorder="1" applyAlignment="1">
      <alignment horizontal="center"/>
    </xf>
    <xf numFmtId="0" fontId="0" fillId="15" borderId="4" xfId="0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54" xfId="0" applyFill="1" applyBorder="1" applyAlignment="1">
      <alignment horizontal="center" vertical="center"/>
    </xf>
    <xf numFmtId="0" fontId="0" fillId="15" borderId="55" xfId="0" applyFill="1" applyBorder="1" applyAlignment="1">
      <alignment horizontal="center" vertical="center"/>
    </xf>
    <xf numFmtId="0" fontId="0" fillId="15" borderId="4" xfId="0" applyFill="1" applyBorder="1" applyAlignment="1">
      <alignment horizontal="left" vertical="center" wrapText="1"/>
    </xf>
    <xf numFmtId="164" fontId="0" fillId="0" borderId="4" xfId="0" applyNumberFormat="1" applyBorder="1" applyAlignment="1">
      <alignment horizontal="center" vertical="center"/>
    </xf>
    <xf numFmtId="0" fontId="0" fillId="3" borderId="54" xfId="0" applyFill="1" applyBorder="1" applyAlignment="1">
      <alignment horizontal="left"/>
    </xf>
    <xf numFmtId="0" fontId="0" fillId="3" borderId="56" xfId="0" applyFill="1" applyBorder="1" applyAlignment="1">
      <alignment horizontal="left"/>
    </xf>
    <xf numFmtId="0" fontId="0" fillId="3" borderId="55" xfId="0" applyFill="1" applyBorder="1" applyAlignment="1">
      <alignment horizontal="left"/>
    </xf>
    <xf numFmtId="0" fontId="0" fillId="10" borderId="54" xfId="0" applyFont="1" applyFill="1" applyBorder="1" applyAlignment="1">
      <alignment horizontal="left"/>
    </xf>
    <xf numFmtId="0" fontId="0" fillId="10" borderId="56" xfId="0" applyFont="1" applyFill="1" applyBorder="1" applyAlignment="1">
      <alignment horizontal="left"/>
    </xf>
    <xf numFmtId="0" fontId="0" fillId="10" borderId="55" xfId="0" applyFont="1" applyFill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6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10" borderId="54" xfId="0" applyFill="1" applyBorder="1" applyAlignment="1">
      <alignment horizontal="left"/>
    </xf>
    <xf numFmtId="0" fontId="0" fillId="10" borderId="56" xfId="0" applyFill="1" applyBorder="1" applyAlignment="1">
      <alignment horizontal="left"/>
    </xf>
    <xf numFmtId="0" fontId="0" fillId="10" borderId="55" xfId="0" applyFill="1" applyBorder="1" applyAlignment="1">
      <alignment horizontal="left"/>
    </xf>
    <xf numFmtId="0" fontId="0" fillId="15" borderId="4" xfId="0" applyFill="1" applyBorder="1" applyAlignment="1">
      <alignment horizontal="left"/>
    </xf>
  </cellXfs>
  <cellStyles count="51">
    <cellStyle name="Comma 2" xfId="3"/>
    <cellStyle name="Comma 2 2" xfId="4"/>
    <cellStyle name="Comma 2 3" xfId="5"/>
    <cellStyle name="Comma 3" xfId="6"/>
    <cellStyle name="Comma 3 2" xfId="7"/>
    <cellStyle name="Comma 3 2 2" xfId="41"/>
    <cellStyle name="Comma 3 3" xfId="40"/>
    <cellStyle name="Comma 3_Revisão Plano Estratégico_Saúde 240212 vGJ" xfId="8"/>
    <cellStyle name="Comma 4" xfId="2"/>
    <cellStyle name="Comma 5" xfId="31"/>
    <cellStyle name="Comma 6" xfId="33"/>
    <cellStyle name="Comma 7" xfId="34"/>
    <cellStyle name="Currency 2" xfId="10"/>
    <cellStyle name="Currency 2 2" xfId="11"/>
    <cellStyle name="Currency 2 2 2" xfId="42"/>
    <cellStyle name="Currency 2 3" xfId="39"/>
    <cellStyle name="Currency 3" xfId="12"/>
    <cellStyle name="Currency 3 2" xfId="43"/>
    <cellStyle name="Currency 4" xfId="9"/>
    <cellStyle name="Currency 4 2" xfId="44"/>
    <cellStyle name="Excel Built-in Comma" xfId="13"/>
    <cellStyle name="Excel Built-in Comma 2" xfId="14"/>
    <cellStyle name="Excel Built-in Comma 2 2" xfId="45"/>
    <cellStyle name="Excel Built-in Currency" xfId="15"/>
    <cellStyle name="Excel Built-in Currency 2" xfId="46"/>
    <cellStyle name="Excel Built-in Normal" xfId="16"/>
    <cellStyle name="Excel Built-in Normal 2" xfId="38"/>
    <cellStyle name="Moeda" xfId="37" builtinId="4"/>
    <cellStyle name="Normal" xfId="0" builtinId="0"/>
    <cellStyle name="Normal 10" xfId="35"/>
    <cellStyle name="Normal 2" xfId="17"/>
    <cellStyle name="Normal 2 2" xfId="18"/>
    <cellStyle name="Normal 2 2 2" xfId="47"/>
    <cellStyle name="Normal 2 3" xfId="19"/>
    <cellStyle name="Normal 2_Revisão Plano Estratégico_Saúde 240212 vGJ" xfId="20"/>
    <cellStyle name="Normal 3" xfId="21"/>
    <cellStyle name="Normal 3 2" xfId="48"/>
    <cellStyle name="Normal 4" xfId="22"/>
    <cellStyle name="Normal 5" xfId="23"/>
    <cellStyle name="Normal 6" xfId="24"/>
    <cellStyle name="Normal 6 2" xfId="49"/>
    <cellStyle name="Normal 7" xfId="1"/>
    <cellStyle name="Normal 8" xfId="30"/>
    <cellStyle name="Normal 9" xfId="32"/>
    <cellStyle name="Percent 2" xfId="25"/>
    <cellStyle name="Percent 2 2" xfId="50"/>
    <cellStyle name="Percent 3" xfId="26"/>
    <cellStyle name="Separador de milhares" xfId="36" builtinId="3"/>
    <cellStyle name="Título 1 1" xfId="27"/>
    <cellStyle name="Título 1 1 1" xfId="28"/>
    <cellStyle name="Título 1 1 1 1" xfId="29"/>
  </cellStyles>
  <dxfs count="4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#MAPA!A1"/><Relationship Id="rId18" Type="http://schemas.openxmlformats.org/officeDocument/2006/relationships/hyperlink" Target="#MAPA!A1"/><Relationship Id="rId26" Type="http://schemas.openxmlformats.org/officeDocument/2006/relationships/hyperlink" Target="#MAPA!A1"/><Relationship Id="rId39" Type="http://schemas.openxmlformats.org/officeDocument/2006/relationships/hyperlink" Target="#MAPA!A1"/><Relationship Id="rId21" Type="http://schemas.openxmlformats.org/officeDocument/2006/relationships/hyperlink" Target="#MAPA!A1"/><Relationship Id="rId34" Type="http://schemas.openxmlformats.org/officeDocument/2006/relationships/hyperlink" Target="#MAPA!A1"/><Relationship Id="rId42" Type="http://schemas.openxmlformats.org/officeDocument/2006/relationships/hyperlink" Target="#MAPA!A1"/><Relationship Id="rId47" Type="http://schemas.openxmlformats.org/officeDocument/2006/relationships/hyperlink" Target="#MAPA!A1"/><Relationship Id="rId50" Type="http://schemas.openxmlformats.org/officeDocument/2006/relationships/hyperlink" Target="#MAPA!A1"/><Relationship Id="rId55" Type="http://schemas.openxmlformats.org/officeDocument/2006/relationships/hyperlink" Target="#MAPA!A1"/><Relationship Id="rId63" Type="http://schemas.openxmlformats.org/officeDocument/2006/relationships/hyperlink" Target="#MAPA!A1"/><Relationship Id="rId68" Type="http://schemas.openxmlformats.org/officeDocument/2006/relationships/hyperlink" Target="#MAPA!A1"/><Relationship Id="rId7" Type="http://schemas.openxmlformats.org/officeDocument/2006/relationships/hyperlink" Target="#MAPA!A1"/><Relationship Id="rId2" Type="http://schemas.openxmlformats.org/officeDocument/2006/relationships/hyperlink" Target="#MAPA!A1"/><Relationship Id="rId16" Type="http://schemas.openxmlformats.org/officeDocument/2006/relationships/hyperlink" Target="#MAPA!A1"/><Relationship Id="rId29" Type="http://schemas.openxmlformats.org/officeDocument/2006/relationships/hyperlink" Target="#MAPA!A1"/><Relationship Id="rId1" Type="http://schemas.openxmlformats.org/officeDocument/2006/relationships/hyperlink" Target="#MAPA!A1"/><Relationship Id="rId6" Type="http://schemas.openxmlformats.org/officeDocument/2006/relationships/hyperlink" Target="#MAPA!A1"/><Relationship Id="rId11" Type="http://schemas.openxmlformats.org/officeDocument/2006/relationships/hyperlink" Target="#MAPA!A1"/><Relationship Id="rId24" Type="http://schemas.openxmlformats.org/officeDocument/2006/relationships/hyperlink" Target="#MAPA!A1"/><Relationship Id="rId32" Type="http://schemas.openxmlformats.org/officeDocument/2006/relationships/hyperlink" Target="#MAPA!A1"/><Relationship Id="rId37" Type="http://schemas.openxmlformats.org/officeDocument/2006/relationships/hyperlink" Target="#MAPA!A1"/><Relationship Id="rId40" Type="http://schemas.openxmlformats.org/officeDocument/2006/relationships/hyperlink" Target="#MAPA!A1"/><Relationship Id="rId45" Type="http://schemas.openxmlformats.org/officeDocument/2006/relationships/hyperlink" Target="#MAPA!A1"/><Relationship Id="rId53" Type="http://schemas.openxmlformats.org/officeDocument/2006/relationships/hyperlink" Target="#MAPA!A1"/><Relationship Id="rId58" Type="http://schemas.openxmlformats.org/officeDocument/2006/relationships/hyperlink" Target="#MAPA!A1"/><Relationship Id="rId66" Type="http://schemas.openxmlformats.org/officeDocument/2006/relationships/hyperlink" Target="#MAPA!A1"/><Relationship Id="rId5" Type="http://schemas.openxmlformats.org/officeDocument/2006/relationships/hyperlink" Target="#MAPA!A1"/><Relationship Id="rId15" Type="http://schemas.openxmlformats.org/officeDocument/2006/relationships/hyperlink" Target="#MAPA!A1"/><Relationship Id="rId23" Type="http://schemas.openxmlformats.org/officeDocument/2006/relationships/hyperlink" Target="#MAPA!A1"/><Relationship Id="rId28" Type="http://schemas.openxmlformats.org/officeDocument/2006/relationships/hyperlink" Target="#MAPA!A1"/><Relationship Id="rId36" Type="http://schemas.openxmlformats.org/officeDocument/2006/relationships/hyperlink" Target="#MAPA!A1"/><Relationship Id="rId49" Type="http://schemas.openxmlformats.org/officeDocument/2006/relationships/hyperlink" Target="#MAPA!A1"/><Relationship Id="rId57" Type="http://schemas.openxmlformats.org/officeDocument/2006/relationships/hyperlink" Target="#MAPA!A1"/><Relationship Id="rId61" Type="http://schemas.openxmlformats.org/officeDocument/2006/relationships/hyperlink" Target="#MAPA!A1"/><Relationship Id="rId10" Type="http://schemas.openxmlformats.org/officeDocument/2006/relationships/hyperlink" Target="#MAPA!A1"/><Relationship Id="rId19" Type="http://schemas.openxmlformats.org/officeDocument/2006/relationships/hyperlink" Target="#MAPA!A1"/><Relationship Id="rId31" Type="http://schemas.openxmlformats.org/officeDocument/2006/relationships/hyperlink" Target="#MAPA!A1"/><Relationship Id="rId44" Type="http://schemas.openxmlformats.org/officeDocument/2006/relationships/hyperlink" Target="#MAPA!A1"/><Relationship Id="rId52" Type="http://schemas.openxmlformats.org/officeDocument/2006/relationships/hyperlink" Target="#MAPA!A1"/><Relationship Id="rId60" Type="http://schemas.openxmlformats.org/officeDocument/2006/relationships/hyperlink" Target="#MAPA!A1"/><Relationship Id="rId65" Type="http://schemas.openxmlformats.org/officeDocument/2006/relationships/hyperlink" Target="#MAPA!A1"/><Relationship Id="rId4" Type="http://schemas.openxmlformats.org/officeDocument/2006/relationships/hyperlink" Target="#MAPA!A1"/><Relationship Id="rId9" Type="http://schemas.openxmlformats.org/officeDocument/2006/relationships/hyperlink" Target="#MAPA!A1"/><Relationship Id="rId14" Type="http://schemas.openxmlformats.org/officeDocument/2006/relationships/image" Target="../media/image1.png"/><Relationship Id="rId22" Type="http://schemas.openxmlformats.org/officeDocument/2006/relationships/hyperlink" Target="#MAPA!A1"/><Relationship Id="rId27" Type="http://schemas.openxmlformats.org/officeDocument/2006/relationships/hyperlink" Target="#MAPA!A1"/><Relationship Id="rId30" Type="http://schemas.openxmlformats.org/officeDocument/2006/relationships/hyperlink" Target="#MAPA!A1"/><Relationship Id="rId35" Type="http://schemas.openxmlformats.org/officeDocument/2006/relationships/hyperlink" Target="#MAPA!A1"/><Relationship Id="rId43" Type="http://schemas.openxmlformats.org/officeDocument/2006/relationships/hyperlink" Target="#MAPA!A1"/><Relationship Id="rId48" Type="http://schemas.openxmlformats.org/officeDocument/2006/relationships/hyperlink" Target="#MAPA!A1"/><Relationship Id="rId56" Type="http://schemas.openxmlformats.org/officeDocument/2006/relationships/hyperlink" Target="#MAPA!A1"/><Relationship Id="rId64" Type="http://schemas.openxmlformats.org/officeDocument/2006/relationships/hyperlink" Target="#MAPA!A1"/><Relationship Id="rId8" Type="http://schemas.openxmlformats.org/officeDocument/2006/relationships/hyperlink" Target="#MAPA!A1"/><Relationship Id="rId51" Type="http://schemas.openxmlformats.org/officeDocument/2006/relationships/hyperlink" Target="#MAPA!A1"/><Relationship Id="rId3" Type="http://schemas.openxmlformats.org/officeDocument/2006/relationships/hyperlink" Target="#MAPA!A1"/><Relationship Id="rId12" Type="http://schemas.openxmlformats.org/officeDocument/2006/relationships/hyperlink" Target="#MAPA!A1"/><Relationship Id="rId17" Type="http://schemas.openxmlformats.org/officeDocument/2006/relationships/hyperlink" Target="#MAPA!A1"/><Relationship Id="rId25" Type="http://schemas.openxmlformats.org/officeDocument/2006/relationships/hyperlink" Target="#MAPA!A1"/><Relationship Id="rId33" Type="http://schemas.openxmlformats.org/officeDocument/2006/relationships/hyperlink" Target="#MAPA!A1"/><Relationship Id="rId38" Type="http://schemas.openxmlformats.org/officeDocument/2006/relationships/hyperlink" Target="#MAPA!A1"/><Relationship Id="rId46" Type="http://schemas.openxmlformats.org/officeDocument/2006/relationships/hyperlink" Target="#MAPA!A1"/><Relationship Id="rId59" Type="http://schemas.openxmlformats.org/officeDocument/2006/relationships/hyperlink" Target="#MAPA!A1"/><Relationship Id="rId67" Type="http://schemas.openxmlformats.org/officeDocument/2006/relationships/hyperlink" Target="#MAPA!A1"/><Relationship Id="rId20" Type="http://schemas.openxmlformats.org/officeDocument/2006/relationships/hyperlink" Target="#MAPA!A1"/><Relationship Id="rId41" Type="http://schemas.openxmlformats.org/officeDocument/2006/relationships/hyperlink" Target="#MAPA!A1"/><Relationship Id="rId54" Type="http://schemas.openxmlformats.org/officeDocument/2006/relationships/hyperlink" Target="#MAPA!A1"/><Relationship Id="rId62" Type="http://schemas.openxmlformats.org/officeDocument/2006/relationships/hyperlink" Target="#MAP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400668</xdr:colOff>
      <xdr:row>46</xdr:row>
      <xdr:rowOff>39968</xdr:rowOff>
    </xdr:from>
    <xdr:to>
      <xdr:col>7</xdr:col>
      <xdr:colOff>8045</xdr:colOff>
      <xdr:row>47</xdr:row>
      <xdr:rowOff>65492</xdr:rowOff>
    </xdr:to>
    <xdr:sp macro="" textlink="">
      <xdr:nvSpPr>
        <xdr:cNvPr id="8" name="Elipse 7">
          <a:hlinkClick xmlns:r="http://schemas.openxmlformats.org/officeDocument/2006/relationships" r:id="rId1" tooltip="CFM - Mercado Popular; CLF - Implementar Centro de Comércio na região do bairro do Comércio; CLF - Ordenar e Fiscalizar a região do Comércio; CSD - Fiscalizar e notificar cartazes na Rua Miguel Calmon;"/>
        </xdr:cNvPr>
        <xdr:cNvSpPr/>
      </xdr:nvSpPr>
      <xdr:spPr>
        <a:xfrm>
          <a:off x="4043981" y="8802968"/>
          <a:ext cx="214595" cy="21602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6</xdr:col>
      <xdr:colOff>342900</xdr:colOff>
      <xdr:row>46</xdr:row>
      <xdr:rowOff>9525</xdr:rowOff>
    </xdr:from>
    <xdr:to>
      <xdr:col>7</xdr:col>
      <xdr:colOff>93340</xdr:colOff>
      <xdr:row>47</xdr:row>
      <xdr:rowOff>67876</xdr:rowOff>
    </xdr:to>
    <xdr:sp macro="" textlink="">
      <xdr:nvSpPr>
        <xdr:cNvPr id="9" name="CaixaDeTexto 6"/>
        <xdr:cNvSpPr txBox="1"/>
      </xdr:nvSpPr>
      <xdr:spPr>
        <a:xfrm>
          <a:off x="3986213" y="8772525"/>
          <a:ext cx="357658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1</a:t>
          </a:r>
          <a:endParaRPr lang="pt-BR" sz="1000" b="1"/>
        </a:p>
      </xdr:txBody>
    </xdr:sp>
    <xdr:clientData/>
  </xdr:twoCellAnchor>
  <xdr:twoCellAnchor>
    <xdr:from>
      <xdr:col>4</xdr:col>
      <xdr:colOff>375734</xdr:colOff>
      <xdr:row>59</xdr:row>
      <xdr:rowOff>20918</xdr:rowOff>
    </xdr:from>
    <xdr:to>
      <xdr:col>4</xdr:col>
      <xdr:colOff>593746</xdr:colOff>
      <xdr:row>60</xdr:row>
      <xdr:rowOff>46442</xdr:rowOff>
    </xdr:to>
    <xdr:sp macro="" textlink="">
      <xdr:nvSpPr>
        <xdr:cNvPr id="11" name="Elipse 10">
          <a:hlinkClick xmlns:r="http://schemas.openxmlformats.org/officeDocument/2006/relationships" r:id="rId2" tooltip="CFM - Feira da Barra; CLF - Operação Praia no Farol e Porto da Barra, ordenar e fiscalizar a região da Barra; CSD - Notificar e fiscalizar cartazes na Barra;"/>
        </xdr:cNvPr>
        <xdr:cNvSpPr/>
      </xdr:nvSpPr>
      <xdr:spPr>
        <a:xfrm>
          <a:off x="2827386" y="11260418"/>
          <a:ext cx="218012" cy="21602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4</xdr:col>
      <xdr:colOff>317046</xdr:colOff>
      <xdr:row>58</xdr:row>
      <xdr:rowOff>180975</xdr:rowOff>
    </xdr:from>
    <xdr:to>
      <xdr:col>5</xdr:col>
      <xdr:colOff>67486</xdr:colOff>
      <xdr:row>60</xdr:row>
      <xdr:rowOff>48826</xdr:rowOff>
    </xdr:to>
    <xdr:sp macro="" textlink="">
      <xdr:nvSpPr>
        <xdr:cNvPr id="12" name="CaixaDeTexto 6"/>
        <xdr:cNvSpPr txBox="1"/>
      </xdr:nvSpPr>
      <xdr:spPr>
        <a:xfrm>
          <a:off x="2768698" y="11229975"/>
          <a:ext cx="363353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88</a:t>
          </a:r>
          <a:endParaRPr lang="pt-BR" sz="1000" b="1"/>
        </a:p>
      </xdr:txBody>
    </xdr:sp>
    <xdr:clientData/>
  </xdr:twoCellAnchor>
  <xdr:twoCellAnchor>
    <xdr:from>
      <xdr:col>6</xdr:col>
      <xdr:colOff>282671</xdr:colOff>
      <xdr:row>58</xdr:row>
      <xdr:rowOff>184204</xdr:rowOff>
    </xdr:from>
    <xdr:to>
      <xdr:col>6</xdr:col>
      <xdr:colOff>498695</xdr:colOff>
      <xdr:row>60</xdr:row>
      <xdr:rowOff>19228</xdr:rowOff>
    </xdr:to>
    <xdr:sp macro="" textlink="">
      <xdr:nvSpPr>
        <xdr:cNvPr id="14" name="Elipse 13">
          <a:hlinkClick xmlns:r="http://schemas.openxmlformats.org/officeDocument/2006/relationships" r:id="rId3" tooltip="CLF - Operação Praia na Ondina;"/>
        </xdr:cNvPr>
        <xdr:cNvSpPr/>
      </xdr:nvSpPr>
      <xdr:spPr>
        <a:xfrm>
          <a:off x="3960149" y="11233204"/>
          <a:ext cx="216024" cy="21602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6</xdr:col>
      <xdr:colOff>224518</xdr:colOff>
      <xdr:row>58</xdr:row>
      <xdr:rowOff>153761</xdr:rowOff>
    </xdr:from>
    <xdr:to>
      <xdr:col>6</xdr:col>
      <xdr:colOff>587279</xdr:colOff>
      <xdr:row>60</xdr:row>
      <xdr:rowOff>21612</xdr:rowOff>
    </xdr:to>
    <xdr:sp macro="" textlink="">
      <xdr:nvSpPr>
        <xdr:cNvPr id="15" name="CaixaDeTexto 6"/>
        <xdr:cNvSpPr txBox="1"/>
      </xdr:nvSpPr>
      <xdr:spPr>
        <a:xfrm>
          <a:off x="3901996" y="11202761"/>
          <a:ext cx="362761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89</a:t>
          </a:r>
          <a:endParaRPr lang="pt-BR" sz="1000" b="1"/>
        </a:p>
      </xdr:txBody>
    </xdr:sp>
    <xdr:clientData/>
  </xdr:twoCellAnchor>
  <xdr:twoCellAnchor>
    <xdr:from>
      <xdr:col>5</xdr:col>
      <xdr:colOff>305803</xdr:colOff>
      <xdr:row>52</xdr:row>
      <xdr:rowOff>125693</xdr:rowOff>
    </xdr:from>
    <xdr:to>
      <xdr:col>5</xdr:col>
      <xdr:colOff>521827</xdr:colOff>
      <xdr:row>53</xdr:row>
      <xdr:rowOff>151217</xdr:rowOff>
    </xdr:to>
    <xdr:sp macro="" textlink="">
      <xdr:nvSpPr>
        <xdr:cNvPr id="19" name="Elipse 18">
          <a:hlinkClick xmlns:r="http://schemas.openxmlformats.org/officeDocument/2006/relationships" r:id="rId4" tooltip="CFM - Mercados 2 de Julho e Flores; CFM - Feiras 2 de Julho e São Raimundo; CLF - Fiscalizar e ordenar todo Centro ; CSD - Fiscalizar e notificar cartazes na região do Centro;"/>
        </xdr:cNvPr>
        <xdr:cNvSpPr/>
      </xdr:nvSpPr>
      <xdr:spPr>
        <a:xfrm>
          <a:off x="3341897" y="10031693"/>
          <a:ext cx="216024" cy="21602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5</xdr:col>
      <xdr:colOff>247650</xdr:colOff>
      <xdr:row>52</xdr:row>
      <xdr:rowOff>95250</xdr:rowOff>
    </xdr:from>
    <xdr:to>
      <xdr:col>6</xdr:col>
      <xdr:colOff>471</xdr:colOff>
      <xdr:row>53</xdr:row>
      <xdr:rowOff>153601</xdr:rowOff>
    </xdr:to>
    <xdr:sp macro="" textlink="">
      <xdr:nvSpPr>
        <xdr:cNvPr id="20" name="CaixaDeTexto 6"/>
        <xdr:cNvSpPr txBox="1"/>
      </xdr:nvSpPr>
      <xdr:spPr>
        <a:xfrm>
          <a:off x="3283744" y="10001250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8</a:t>
          </a:r>
          <a:endParaRPr lang="pt-BR" sz="1000" b="1"/>
        </a:p>
      </xdr:txBody>
    </xdr:sp>
    <xdr:clientData/>
  </xdr:twoCellAnchor>
  <xdr:twoCellAnchor>
    <xdr:from>
      <xdr:col>6</xdr:col>
      <xdr:colOff>105778</xdr:colOff>
      <xdr:row>50</xdr:row>
      <xdr:rowOff>11393</xdr:rowOff>
    </xdr:from>
    <xdr:to>
      <xdr:col>6</xdr:col>
      <xdr:colOff>321802</xdr:colOff>
      <xdr:row>51</xdr:row>
      <xdr:rowOff>36917</xdr:rowOff>
    </xdr:to>
    <xdr:sp macro="" textlink="">
      <xdr:nvSpPr>
        <xdr:cNvPr id="22" name="Elipse 21">
          <a:hlinkClick xmlns:r="http://schemas.openxmlformats.org/officeDocument/2006/relationships" r:id="rId5" tooltip="CFM - Mercado de São Miguel; CLF - Implementar Centro de Comércio na região do Centro; CLF - Ordenar e fiscalizar a área do Centro Histórico; CSD - Fiscalizar e notificar cartazes na região do Centro Histórico;"/>
        </xdr:cNvPr>
        <xdr:cNvSpPr/>
      </xdr:nvSpPr>
      <xdr:spPr>
        <a:xfrm>
          <a:off x="3749091" y="9536393"/>
          <a:ext cx="216024" cy="21602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6</xdr:col>
      <xdr:colOff>47625</xdr:colOff>
      <xdr:row>49</xdr:row>
      <xdr:rowOff>171450</xdr:rowOff>
    </xdr:from>
    <xdr:to>
      <xdr:col>6</xdr:col>
      <xdr:colOff>407665</xdr:colOff>
      <xdr:row>51</xdr:row>
      <xdr:rowOff>39301</xdr:rowOff>
    </xdr:to>
    <xdr:sp macro="" textlink="">
      <xdr:nvSpPr>
        <xdr:cNvPr id="23" name="CaixaDeTexto 6"/>
        <xdr:cNvSpPr txBox="1"/>
      </xdr:nvSpPr>
      <xdr:spPr>
        <a:xfrm>
          <a:off x="3690938" y="9505950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6</a:t>
          </a:r>
          <a:endParaRPr lang="pt-BR" sz="1000" b="1"/>
        </a:p>
      </xdr:txBody>
    </xdr:sp>
    <xdr:clientData/>
  </xdr:twoCellAnchor>
  <xdr:twoCellAnchor>
    <xdr:from>
      <xdr:col>8</xdr:col>
      <xdr:colOff>922</xdr:colOff>
      <xdr:row>60</xdr:row>
      <xdr:rowOff>46131</xdr:rowOff>
    </xdr:from>
    <xdr:to>
      <xdr:col>8</xdr:col>
      <xdr:colOff>218207</xdr:colOff>
      <xdr:row>61</xdr:row>
      <xdr:rowOff>71655</xdr:rowOff>
    </xdr:to>
    <xdr:sp macro="" textlink="">
      <xdr:nvSpPr>
        <xdr:cNvPr id="25" name="Elipse 24">
          <a:hlinkClick xmlns:r="http://schemas.openxmlformats.org/officeDocument/2006/relationships" r:id="rId6" tooltip="CFM - Mercado do Rio Vermelho; CLF - Operação Praia, ordenar e fiscalizar a região do Rio Vermelho; CSD - Fiscalizar e notificar entulho no Rio Vermelho;"/>
        </xdr:cNvPr>
        <xdr:cNvSpPr/>
      </xdr:nvSpPr>
      <xdr:spPr>
        <a:xfrm>
          <a:off x="4858672" y="11476131"/>
          <a:ext cx="217285" cy="21602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7</xdr:col>
      <xdr:colOff>549648</xdr:colOff>
      <xdr:row>60</xdr:row>
      <xdr:rowOff>15688</xdr:rowOff>
    </xdr:from>
    <xdr:to>
      <xdr:col>8</xdr:col>
      <xdr:colOff>304571</xdr:colOff>
      <xdr:row>61</xdr:row>
      <xdr:rowOff>74039</xdr:rowOff>
    </xdr:to>
    <xdr:sp macro="" textlink="">
      <xdr:nvSpPr>
        <xdr:cNvPr id="26" name="CaixaDeTexto 6"/>
        <xdr:cNvSpPr txBox="1"/>
      </xdr:nvSpPr>
      <xdr:spPr>
        <a:xfrm>
          <a:off x="4800179" y="11445688"/>
          <a:ext cx="362142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94</a:t>
          </a:r>
          <a:endParaRPr lang="pt-BR" sz="1000" b="1"/>
        </a:p>
      </xdr:txBody>
    </xdr:sp>
    <xdr:clientData/>
  </xdr:twoCellAnchor>
  <xdr:twoCellAnchor>
    <xdr:from>
      <xdr:col>9</xdr:col>
      <xdr:colOff>181978</xdr:colOff>
      <xdr:row>61</xdr:row>
      <xdr:rowOff>69903</xdr:rowOff>
    </xdr:from>
    <xdr:to>
      <xdr:col>9</xdr:col>
      <xdr:colOff>398002</xdr:colOff>
      <xdr:row>62</xdr:row>
      <xdr:rowOff>95427</xdr:rowOff>
    </xdr:to>
    <xdr:sp macro="" textlink="">
      <xdr:nvSpPr>
        <xdr:cNvPr id="30" name="Elipse 29">
          <a:hlinkClick xmlns:r="http://schemas.openxmlformats.org/officeDocument/2006/relationships" r:id="rId7" tooltip="CFM - Feira de Amaralina; CLF - Operação praia em Amaralina; CSD - Fiscalizar e notificar cartazes na Amaralina;"/>
        </xdr:cNvPr>
        <xdr:cNvSpPr/>
      </xdr:nvSpPr>
      <xdr:spPr>
        <a:xfrm>
          <a:off x="5646947" y="11690403"/>
          <a:ext cx="216024" cy="21602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9</xdr:col>
      <xdr:colOff>123825</xdr:colOff>
      <xdr:row>61</xdr:row>
      <xdr:rowOff>39460</xdr:rowOff>
    </xdr:from>
    <xdr:to>
      <xdr:col>9</xdr:col>
      <xdr:colOff>483865</xdr:colOff>
      <xdr:row>62</xdr:row>
      <xdr:rowOff>97811</xdr:rowOff>
    </xdr:to>
    <xdr:sp macro="" textlink="">
      <xdr:nvSpPr>
        <xdr:cNvPr id="31" name="CaixaDeTexto 6"/>
        <xdr:cNvSpPr txBox="1"/>
      </xdr:nvSpPr>
      <xdr:spPr>
        <a:xfrm>
          <a:off x="5588794" y="11659960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99</a:t>
          </a:r>
          <a:endParaRPr lang="pt-BR" sz="1000" b="1"/>
        </a:p>
      </xdr:txBody>
    </xdr:sp>
    <xdr:clientData/>
  </xdr:twoCellAnchor>
  <xdr:twoCellAnchor>
    <xdr:from>
      <xdr:col>9</xdr:col>
      <xdr:colOff>171333</xdr:colOff>
      <xdr:row>59</xdr:row>
      <xdr:rowOff>147545</xdr:rowOff>
    </xdr:from>
    <xdr:to>
      <xdr:col>9</xdr:col>
      <xdr:colOff>387357</xdr:colOff>
      <xdr:row>60</xdr:row>
      <xdr:rowOff>173069</xdr:rowOff>
    </xdr:to>
    <xdr:sp macro="" textlink="">
      <xdr:nvSpPr>
        <xdr:cNvPr id="33" name="Elipse 32">
          <a:hlinkClick xmlns:r="http://schemas.openxmlformats.org/officeDocument/2006/relationships" r:id="rId8" tooltip="CFM - Feira do Nordeste de Amaralina;"/>
        </xdr:cNvPr>
        <xdr:cNvSpPr/>
      </xdr:nvSpPr>
      <xdr:spPr>
        <a:xfrm>
          <a:off x="5636302" y="11387045"/>
          <a:ext cx="216024" cy="21602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9</xdr:col>
      <xdr:colOff>113180</xdr:colOff>
      <xdr:row>59</xdr:row>
      <xdr:rowOff>117102</xdr:rowOff>
    </xdr:from>
    <xdr:to>
      <xdr:col>9</xdr:col>
      <xdr:colOff>473220</xdr:colOff>
      <xdr:row>60</xdr:row>
      <xdr:rowOff>175453</xdr:rowOff>
    </xdr:to>
    <xdr:sp macro="" textlink="">
      <xdr:nvSpPr>
        <xdr:cNvPr id="34" name="CaixaDeTexto 6"/>
        <xdr:cNvSpPr txBox="1"/>
      </xdr:nvSpPr>
      <xdr:spPr>
        <a:xfrm>
          <a:off x="5578149" y="11356602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98</a:t>
          </a:r>
          <a:endParaRPr lang="pt-BR" sz="1000" b="1"/>
        </a:p>
      </xdr:txBody>
    </xdr:sp>
    <xdr:clientData/>
  </xdr:twoCellAnchor>
  <xdr:twoCellAnchor>
    <xdr:from>
      <xdr:col>8</xdr:col>
      <xdr:colOff>343518</xdr:colOff>
      <xdr:row>59</xdr:row>
      <xdr:rowOff>106643</xdr:rowOff>
    </xdr:from>
    <xdr:to>
      <xdr:col>8</xdr:col>
      <xdr:colOff>558113</xdr:colOff>
      <xdr:row>60</xdr:row>
      <xdr:rowOff>132167</xdr:rowOff>
    </xdr:to>
    <xdr:sp macro="" textlink="">
      <xdr:nvSpPr>
        <xdr:cNvPr id="36" name="Elipse 35">
          <a:hlinkClick xmlns:r="http://schemas.openxmlformats.org/officeDocument/2006/relationships" r:id="rId9" tooltip="CFM - Feira do Vale das Pedrinhas;"/>
        </xdr:cNvPr>
        <xdr:cNvSpPr/>
      </xdr:nvSpPr>
      <xdr:spPr>
        <a:xfrm>
          <a:off x="5201268" y="11346143"/>
          <a:ext cx="214595" cy="21602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8</xdr:col>
      <xdr:colOff>285750</xdr:colOff>
      <xdr:row>59</xdr:row>
      <xdr:rowOff>76200</xdr:rowOff>
    </xdr:from>
    <xdr:to>
      <xdr:col>9</xdr:col>
      <xdr:colOff>36190</xdr:colOff>
      <xdr:row>60</xdr:row>
      <xdr:rowOff>134551</xdr:rowOff>
    </xdr:to>
    <xdr:sp macro="" textlink="">
      <xdr:nvSpPr>
        <xdr:cNvPr id="37" name="CaixaDeTexto 6"/>
        <xdr:cNvSpPr txBox="1"/>
      </xdr:nvSpPr>
      <xdr:spPr>
        <a:xfrm>
          <a:off x="5143500" y="11315700"/>
          <a:ext cx="357659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96</a:t>
          </a:r>
          <a:endParaRPr lang="pt-BR" sz="1000" b="1"/>
        </a:p>
      </xdr:txBody>
    </xdr:sp>
    <xdr:clientData/>
  </xdr:twoCellAnchor>
  <xdr:twoCellAnchor>
    <xdr:from>
      <xdr:col>10</xdr:col>
      <xdr:colOff>220078</xdr:colOff>
      <xdr:row>57</xdr:row>
      <xdr:rowOff>182843</xdr:rowOff>
    </xdr:from>
    <xdr:to>
      <xdr:col>10</xdr:col>
      <xdr:colOff>436102</xdr:colOff>
      <xdr:row>59</xdr:row>
      <xdr:rowOff>17867</xdr:rowOff>
    </xdr:to>
    <xdr:sp macro="" textlink="">
      <xdr:nvSpPr>
        <xdr:cNvPr id="39" name="Elipse 38">
          <a:hlinkClick xmlns:r="http://schemas.openxmlformats.org/officeDocument/2006/relationships" r:id="rId10" tooltip="CLF - Operação praia na Pituba, ordenar e fiscalizar a região;"/>
        </xdr:cNvPr>
        <xdr:cNvSpPr/>
      </xdr:nvSpPr>
      <xdr:spPr>
        <a:xfrm>
          <a:off x="6292266" y="11041343"/>
          <a:ext cx="216024" cy="21602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10</xdr:col>
      <xdr:colOff>161925</xdr:colOff>
      <xdr:row>57</xdr:row>
      <xdr:rowOff>152400</xdr:rowOff>
    </xdr:from>
    <xdr:to>
      <xdr:col>10</xdr:col>
      <xdr:colOff>521965</xdr:colOff>
      <xdr:row>59</xdr:row>
      <xdr:rowOff>20251</xdr:rowOff>
    </xdr:to>
    <xdr:sp macro="" textlink="">
      <xdr:nvSpPr>
        <xdr:cNvPr id="40" name="CaixaDeTexto 6"/>
        <xdr:cNvSpPr txBox="1"/>
      </xdr:nvSpPr>
      <xdr:spPr>
        <a:xfrm>
          <a:off x="6234113" y="11010900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100</a:t>
          </a:r>
          <a:endParaRPr lang="pt-BR" sz="800" b="1"/>
        </a:p>
      </xdr:txBody>
    </xdr:sp>
    <xdr:clientData/>
  </xdr:twoCellAnchor>
  <xdr:twoCellAnchor>
    <xdr:from>
      <xdr:col>7</xdr:col>
      <xdr:colOff>382003</xdr:colOff>
      <xdr:row>55</xdr:row>
      <xdr:rowOff>106643</xdr:rowOff>
    </xdr:from>
    <xdr:to>
      <xdr:col>7</xdr:col>
      <xdr:colOff>598027</xdr:colOff>
      <xdr:row>56</xdr:row>
      <xdr:rowOff>132167</xdr:rowOff>
    </xdr:to>
    <xdr:sp macro="" textlink="">
      <xdr:nvSpPr>
        <xdr:cNvPr id="63" name="Elipse 62">
          <a:hlinkClick xmlns:r="http://schemas.openxmlformats.org/officeDocument/2006/relationships" r:id="rId11" tooltip="CLF - Ordenamento e fiscalização da região do HGE;"/>
        </xdr:cNvPr>
        <xdr:cNvSpPr/>
      </xdr:nvSpPr>
      <xdr:spPr>
        <a:xfrm>
          <a:off x="4649203" y="10584143"/>
          <a:ext cx="216024" cy="21602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7</xdr:col>
      <xdr:colOff>323850</xdr:colOff>
      <xdr:row>55</xdr:row>
      <xdr:rowOff>76200</xdr:rowOff>
    </xdr:from>
    <xdr:to>
      <xdr:col>8</xdr:col>
      <xdr:colOff>74290</xdr:colOff>
      <xdr:row>56</xdr:row>
      <xdr:rowOff>134551</xdr:rowOff>
    </xdr:to>
    <xdr:sp macro="" textlink="">
      <xdr:nvSpPr>
        <xdr:cNvPr id="64" name="CaixaDeTexto 6"/>
        <xdr:cNvSpPr txBox="1"/>
      </xdr:nvSpPr>
      <xdr:spPr>
        <a:xfrm>
          <a:off x="4591050" y="10553700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14</a:t>
          </a:r>
          <a:endParaRPr lang="pt-BR" sz="1000" b="1"/>
        </a:p>
      </xdr:txBody>
    </xdr:sp>
    <xdr:clientData/>
  </xdr:twoCellAnchor>
  <xdr:twoCellAnchor>
    <xdr:from>
      <xdr:col>11</xdr:col>
      <xdr:colOff>314943</xdr:colOff>
      <xdr:row>55</xdr:row>
      <xdr:rowOff>163793</xdr:rowOff>
    </xdr:from>
    <xdr:to>
      <xdr:col>11</xdr:col>
      <xdr:colOff>529538</xdr:colOff>
      <xdr:row>56</xdr:row>
      <xdr:rowOff>189317</xdr:rowOff>
    </xdr:to>
    <xdr:sp macro="" textlink="">
      <xdr:nvSpPr>
        <xdr:cNvPr id="42" name="Elipse 41">
          <a:hlinkClick xmlns:r="http://schemas.openxmlformats.org/officeDocument/2006/relationships" r:id="rId12" tooltip="CLF - Ordenar e fiscalizar a região do Costa Azul;"/>
        </xdr:cNvPr>
        <xdr:cNvSpPr/>
      </xdr:nvSpPr>
      <xdr:spPr>
        <a:xfrm>
          <a:off x="6994349" y="10641293"/>
          <a:ext cx="214595" cy="21602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11</xdr:col>
      <xdr:colOff>257175</xdr:colOff>
      <xdr:row>55</xdr:row>
      <xdr:rowOff>142875</xdr:rowOff>
    </xdr:from>
    <xdr:to>
      <xdr:col>12</xdr:col>
      <xdr:colOff>7615</xdr:colOff>
      <xdr:row>57</xdr:row>
      <xdr:rowOff>10726</xdr:rowOff>
    </xdr:to>
    <xdr:sp macro="" textlink="">
      <xdr:nvSpPr>
        <xdr:cNvPr id="43" name="CaixaDeTexto 6"/>
        <xdr:cNvSpPr txBox="1"/>
      </xdr:nvSpPr>
      <xdr:spPr>
        <a:xfrm>
          <a:off x="6936581" y="10620375"/>
          <a:ext cx="357659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104</a:t>
          </a:r>
          <a:endParaRPr lang="pt-BR" sz="800" b="1"/>
        </a:p>
      </xdr:txBody>
    </xdr:sp>
    <xdr:clientData/>
  </xdr:twoCellAnchor>
  <xdr:twoCellAnchor>
    <xdr:from>
      <xdr:col>13</xdr:col>
      <xdr:colOff>41099</xdr:colOff>
      <xdr:row>50</xdr:row>
      <xdr:rowOff>154268</xdr:rowOff>
    </xdr:from>
    <xdr:to>
      <xdr:col>13</xdr:col>
      <xdr:colOff>255694</xdr:colOff>
      <xdr:row>51</xdr:row>
      <xdr:rowOff>179792</xdr:rowOff>
    </xdr:to>
    <xdr:sp macro="" textlink="">
      <xdr:nvSpPr>
        <xdr:cNvPr id="45" name="Elipse 44">
          <a:hlinkClick xmlns:r="http://schemas.openxmlformats.org/officeDocument/2006/relationships" r:id="rId13" tooltip="CFM - Feira da Boca do Rio; CLF - Ordenar e fiscalizar a região da Boa do Rio; CSD - Fiscalizar e notificar entulho em toda região da Boca do Rio;"/>
        </xdr:cNvPr>
        <xdr:cNvSpPr/>
      </xdr:nvSpPr>
      <xdr:spPr>
        <a:xfrm>
          <a:off x="7934943" y="9679268"/>
          <a:ext cx="214595" cy="21602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12</xdr:col>
      <xdr:colOff>590550</xdr:colOff>
      <xdr:row>50</xdr:row>
      <xdr:rowOff>123825</xdr:rowOff>
    </xdr:from>
    <xdr:to>
      <xdr:col>13</xdr:col>
      <xdr:colOff>340990</xdr:colOff>
      <xdr:row>51</xdr:row>
      <xdr:rowOff>182176</xdr:rowOff>
    </xdr:to>
    <xdr:sp macro="" textlink="">
      <xdr:nvSpPr>
        <xdr:cNvPr id="46" name="CaixaDeTexto 6"/>
        <xdr:cNvSpPr txBox="1"/>
      </xdr:nvSpPr>
      <xdr:spPr>
        <a:xfrm>
          <a:off x="7877175" y="9648825"/>
          <a:ext cx="357659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70</a:t>
          </a:r>
          <a:endParaRPr lang="pt-BR" sz="1000" b="1"/>
        </a:p>
      </xdr:txBody>
    </xdr:sp>
    <xdr:clientData/>
  </xdr:twoCellAnchor>
  <xdr:twoCellAnchor>
    <xdr:from>
      <xdr:col>0</xdr:col>
      <xdr:colOff>19050</xdr:colOff>
      <xdr:row>0</xdr:row>
      <xdr:rowOff>38100</xdr:rowOff>
    </xdr:from>
    <xdr:to>
      <xdr:col>23</xdr:col>
      <xdr:colOff>155121</xdr:colOff>
      <xdr:row>64</xdr:row>
      <xdr:rowOff>9525</xdr:rowOff>
    </xdr:to>
    <xdr:pic>
      <xdr:nvPicPr>
        <xdr:cNvPr id="3" name="Imagem 2" descr="bairros 5.png"/>
        <xdr:cNvPicPr>
          <a:picLocks noChangeAspect="1"/>
        </xdr:cNvPicPr>
      </xdr:nvPicPr>
      <xdr:blipFill>
        <a:blip xmlns:r="http://schemas.openxmlformats.org/officeDocument/2006/relationships" r:embed="rId14"/>
        <a:srcRect l="750" b="28767"/>
        <a:stretch>
          <a:fillRect/>
        </a:stretch>
      </xdr:blipFill>
      <xdr:spPr>
        <a:xfrm>
          <a:off x="19050" y="38100"/>
          <a:ext cx="14102102" cy="12163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15</xdr:col>
      <xdr:colOff>50625</xdr:colOff>
      <xdr:row>43</xdr:row>
      <xdr:rowOff>30443</xdr:rowOff>
    </xdr:from>
    <xdr:to>
      <xdr:col>15</xdr:col>
      <xdr:colOff>265220</xdr:colOff>
      <xdr:row>44</xdr:row>
      <xdr:rowOff>55967</xdr:rowOff>
    </xdr:to>
    <xdr:sp macro="" textlink="">
      <xdr:nvSpPr>
        <xdr:cNvPr id="51" name="Elipse 50">
          <a:hlinkClick xmlns:r="http://schemas.openxmlformats.org/officeDocument/2006/relationships" r:id="rId15" tooltip="CLF - Ordenar e fiscalizar a região de Patamares;"/>
        </xdr:cNvPr>
        <xdr:cNvSpPr/>
      </xdr:nvSpPr>
      <xdr:spPr>
        <a:xfrm>
          <a:off x="9158906" y="8221943"/>
          <a:ext cx="214595" cy="21602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14</xdr:col>
      <xdr:colOff>600075</xdr:colOff>
      <xdr:row>43</xdr:row>
      <xdr:rowOff>0</xdr:rowOff>
    </xdr:from>
    <xdr:to>
      <xdr:col>15</xdr:col>
      <xdr:colOff>350515</xdr:colOff>
      <xdr:row>44</xdr:row>
      <xdr:rowOff>58351</xdr:rowOff>
    </xdr:to>
    <xdr:sp macro="" textlink="">
      <xdr:nvSpPr>
        <xdr:cNvPr id="52" name="CaixaDeTexto 6"/>
        <xdr:cNvSpPr txBox="1"/>
      </xdr:nvSpPr>
      <xdr:spPr>
        <a:xfrm>
          <a:off x="9101138" y="8191500"/>
          <a:ext cx="357658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67</a:t>
          </a:r>
          <a:endParaRPr lang="pt-BR" sz="1000" b="1"/>
        </a:p>
      </xdr:txBody>
    </xdr:sp>
    <xdr:clientData/>
  </xdr:twoCellAnchor>
  <xdr:twoCellAnchor>
    <xdr:from>
      <xdr:col>17</xdr:col>
      <xdr:colOff>201028</xdr:colOff>
      <xdr:row>35</xdr:row>
      <xdr:rowOff>20918</xdr:rowOff>
    </xdr:from>
    <xdr:to>
      <xdr:col>17</xdr:col>
      <xdr:colOff>417052</xdr:colOff>
      <xdr:row>36</xdr:row>
      <xdr:rowOff>46442</xdr:rowOff>
    </xdr:to>
    <xdr:sp macro="" textlink="">
      <xdr:nvSpPr>
        <xdr:cNvPr id="57" name="Elipse 56">
          <a:hlinkClick xmlns:r="http://schemas.openxmlformats.org/officeDocument/2006/relationships" r:id="rId16" tooltip="CFM- Feira de Mussurunga; CLF - Ordenar e Fiscalizar a região de Mussurunga; CSD - Fiscalizar e notificar sucatas na entrada de Mussurunga;"/>
        </xdr:cNvPr>
        <xdr:cNvSpPr/>
      </xdr:nvSpPr>
      <xdr:spPr>
        <a:xfrm>
          <a:off x="10523747" y="6688418"/>
          <a:ext cx="216024" cy="21602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17</xdr:col>
      <xdr:colOff>142875</xdr:colOff>
      <xdr:row>34</xdr:row>
      <xdr:rowOff>180975</xdr:rowOff>
    </xdr:from>
    <xdr:to>
      <xdr:col>17</xdr:col>
      <xdr:colOff>502915</xdr:colOff>
      <xdr:row>36</xdr:row>
      <xdr:rowOff>48826</xdr:rowOff>
    </xdr:to>
    <xdr:sp macro="" textlink="">
      <xdr:nvSpPr>
        <xdr:cNvPr id="58" name="CaixaDeTexto 6"/>
        <xdr:cNvSpPr txBox="1"/>
      </xdr:nvSpPr>
      <xdr:spPr>
        <a:xfrm>
          <a:off x="10465594" y="6657975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61</a:t>
          </a:r>
          <a:endParaRPr lang="pt-BR" sz="1000" b="1"/>
        </a:p>
      </xdr:txBody>
    </xdr:sp>
    <xdr:clientData/>
  </xdr:twoCellAnchor>
  <xdr:twoCellAnchor>
    <xdr:from>
      <xdr:col>6</xdr:col>
      <xdr:colOff>590848</xdr:colOff>
      <xdr:row>54</xdr:row>
      <xdr:rowOff>49493</xdr:rowOff>
    </xdr:from>
    <xdr:to>
      <xdr:col>7</xdr:col>
      <xdr:colOff>199017</xdr:colOff>
      <xdr:row>55</xdr:row>
      <xdr:rowOff>75017</xdr:rowOff>
    </xdr:to>
    <xdr:sp macro="" textlink="">
      <xdr:nvSpPr>
        <xdr:cNvPr id="60" name="Elipse 59">
          <a:hlinkClick xmlns:r="http://schemas.openxmlformats.org/officeDocument/2006/relationships" r:id="rId17" tooltip="CLF - Ordenar e fiscalizar a região do Engenho Velho de Brotas;"/>
        </xdr:cNvPr>
        <xdr:cNvSpPr/>
      </xdr:nvSpPr>
      <xdr:spPr>
        <a:xfrm>
          <a:off x="4234161" y="10336493"/>
          <a:ext cx="215387" cy="21602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6</xdr:col>
      <xdr:colOff>533400</xdr:colOff>
      <xdr:row>54</xdr:row>
      <xdr:rowOff>19050</xdr:rowOff>
    </xdr:from>
    <xdr:to>
      <xdr:col>7</xdr:col>
      <xdr:colOff>283840</xdr:colOff>
      <xdr:row>55</xdr:row>
      <xdr:rowOff>77401</xdr:rowOff>
    </xdr:to>
    <xdr:sp macro="" textlink="">
      <xdr:nvSpPr>
        <xdr:cNvPr id="61" name="CaixaDeTexto 6"/>
        <xdr:cNvSpPr txBox="1"/>
      </xdr:nvSpPr>
      <xdr:spPr>
        <a:xfrm>
          <a:off x="4176713" y="10306050"/>
          <a:ext cx="357658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13</a:t>
          </a:r>
          <a:endParaRPr lang="pt-BR" sz="1000" b="1"/>
        </a:p>
      </xdr:txBody>
    </xdr:sp>
    <xdr:clientData/>
  </xdr:twoCellAnchor>
  <xdr:twoCellAnchor>
    <xdr:from>
      <xdr:col>9</xdr:col>
      <xdr:colOff>3732</xdr:colOff>
      <xdr:row>53</xdr:row>
      <xdr:rowOff>29710</xdr:rowOff>
    </xdr:from>
    <xdr:to>
      <xdr:col>9</xdr:col>
      <xdr:colOff>218327</xdr:colOff>
      <xdr:row>54</xdr:row>
      <xdr:rowOff>55234</xdr:rowOff>
    </xdr:to>
    <xdr:sp macro="" textlink="">
      <xdr:nvSpPr>
        <xdr:cNvPr id="66" name="Elipse 65">
          <a:hlinkClick xmlns:r="http://schemas.openxmlformats.org/officeDocument/2006/relationships" r:id="rId18" tooltip="CFM - Feira da Cruz da Redenção; CLF - Ordenar e fiscalizar a área de Brotas; CSD - Fiscalizar e notificar sucatas na região de Brotas e Ogunjá; CSD - Cemitério Municipal de Brotas;"/>
        </xdr:cNvPr>
        <xdr:cNvSpPr/>
      </xdr:nvSpPr>
      <xdr:spPr>
        <a:xfrm>
          <a:off x="5468701" y="10126210"/>
          <a:ext cx="214595" cy="21602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8</xdr:col>
      <xdr:colOff>553183</xdr:colOff>
      <xdr:row>52</xdr:row>
      <xdr:rowOff>189767</xdr:rowOff>
    </xdr:from>
    <xdr:to>
      <xdr:col>9</xdr:col>
      <xdr:colOff>303623</xdr:colOff>
      <xdr:row>54</xdr:row>
      <xdr:rowOff>57618</xdr:rowOff>
    </xdr:to>
    <xdr:sp macro="" textlink="">
      <xdr:nvSpPr>
        <xdr:cNvPr id="67" name="CaixaDeTexto 6"/>
        <xdr:cNvSpPr txBox="1"/>
      </xdr:nvSpPr>
      <xdr:spPr>
        <a:xfrm>
          <a:off x="5410933" y="10095767"/>
          <a:ext cx="357659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15</a:t>
          </a:r>
          <a:endParaRPr lang="pt-BR" sz="1000" b="1"/>
        </a:p>
      </xdr:txBody>
    </xdr:sp>
    <xdr:clientData/>
  </xdr:twoCellAnchor>
  <xdr:twoCellAnchor>
    <xdr:from>
      <xdr:col>7</xdr:col>
      <xdr:colOff>538651</xdr:colOff>
      <xdr:row>52</xdr:row>
      <xdr:rowOff>13592</xdr:rowOff>
    </xdr:from>
    <xdr:to>
      <xdr:col>8</xdr:col>
      <xdr:colOff>146906</xdr:colOff>
      <xdr:row>53</xdr:row>
      <xdr:rowOff>39116</xdr:rowOff>
    </xdr:to>
    <xdr:sp macro="" textlink="">
      <xdr:nvSpPr>
        <xdr:cNvPr id="69" name="Elipse 68">
          <a:hlinkClick xmlns:r="http://schemas.openxmlformats.org/officeDocument/2006/relationships" r:id="rId19" tooltip="CFM -Feira de Cosme de Farias; CLF - Ordenar e fiscalizar a área do Cosme de Farias; CSD - Fiscalizar e notificar cartazes na Av. Bonocô;"/>
        </xdr:cNvPr>
        <xdr:cNvSpPr/>
      </xdr:nvSpPr>
      <xdr:spPr>
        <a:xfrm>
          <a:off x="4789182" y="9919592"/>
          <a:ext cx="215474" cy="21602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7</xdr:col>
      <xdr:colOff>480646</xdr:colOff>
      <xdr:row>51</xdr:row>
      <xdr:rowOff>173649</xdr:rowOff>
    </xdr:from>
    <xdr:to>
      <xdr:col>8</xdr:col>
      <xdr:colOff>232551</xdr:colOff>
      <xdr:row>53</xdr:row>
      <xdr:rowOff>41500</xdr:rowOff>
    </xdr:to>
    <xdr:sp macro="" textlink="">
      <xdr:nvSpPr>
        <xdr:cNvPr id="70" name="CaixaDeTexto 6"/>
        <xdr:cNvSpPr txBox="1"/>
      </xdr:nvSpPr>
      <xdr:spPr>
        <a:xfrm>
          <a:off x="4731177" y="9889149"/>
          <a:ext cx="359124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17</a:t>
          </a:r>
          <a:endParaRPr lang="pt-BR" sz="1000" b="1"/>
        </a:p>
      </xdr:txBody>
    </xdr:sp>
    <xdr:clientData/>
  </xdr:twoCellAnchor>
  <xdr:twoCellAnchor>
    <xdr:from>
      <xdr:col>7</xdr:col>
      <xdr:colOff>369163</xdr:colOff>
      <xdr:row>42</xdr:row>
      <xdr:rowOff>176250</xdr:rowOff>
    </xdr:from>
    <xdr:to>
      <xdr:col>7</xdr:col>
      <xdr:colOff>583758</xdr:colOff>
      <xdr:row>44</xdr:row>
      <xdr:rowOff>11274</xdr:rowOff>
    </xdr:to>
    <xdr:sp macro="" textlink="">
      <xdr:nvSpPr>
        <xdr:cNvPr id="72" name="Elipse 71">
          <a:hlinkClick xmlns:r="http://schemas.openxmlformats.org/officeDocument/2006/relationships" r:id="rId20" tooltip="CFM - Feira do Japão; CLF - Implementar Centro de Comércio Informal na região da Liberdade; CLF - Ordenar e fiscalizar toda região da Liberdade; CSD - Fiscalizar e notificar sucatas na Liberdade;"/>
        </xdr:cNvPr>
        <xdr:cNvSpPr/>
      </xdr:nvSpPr>
      <xdr:spPr>
        <a:xfrm>
          <a:off x="4619694" y="8177250"/>
          <a:ext cx="214595" cy="21602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7</xdr:col>
      <xdr:colOff>311395</xdr:colOff>
      <xdr:row>42</xdr:row>
      <xdr:rowOff>145807</xdr:rowOff>
    </xdr:from>
    <xdr:to>
      <xdr:col>8</xdr:col>
      <xdr:colOff>61835</xdr:colOff>
      <xdr:row>44</xdr:row>
      <xdr:rowOff>13658</xdr:rowOff>
    </xdr:to>
    <xdr:sp macro="" textlink="">
      <xdr:nvSpPr>
        <xdr:cNvPr id="73" name="CaixaDeTexto 6"/>
        <xdr:cNvSpPr txBox="1"/>
      </xdr:nvSpPr>
      <xdr:spPr>
        <a:xfrm>
          <a:off x="4561926" y="8146807"/>
          <a:ext cx="357659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114</a:t>
          </a:r>
          <a:endParaRPr lang="pt-BR" sz="800" b="1"/>
        </a:p>
      </xdr:txBody>
    </xdr:sp>
    <xdr:clientData/>
  </xdr:twoCellAnchor>
  <xdr:twoCellAnchor>
    <xdr:from>
      <xdr:col>9</xdr:col>
      <xdr:colOff>23516</xdr:colOff>
      <xdr:row>28</xdr:row>
      <xdr:rowOff>171119</xdr:rowOff>
    </xdr:from>
    <xdr:to>
      <xdr:col>9</xdr:col>
      <xdr:colOff>238111</xdr:colOff>
      <xdr:row>30</xdr:row>
      <xdr:rowOff>6143</xdr:rowOff>
    </xdr:to>
    <xdr:sp macro="" textlink="">
      <xdr:nvSpPr>
        <xdr:cNvPr id="75" name="Elipse 74">
          <a:hlinkClick xmlns:r="http://schemas.openxmlformats.org/officeDocument/2006/relationships" r:id="rId21" tooltip="CFM - Feira de Plataforma; CLF - Ordenar e fiscalizar o bairro de Plataforma; CSD - Cemitério Municipal de Plataforma;"/>
        </xdr:cNvPr>
        <xdr:cNvSpPr/>
      </xdr:nvSpPr>
      <xdr:spPr>
        <a:xfrm>
          <a:off x="5488485" y="5505119"/>
          <a:ext cx="214595" cy="21602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8</xdr:col>
      <xdr:colOff>572967</xdr:colOff>
      <xdr:row>28</xdr:row>
      <xdr:rowOff>140676</xdr:rowOff>
    </xdr:from>
    <xdr:to>
      <xdr:col>9</xdr:col>
      <xdr:colOff>323407</xdr:colOff>
      <xdr:row>30</xdr:row>
      <xdr:rowOff>8527</xdr:rowOff>
    </xdr:to>
    <xdr:sp macro="" textlink="">
      <xdr:nvSpPr>
        <xdr:cNvPr id="76" name="CaixaDeTexto 6"/>
        <xdr:cNvSpPr txBox="1"/>
      </xdr:nvSpPr>
      <xdr:spPr>
        <a:xfrm>
          <a:off x="5430717" y="5474676"/>
          <a:ext cx="357659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32</a:t>
          </a:r>
          <a:endParaRPr lang="pt-BR" sz="1000" b="1"/>
        </a:p>
      </xdr:txBody>
    </xdr:sp>
    <xdr:clientData/>
  </xdr:twoCellAnchor>
  <xdr:twoCellAnchor>
    <xdr:from>
      <xdr:col>9</xdr:col>
      <xdr:colOff>226672</xdr:colOff>
      <xdr:row>21</xdr:row>
      <xdr:rowOff>102247</xdr:rowOff>
    </xdr:from>
    <xdr:to>
      <xdr:col>9</xdr:col>
      <xdr:colOff>442696</xdr:colOff>
      <xdr:row>22</xdr:row>
      <xdr:rowOff>127771</xdr:rowOff>
    </xdr:to>
    <xdr:sp macro="" textlink="">
      <xdr:nvSpPr>
        <xdr:cNvPr id="78" name="Elipse 77">
          <a:hlinkClick xmlns:r="http://schemas.openxmlformats.org/officeDocument/2006/relationships" r:id="rId22" tooltip="CFM - Feira de Periperi; CFM - Implementar o Centro de Comércio de Serviços de Periperi; CLF - Ordenar e fiscalizar a Praça da Revolução; CSD - Cemitério Municipal de Periperi;"/>
        </xdr:cNvPr>
        <xdr:cNvSpPr/>
      </xdr:nvSpPr>
      <xdr:spPr>
        <a:xfrm>
          <a:off x="5691641" y="4102747"/>
          <a:ext cx="216024" cy="21602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9</xdr:col>
      <xdr:colOff>168519</xdr:colOff>
      <xdr:row>21</xdr:row>
      <xdr:rowOff>71804</xdr:rowOff>
    </xdr:from>
    <xdr:to>
      <xdr:col>9</xdr:col>
      <xdr:colOff>528559</xdr:colOff>
      <xdr:row>22</xdr:row>
      <xdr:rowOff>130155</xdr:rowOff>
    </xdr:to>
    <xdr:sp macro="" textlink="">
      <xdr:nvSpPr>
        <xdr:cNvPr id="79" name="CaixaDeTexto 6"/>
        <xdr:cNvSpPr txBox="1"/>
      </xdr:nvSpPr>
      <xdr:spPr>
        <a:xfrm>
          <a:off x="5633488" y="4072304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27</a:t>
          </a:r>
          <a:endParaRPr lang="pt-BR" sz="1000" b="1"/>
        </a:p>
      </xdr:txBody>
    </xdr:sp>
    <xdr:clientData/>
  </xdr:twoCellAnchor>
  <xdr:twoCellAnchor>
    <xdr:from>
      <xdr:col>12</xdr:col>
      <xdr:colOff>275267</xdr:colOff>
      <xdr:row>31</xdr:row>
      <xdr:rowOff>92722</xdr:rowOff>
    </xdr:from>
    <xdr:to>
      <xdr:col>12</xdr:col>
      <xdr:colOff>492170</xdr:colOff>
      <xdr:row>32</xdr:row>
      <xdr:rowOff>118246</xdr:rowOff>
    </xdr:to>
    <xdr:sp macro="" textlink="">
      <xdr:nvSpPr>
        <xdr:cNvPr id="81" name="Elipse 80">
          <a:hlinkClick xmlns:r="http://schemas.openxmlformats.org/officeDocument/2006/relationships" r:id="rId23" tooltip="CFM - Feira de Castelo Branco; CLF - Ordenar e Fiscalizar o bairro de Castelo Branco; CSD - Fiscalizar e notificar sucatas e cartazes na Via Regional e Estrada Velha do Aeroporto;"/>
        </xdr:cNvPr>
        <xdr:cNvSpPr/>
      </xdr:nvSpPr>
      <xdr:spPr>
        <a:xfrm>
          <a:off x="7561892" y="5998222"/>
          <a:ext cx="216903" cy="21602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12</xdr:col>
      <xdr:colOff>216877</xdr:colOff>
      <xdr:row>31</xdr:row>
      <xdr:rowOff>62279</xdr:rowOff>
    </xdr:from>
    <xdr:to>
      <xdr:col>12</xdr:col>
      <xdr:colOff>578382</xdr:colOff>
      <xdr:row>32</xdr:row>
      <xdr:rowOff>120630</xdr:rowOff>
    </xdr:to>
    <xdr:sp macro="" textlink="">
      <xdr:nvSpPr>
        <xdr:cNvPr id="82" name="CaixaDeTexto 6"/>
        <xdr:cNvSpPr txBox="1"/>
      </xdr:nvSpPr>
      <xdr:spPr>
        <a:xfrm>
          <a:off x="7503502" y="5967779"/>
          <a:ext cx="361505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50</a:t>
          </a:r>
          <a:endParaRPr lang="pt-BR" sz="1000" b="1"/>
        </a:p>
      </xdr:txBody>
    </xdr:sp>
    <xdr:clientData/>
  </xdr:twoCellAnchor>
  <xdr:twoCellAnchor>
    <xdr:from>
      <xdr:col>10</xdr:col>
      <xdr:colOff>145344</xdr:colOff>
      <xdr:row>16</xdr:row>
      <xdr:rowOff>92722</xdr:rowOff>
    </xdr:from>
    <xdr:to>
      <xdr:col>10</xdr:col>
      <xdr:colOff>361368</xdr:colOff>
      <xdr:row>17</xdr:row>
      <xdr:rowOff>118246</xdr:rowOff>
    </xdr:to>
    <xdr:sp macro="" textlink="">
      <xdr:nvSpPr>
        <xdr:cNvPr id="84" name="Elipse 83">
          <a:hlinkClick xmlns:r="http://schemas.openxmlformats.org/officeDocument/2006/relationships" r:id="rId24" tooltip="CFM - Feira de Fazenda Coutos"/>
        </xdr:cNvPr>
        <xdr:cNvSpPr/>
      </xdr:nvSpPr>
      <xdr:spPr>
        <a:xfrm>
          <a:off x="6217532" y="3140722"/>
          <a:ext cx="216024" cy="216024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10</xdr:col>
      <xdr:colOff>87191</xdr:colOff>
      <xdr:row>16</xdr:row>
      <xdr:rowOff>62279</xdr:rowOff>
    </xdr:from>
    <xdr:to>
      <xdr:col>10</xdr:col>
      <xdr:colOff>447231</xdr:colOff>
      <xdr:row>17</xdr:row>
      <xdr:rowOff>120630</xdr:rowOff>
    </xdr:to>
    <xdr:sp macro="" textlink="">
      <xdr:nvSpPr>
        <xdr:cNvPr id="85" name="CaixaDeTexto 6"/>
        <xdr:cNvSpPr txBox="1"/>
      </xdr:nvSpPr>
      <xdr:spPr>
        <a:xfrm>
          <a:off x="6159379" y="3110279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24</a:t>
          </a:r>
          <a:endParaRPr lang="pt-BR" sz="1000" b="1"/>
        </a:p>
      </xdr:txBody>
    </xdr:sp>
    <xdr:clientData/>
  </xdr:twoCellAnchor>
  <xdr:twoCellAnchor>
    <xdr:from>
      <xdr:col>11</xdr:col>
      <xdr:colOff>163165</xdr:colOff>
      <xdr:row>42</xdr:row>
      <xdr:rowOff>91257</xdr:rowOff>
    </xdr:from>
    <xdr:to>
      <xdr:col>11</xdr:col>
      <xdr:colOff>380068</xdr:colOff>
      <xdr:row>43</xdr:row>
      <xdr:rowOff>116781</xdr:rowOff>
    </xdr:to>
    <xdr:sp macro="" textlink="">
      <xdr:nvSpPr>
        <xdr:cNvPr id="92" name="Elipse 91">
          <a:hlinkClick xmlns:r="http://schemas.openxmlformats.org/officeDocument/2006/relationships" r:id="rId25" tooltip="CFM - Feira de Tancredo Neves;"/>
        </xdr:cNvPr>
        <xdr:cNvSpPr/>
      </xdr:nvSpPr>
      <xdr:spPr>
        <a:xfrm>
          <a:off x="6842571" y="8092257"/>
          <a:ext cx="216903" cy="216024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11</xdr:col>
      <xdr:colOff>104775</xdr:colOff>
      <xdr:row>42</xdr:row>
      <xdr:rowOff>60814</xdr:rowOff>
    </xdr:from>
    <xdr:to>
      <xdr:col>11</xdr:col>
      <xdr:colOff>466280</xdr:colOff>
      <xdr:row>43</xdr:row>
      <xdr:rowOff>119165</xdr:rowOff>
    </xdr:to>
    <xdr:sp macro="" textlink="">
      <xdr:nvSpPr>
        <xdr:cNvPr id="93" name="CaixaDeTexto 6"/>
        <xdr:cNvSpPr txBox="1"/>
      </xdr:nvSpPr>
      <xdr:spPr>
        <a:xfrm>
          <a:off x="6784181" y="8061814"/>
          <a:ext cx="361505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133</a:t>
          </a:r>
          <a:endParaRPr lang="pt-BR" sz="800" b="1"/>
        </a:p>
      </xdr:txBody>
    </xdr:sp>
    <xdr:clientData/>
  </xdr:twoCellAnchor>
  <xdr:twoCellAnchor>
    <xdr:from>
      <xdr:col>8</xdr:col>
      <xdr:colOff>553068</xdr:colOff>
      <xdr:row>39</xdr:row>
      <xdr:rowOff>16520</xdr:rowOff>
    </xdr:from>
    <xdr:to>
      <xdr:col>9</xdr:col>
      <xdr:colOff>160444</xdr:colOff>
      <xdr:row>40</xdr:row>
      <xdr:rowOff>42044</xdr:rowOff>
    </xdr:to>
    <xdr:sp macro="" textlink="">
      <xdr:nvSpPr>
        <xdr:cNvPr id="95" name="Elipse 94">
          <a:hlinkClick xmlns:r="http://schemas.openxmlformats.org/officeDocument/2006/relationships" r:id="rId26" tooltip="CFM - Feira do Largo do Tanque e do Largo de São Caetano;"/>
        </xdr:cNvPr>
        <xdr:cNvSpPr/>
      </xdr:nvSpPr>
      <xdr:spPr>
        <a:xfrm>
          <a:off x="5410818" y="7446020"/>
          <a:ext cx="214595" cy="216024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8</xdr:col>
      <xdr:colOff>495300</xdr:colOff>
      <xdr:row>38</xdr:row>
      <xdr:rowOff>176577</xdr:rowOff>
    </xdr:from>
    <xdr:to>
      <xdr:col>9</xdr:col>
      <xdr:colOff>245740</xdr:colOff>
      <xdr:row>40</xdr:row>
      <xdr:rowOff>44428</xdr:rowOff>
    </xdr:to>
    <xdr:sp macro="" textlink="">
      <xdr:nvSpPr>
        <xdr:cNvPr id="96" name="CaixaDeTexto 6"/>
        <xdr:cNvSpPr txBox="1"/>
      </xdr:nvSpPr>
      <xdr:spPr>
        <a:xfrm>
          <a:off x="5353050" y="7415577"/>
          <a:ext cx="357659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111</a:t>
          </a:r>
          <a:endParaRPr lang="pt-BR" sz="800" b="1"/>
        </a:p>
      </xdr:txBody>
    </xdr:sp>
    <xdr:clientData/>
  </xdr:twoCellAnchor>
  <xdr:twoCellAnchor>
    <xdr:from>
      <xdr:col>7</xdr:col>
      <xdr:colOff>93560</xdr:colOff>
      <xdr:row>38</xdr:row>
      <xdr:rowOff>165259</xdr:rowOff>
    </xdr:from>
    <xdr:to>
      <xdr:col>7</xdr:col>
      <xdr:colOff>310463</xdr:colOff>
      <xdr:row>40</xdr:row>
      <xdr:rowOff>283</xdr:rowOff>
    </xdr:to>
    <xdr:sp macro="" textlink="">
      <xdr:nvSpPr>
        <xdr:cNvPr id="99" name="Elipse 98">
          <a:hlinkClick xmlns:r="http://schemas.openxmlformats.org/officeDocument/2006/relationships" r:id="rId27" tooltip="CFM - Feira do Jardim Cruzeiro, implantar NACS em Jardim Cruzeiro;"/>
        </xdr:cNvPr>
        <xdr:cNvSpPr/>
      </xdr:nvSpPr>
      <xdr:spPr>
        <a:xfrm>
          <a:off x="4344091" y="7404259"/>
          <a:ext cx="216903" cy="216024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7</xdr:col>
      <xdr:colOff>35170</xdr:colOff>
      <xdr:row>38</xdr:row>
      <xdr:rowOff>134816</xdr:rowOff>
    </xdr:from>
    <xdr:to>
      <xdr:col>7</xdr:col>
      <xdr:colOff>396675</xdr:colOff>
      <xdr:row>40</xdr:row>
      <xdr:rowOff>2667</xdr:rowOff>
    </xdr:to>
    <xdr:sp macro="" textlink="">
      <xdr:nvSpPr>
        <xdr:cNvPr id="100" name="CaixaDeTexto 6"/>
        <xdr:cNvSpPr txBox="1"/>
      </xdr:nvSpPr>
      <xdr:spPr>
        <a:xfrm>
          <a:off x="4285701" y="7373816"/>
          <a:ext cx="361505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77</a:t>
          </a:r>
          <a:endParaRPr lang="pt-BR" sz="1000" b="1"/>
        </a:p>
      </xdr:txBody>
    </xdr:sp>
    <xdr:clientData/>
  </xdr:twoCellAnchor>
  <xdr:twoCellAnchor>
    <xdr:from>
      <xdr:col>7</xdr:col>
      <xdr:colOff>580280</xdr:colOff>
      <xdr:row>49</xdr:row>
      <xdr:rowOff>64402</xdr:rowOff>
    </xdr:from>
    <xdr:to>
      <xdr:col>8</xdr:col>
      <xdr:colOff>185669</xdr:colOff>
      <xdr:row>50</xdr:row>
      <xdr:rowOff>89926</xdr:rowOff>
    </xdr:to>
    <xdr:sp macro="" textlink="">
      <xdr:nvSpPr>
        <xdr:cNvPr id="103" name="Elipse 102">
          <a:hlinkClick xmlns:r="http://schemas.openxmlformats.org/officeDocument/2006/relationships" r:id="rId28" tooltip="CLF - Ordenar e Fiscalizar o bairro de Vila Laura;"/>
        </xdr:cNvPr>
        <xdr:cNvSpPr/>
      </xdr:nvSpPr>
      <xdr:spPr>
        <a:xfrm>
          <a:off x="4830811" y="9398902"/>
          <a:ext cx="212608" cy="21602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7</xdr:col>
      <xdr:colOff>523047</xdr:colOff>
      <xdr:row>49</xdr:row>
      <xdr:rowOff>33959</xdr:rowOff>
    </xdr:from>
    <xdr:to>
      <xdr:col>8</xdr:col>
      <xdr:colOff>270174</xdr:colOff>
      <xdr:row>50</xdr:row>
      <xdr:rowOff>92310</xdr:rowOff>
    </xdr:to>
    <xdr:sp macro="" textlink="">
      <xdr:nvSpPr>
        <xdr:cNvPr id="104" name="CaixaDeTexto 6"/>
        <xdr:cNvSpPr txBox="1"/>
      </xdr:nvSpPr>
      <xdr:spPr>
        <a:xfrm>
          <a:off x="4773578" y="9368459"/>
          <a:ext cx="354346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20</a:t>
          </a:r>
          <a:endParaRPr lang="pt-BR" sz="1000" b="1"/>
        </a:p>
      </xdr:txBody>
    </xdr:sp>
    <xdr:clientData/>
  </xdr:twoCellAnchor>
  <xdr:twoCellAnchor>
    <xdr:from>
      <xdr:col>8</xdr:col>
      <xdr:colOff>222977</xdr:colOff>
      <xdr:row>46</xdr:row>
      <xdr:rowOff>104573</xdr:rowOff>
    </xdr:from>
    <xdr:to>
      <xdr:col>8</xdr:col>
      <xdr:colOff>435688</xdr:colOff>
      <xdr:row>47</xdr:row>
      <xdr:rowOff>130097</xdr:rowOff>
    </xdr:to>
    <xdr:sp macro="" textlink="">
      <xdr:nvSpPr>
        <xdr:cNvPr id="106" name="Elipse 105">
          <a:hlinkClick xmlns:r="http://schemas.openxmlformats.org/officeDocument/2006/relationships" r:id="rId29" tooltip="CLF - Ordenar e fiscalizar as principais ruas do Pau Miudo;"/>
        </xdr:cNvPr>
        <xdr:cNvSpPr/>
      </xdr:nvSpPr>
      <xdr:spPr>
        <a:xfrm>
          <a:off x="5080727" y="8867573"/>
          <a:ext cx="212711" cy="21602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8</xdr:col>
      <xdr:colOff>164824</xdr:colOff>
      <xdr:row>46</xdr:row>
      <xdr:rowOff>74130</xdr:rowOff>
    </xdr:from>
    <xdr:to>
      <xdr:col>8</xdr:col>
      <xdr:colOff>521551</xdr:colOff>
      <xdr:row>47</xdr:row>
      <xdr:rowOff>132481</xdr:rowOff>
    </xdr:to>
    <xdr:sp macro="" textlink="">
      <xdr:nvSpPr>
        <xdr:cNvPr id="107" name="CaixaDeTexto 6"/>
        <xdr:cNvSpPr txBox="1"/>
      </xdr:nvSpPr>
      <xdr:spPr>
        <a:xfrm>
          <a:off x="5022574" y="8837130"/>
          <a:ext cx="356727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123</a:t>
          </a:r>
          <a:endParaRPr lang="pt-BR" sz="800" b="1"/>
        </a:p>
      </xdr:txBody>
    </xdr:sp>
    <xdr:clientData/>
  </xdr:twoCellAnchor>
  <xdr:twoCellAnchor>
    <xdr:from>
      <xdr:col>10</xdr:col>
      <xdr:colOff>177837</xdr:colOff>
      <xdr:row>49</xdr:row>
      <xdr:rowOff>54877</xdr:rowOff>
    </xdr:from>
    <xdr:to>
      <xdr:col>10</xdr:col>
      <xdr:colOff>393861</xdr:colOff>
      <xdr:row>50</xdr:row>
      <xdr:rowOff>80401</xdr:rowOff>
    </xdr:to>
    <xdr:sp macro="" textlink="">
      <xdr:nvSpPr>
        <xdr:cNvPr id="109" name="Elipse 108">
          <a:hlinkClick xmlns:r="http://schemas.openxmlformats.org/officeDocument/2006/relationships" r:id="rId30" tooltip="CLF - Ordenar e fiscalizar a região de Pernambués;"/>
        </xdr:cNvPr>
        <xdr:cNvSpPr/>
      </xdr:nvSpPr>
      <xdr:spPr>
        <a:xfrm>
          <a:off x="6250025" y="9389377"/>
          <a:ext cx="216024" cy="21602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10</xdr:col>
      <xdr:colOff>119684</xdr:colOff>
      <xdr:row>49</xdr:row>
      <xdr:rowOff>24434</xdr:rowOff>
    </xdr:from>
    <xdr:to>
      <xdr:col>10</xdr:col>
      <xdr:colOff>479724</xdr:colOff>
      <xdr:row>50</xdr:row>
      <xdr:rowOff>82785</xdr:rowOff>
    </xdr:to>
    <xdr:sp macro="" textlink="">
      <xdr:nvSpPr>
        <xdr:cNvPr id="110" name="CaixaDeTexto 6"/>
        <xdr:cNvSpPr txBox="1"/>
      </xdr:nvSpPr>
      <xdr:spPr>
        <a:xfrm>
          <a:off x="6191872" y="9358934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141</a:t>
          </a:r>
          <a:endParaRPr lang="pt-BR" sz="800" b="1"/>
        </a:p>
      </xdr:txBody>
    </xdr:sp>
    <xdr:clientData/>
  </xdr:twoCellAnchor>
  <xdr:twoCellAnchor>
    <xdr:from>
      <xdr:col>11</xdr:col>
      <xdr:colOff>407294</xdr:colOff>
      <xdr:row>34</xdr:row>
      <xdr:rowOff>166277</xdr:rowOff>
    </xdr:from>
    <xdr:to>
      <xdr:col>12</xdr:col>
      <xdr:colOff>14670</xdr:colOff>
      <xdr:row>36</xdr:row>
      <xdr:rowOff>1301</xdr:rowOff>
    </xdr:to>
    <xdr:sp macro="" textlink="">
      <xdr:nvSpPr>
        <xdr:cNvPr id="112" name="Elipse 111">
          <a:hlinkClick xmlns:r="http://schemas.openxmlformats.org/officeDocument/2006/relationships" r:id="rId31" tooltip="CLF - Ordenar e fiscalizar o bairro de Pau da Lima;"/>
        </xdr:cNvPr>
        <xdr:cNvSpPr/>
      </xdr:nvSpPr>
      <xdr:spPr>
        <a:xfrm>
          <a:off x="7086700" y="6643277"/>
          <a:ext cx="214595" cy="21602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11</xdr:col>
      <xdr:colOff>349526</xdr:colOff>
      <xdr:row>34</xdr:row>
      <xdr:rowOff>135834</xdr:rowOff>
    </xdr:from>
    <xdr:to>
      <xdr:col>12</xdr:col>
      <xdr:colOff>99966</xdr:colOff>
      <xdr:row>36</xdr:row>
      <xdr:rowOff>3685</xdr:rowOff>
    </xdr:to>
    <xdr:sp macro="" textlink="">
      <xdr:nvSpPr>
        <xdr:cNvPr id="113" name="CaixaDeTexto 6"/>
        <xdr:cNvSpPr txBox="1"/>
      </xdr:nvSpPr>
      <xdr:spPr>
        <a:xfrm>
          <a:off x="7028932" y="6612834"/>
          <a:ext cx="357659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150</a:t>
          </a:r>
          <a:endParaRPr lang="pt-BR" sz="800" b="1"/>
        </a:p>
      </xdr:txBody>
    </xdr:sp>
    <xdr:clientData/>
  </xdr:twoCellAnchor>
  <xdr:twoCellAnchor>
    <xdr:from>
      <xdr:col>15</xdr:col>
      <xdr:colOff>389366</xdr:colOff>
      <xdr:row>31</xdr:row>
      <xdr:rowOff>123209</xdr:rowOff>
    </xdr:from>
    <xdr:to>
      <xdr:col>15</xdr:col>
      <xdr:colOff>601974</xdr:colOff>
      <xdr:row>32</xdr:row>
      <xdr:rowOff>148733</xdr:rowOff>
    </xdr:to>
    <xdr:sp macro="" textlink="">
      <xdr:nvSpPr>
        <xdr:cNvPr id="118" name="Elipse 117">
          <a:hlinkClick xmlns:r="http://schemas.openxmlformats.org/officeDocument/2006/relationships" r:id="rId32" tooltip="CLF - Fiscalizar e Ordenar Fazenda Grande III;"/>
        </xdr:cNvPr>
        <xdr:cNvSpPr/>
      </xdr:nvSpPr>
      <xdr:spPr>
        <a:xfrm>
          <a:off x="9497647" y="6028709"/>
          <a:ext cx="212608" cy="21602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15</xdr:col>
      <xdr:colOff>332133</xdr:colOff>
      <xdr:row>31</xdr:row>
      <xdr:rowOff>92766</xdr:rowOff>
    </xdr:from>
    <xdr:to>
      <xdr:col>16</xdr:col>
      <xdr:colOff>79260</xdr:colOff>
      <xdr:row>32</xdr:row>
      <xdr:rowOff>151117</xdr:rowOff>
    </xdr:to>
    <xdr:sp macro="" textlink="">
      <xdr:nvSpPr>
        <xdr:cNvPr id="119" name="CaixaDeTexto 6"/>
        <xdr:cNvSpPr txBox="1"/>
      </xdr:nvSpPr>
      <xdr:spPr>
        <a:xfrm>
          <a:off x="9440414" y="5998266"/>
          <a:ext cx="354346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 48</a:t>
          </a:r>
          <a:endParaRPr lang="pt-BR" sz="800" b="1"/>
        </a:p>
      </xdr:txBody>
    </xdr:sp>
    <xdr:clientData/>
  </xdr:twoCellAnchor>
  <xdr:twoCellAnchor>
    <xdr:from>
      <xdr:col>6</xdr:col>
      <xdr:colOff>208071</xdr:colOff>
      <xdr:row>40</xdr:row>
      <xdr:rowOff>182014</xdr:rowOff>
    </xdr:from>
    <xdr:to>
      <xdr:col>6</xdr:col>
      <xdr:colOff>424095</xdr:colOff>
      <xdr:row>42</xdr:row>
      <xdr:rowOff>17038</xdr:rowOff>
    </xdr:to>
    <xdr:sp macro="" textlink="">
      <xdr:nvSpPr>
        <xdr:cNvPr id="125" name="Elipse 124">
          <a:hlinkClick xmlns:r="http://schemas.openxmlformats.org/officeDocument/2006/relationships" r:id="rId33" tooltip="CLF - Ordenar e fiscalizar a Avenida Dendezeiros;"/>
        </xdr:cNvPr>
        <xdr:cNvSpPr/>
      </xdr:nvSpPr>
      <xdr:spPr>
        <a:xfrm>
          <a:off x="3851384" y="7802014"/>
          <a:ext cx="216024" cy="21602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6</xdr:col>
      <xdr:colOff>149918</xdr:colOff>
      <xdr:row>40</xdr:row>
      <xdr:rowOff>151571</xdr:rowOff>
    </xdr:from>
    <xdr:to>
      <xdr:col>6</xdr:col>
      <xdr:colOff>509958</xdr:colOff>
      <xdr:row>42</xdr:row>
      <xdr:rowOff>19422</xdr:rowOff>
    </xdr:to>
    <xdr:sp macro="" textlink="">
      <xdr:nvSpPr>
        <xdr:cNvPr id="126" name="CaixaDeTexto 6"/>
        <xdr:cNvSpPr txBox="1"/>
      </xdr:nvSpPr>
      <xdr:spPr>
        <a:xfrm>
          <a:off x="3793231" y="7771571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78</a:t>
          </a:r>
          <a:endParaRPr lang="pt-BR" sz="1000" b="1"/>
        </a:p>
      </xdr:txBody>
    </xdr:sp>
    <xdr:clientData/>
  </xdr:twoCellAnchor>
  <xdr:twoCellAnchor>
    <xdr:from>
      <xdr:col>6</xdr:col>
      <xdr:colOff>504911</xdr:colOff>
      <xdr:row>56</xdr:row>
      <xdr:rowOff>60794</xdr:rowOff>
    </xdr:from>
    <xdr:to>
      <xdr:col>7</xdr:col>
      <xdr:colOff>113159</xdr:colOff>
      <xdr:row>57</xdr:row>
      <xdr:rowOff>86318</xdr:rowOff>
    </xdr:to>
    <xdr:sp macro="" textlink="">
      <xdr:nvSpPr>
        <xdr:cNvPr id="128" name="Elipse 127">
          <a:hlinkClick xmlns:r="http://schemas.openxmlformats.org/officeDocument/2006/relationships" r:id="rId34" tooltip="CSD - Fiscalizar e notificar sucatas na região da Federação;"/>
        </xdr:cNvPr>
        <xdr:cNvSpPr/>
      </xdr:nvSpPr>
      <xdr:spPr>
        <a:xfrm>
          <a:off x="4148224" y="10728794"/>
          <a:ext cx="215466" cy="216024"/>
        </a:xfrm>
        <a:prstGeom prst="ellipse">
          <a:avLst/>
        </a:prstGeom>
        <a:solidFill>
          <a:schemeClr val="bg1">
            <a:lumMod val="75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6</xdr:col>
      <xdr:colOff>446908</xdr:colOff>
      <xdr:row>56</xdr:row>
      <xdr:rowOff>30351</xdr:rowOff>
    </xdr:from>
    <xdr:to>
      <xdr:col>7</xdr:col>
      <xdr:colOff>194035</xdr:colOff>
      <xdr:row>57</xdr:row>
      <xdr:rowOff>88702</xdr:rowOff>
    </xdr:to>
    <xdr:sp macro="" textlink="">
      <xdr:nvSpPr>
        <xdr:cNvPr id="129" name="CaixaDeTexto 6"/>
        <xdr:cNvSpPr txBox="1"/>
      </xdr:nvSpPr>
      <xdr:spPr>
        <a:xfrm>
          <a:off x="4090221" y="10698351"/>
          <a:ext cx="354345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92</a:t>
          </a:r>
          <a:endParaRPr lang="pt-BR" sz="1000" b="1"/>
        </a:p>
      </xdr:txBody>
    </xdr:sp>
    <xdr:clientData/>
  </xdr:twoCellAnchor>
  <xdr:twoCellAnchor>
    <xdr:from>
      <xdr:col>13</xdr:col>
      <xdr:colOff>598730</xdr:colOff>
      <xdr:row>30</xdr:row>
      <xdr:rowOff>137416</xdr:rowOff>
    </xdr:from>
    <xdr:to>
      <xdr:col>14</xdr:col>
      <xdr:colOff>206979</xdr:colOff>
      <xdr:row>31</xdr:row>
      <xdr:rowOff>162940</xdr:rowOff>
    </xdr:to>
    <xdr:sp macro="" textlink="">
      <xdr:nvSpPr>
        <xdr:cNvPr id="132" name="Elipse 131">
          <a:hlinkClick xmlns:r="http://schemas.openxmlformats.org/officeDocument/2006/relationships" r:id="rId35" tooltip="CSD - Fiscalizar e notificar cartazes na Rua da Paciência;"/>
        </xdr:cNvPr>
        <xdr:cNvSpPr/>
      </xdr:nvSpPr>
      <xdr:spPr>
        <a:xfrm>
          <a:off x="8492574" y="5852416"/>
          <a:ext cx="215468" cy="216024"/>
        </a:xfrm>
        <a:prstGeom prst="ellipse">
          <a:avLst/>
        </a:prstGeom>
        <a:solidFill>
          <a:schemeClr val="bg1">
            <a:lumMod val="75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13</xdr:col>
      <xdr:colOff>540727</xdr:colOff>
      <xdr:row>30</xdr:row>
      <xdr:rowOff>106973</xdr:rowOff>
    </xdr:from>
    <xdr:to>
      <xdr:col>14</xdr:col>
      <xdr:colOff>287855</xdr:colOff>
      <xdr:row>31</xdr:row>
      <xdr:rowOff>165324</xdr:rowOff>
    </xdr:to>
    <xdr:sp macro="" textlink="">
      <xdr:nvSpPr>
        <xdr:cNvPr id="133" name="CaixaDeTexto 6"/>
        <xdr:cNvSpPr txBox="1"/>
      </xdr:nvSpPr>
      <xdr:spPr>
        <a:xfrm>
          <a:off x="8434571" y="5821973"/>
          <a:ext cx="354347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51</a:t>
          </a:r>
          <a:endParaRPr lang="pt-BR" sz="1000" b="1"/>
        </a:p>
      </xdr:txBody>
    </xdr:sp>
    <xdr:clientData/>
  </xdr:twoCellAnchor>
  <xdr:twoCellAnchor>
    <xdr:from>
      <xdr:col>6</xdr:col>
      <xdr:colOff>47715</xdr:colOff>
      <xdr:row>5</xdr:row>
      <xdr:rowOff>172591</xdr:rowOff>
    </xdr:from>
    <xdr:to>
      <xdr:col>6</xdr:col>
      <xdr:colOff>262291</xdr:colOff>
      <xdr:row>7</xdr:row>
      <xdr:rowOff>7615</xdr:rowOff>
    </xdr:to>
    <xdr:sp macro="" textlink="">
      <xdr:nvSpPr>
        <xdr:cNvPr id="138" name="Elipse 137">
          <a:hlinkClick xmlns:r="http://schemas.openxmlformats.org/officeDocument/2006/relationships" r:id="rId36" tooltip="CLF - Operação Praia em Ilha de Maré ; CSD - Cemitério Municipal de Ilha de Maré; Salvamar - Posto apoio de Ilha de Maré;"/>
        </xdr:cNvPr>
        <xdr:cNvSpPr/>
      </xdr:nvSpPr>
      <xdr:spPr>
        <a:xfrm>
          <a:off x="3691028" y="1125091"/>
          <a:ext cx="214576" cy="216024"/>
        </a:xfrm>
        <a:prstGeom prst="ellipse">
          <a:avLst/>
        </a:prstGeom>
        <a:solidFill>
          <a:schemeClr val="bg1">
            <a:lumMod val="75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5</xdr:col>
      <xdr:colOff>597171</xdr:colOff>
      <xdr:row>5</xdr:row>
      <xdr:rowOff>142148</xdr:rowOff>
    </xdr:from>
    <xdr:to>
      <xdr:col>6</xdr:col>
      <xdr:colOff>342833</xdr:colOff>
      <xdr:row>7</xdr:row>
      <xdr:rowOff>9999</xdr:rowOff>
    </xdr:to>
    <xdr:sp macro="" textlink="">
      <xdr:nvSpPr>
        <xdr:cNvPr id="139" name="CaixaDeTexto 6"/>
        <xdr:cNvSpPr txBox="1"/>
      </xdr:nvSpPr>
      <xdr:spPr>
        <a:xfrm>
          <a:off x="3633265" y="1094648"/>
          <a:ext cx="352881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36</a:t>
          </a:r>
          <a:endParaRPr lang="pt-BR" sz="1000" b="1"/>
        </a:p>
      </xdr:txBody>
    </xdr:sp>
    <xdr:clientData/>
  </xdr:twoCellAnchor>
  <xdr:twoCellAnchor>
    <xdr:from>
      <xdr:col>1</xdr:col>
      <xdr:colOff>7634</xdr:colOff>
      <xdr:row>8</xdr:row>
      <xdr:rowOff>20196</xdr:rowOff>
    </xdr:from>
    <xdr:to>
      <xdr:col>1</xdr:col>
      <xdr:colOff>223101</xdr:colOff>
      <xdr:row>9</xdr:row>
      <xdr:rowOff>45720</xdr:rowOff>
    </xdr:to>
    <xdr:sp macro="" textlink="">
      <xdr:nvSpPr>
        <xdr:cNvPr id="141" name="Elipse 140">
          <a:hlinkClick xmlns:r="http://schemas.openxmlformats.org/officeDocument/2006/relationships" r:id="rId37" tooltip="CLF - Operação praia em Paramana e em Ponta de Nossa Senhora; CSD - Cemitério Municipal de Paramana, Cemitério Municipal de Ponta de Nossa Senhora; SALVAMAR - Posto de Ponta de Nossa Senhora;"/>
        </xdr:cNvPr>
        <xdr:cNvSpPr/>
      </xdr:nvSpPr>
      <xdr:spPr>
        <a:xfrm>
          <a:off x="614853" y="1544196"/>
          <a:ext cx="215467" cy="216024"/>
        </a:xfrm>
        <a:prstGeom prst="ellipse">
          <a:avLst/>
        </a:prstGeom>
        <a:solidFill>
          <a:schemeClr val="bg1">
            <a:lumMod val="75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0</xdr:col>
      <xdr:colOff>556850</xdr:colOff>
      <xdr:row>7</xdr:row>
      <xdr:rowOff>180253</xdr:rowOff>
    </xdr:from>
    <xdr:to>
      <xdr:col>1</xdr:col>
      <xdr:colOff>303977</xdr:colOff>
      <xdr:row>9</xdr:row>
      <xdr:rowOff>48104</xdr:rowOff>
    </xdr:to>
    <xdr:sp macro="" textlink="">
      <xdr:nvSpPr>
        <xdr:cNvPr id="142" name="CaixaDeTexto 6"/>
        <xdr:cNvSpPr txBox="1"/>
      </xdr:nvSpPr>
      <xdr:spPr>
        <a:xfrm>
          <a:off x="556850" y="1513753"/>
          <a:ext cx="354346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34</a:t>
          </a:r>
          <a:endParaRPr lang="pt-BR" sz="1000" b="1"/>
        </a:p>
      </xdr:txBody>
    </xdr:sp>
    <xdr:clientData/>
  </xdr:twoCellAnchor>
  <xdr:twoCellAnchor>
    <xdr:from>
      <xdr:col>0</xdr:col>
      <xdr:colOff>547325</xdr:colOff>
      <xdr:row>3</xdr:row>
      <xdr:rowOff>102581</xdr:rowOff>
    </xdr:from>
    <xdr:to>
      <xdr:col>1</xdr:col>
      <xdr:colOff>294452</xdr:colOff>
      <xdr:row>4</xdr:row>
      <xdr:rowOff>160932</xdr:rowOff>
    </xdr:to>
    <xdr:grpSp>
      <xdr:nvGrpSpPr>
        <xdr:cNvPr id="6" name="Grupo 5"/>
        <xdr:cNvGrpSpPr/>
      </xdr:nvGrpSpPr>
      <xdr:grpSpPr>
        <a:xfrm>
          <a:off x="547325" y="674081"/>
          <a:ext cx="352245" cy="248851"/>
          <a:chOff x="547325" y="674081"/>
          <a:chExt cx="354346" cy="248851"/>
        </a:xfrm>
      </xdr:grpSpPr>
      <xdr:sp macro="" textlink="">
        <xdr:nvSpPr>
          <xdr:cNvPr id="144" name="Elipse 143">
            <a:hlinkClick xmlns:r="http://schemas.openxmlformats.org/officeDocument/2006/relationships" r:id="rId38" tooltip="CSD - Cemitério Municipal de Bom Jesus dos Passos;"/>
          </xdr:cNvPr>
          <xdr:cNvSpPr/>
        </xdr:nvSpPr>
        <xdr:spPr>
          <a:xfrm>
            <a:off x="605328" y="704524"/>
            <a:ext cx="215467" cy="216024"/>
          </a:xfrm>
          <a:prstGeom prst="ellipse">
            <a:avLst/>
          </a:prstGeom>
          <a:solidFill>
            <a:schemeClr val="bg1">
              <a:lumMod val="75000"/>
            </a:schemeClr>
          </a:solidFill>
          <a:ln w="38100">
            <a:solidFill>
              <a:srgbClr val="FF0000"/>
            </a:solidFill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 sz="1000"/>
          </a:p>
        </xdr:txBody>
      </xdr:sp>
      <xdr:sp macro="" textlink="">
        <xdr:nvSpPr>
          <xdr:cNvPr id="145" name="CaixaDeTexto 6"/>
          <xdr:cNvSpPr txBox="1"/>
        </xdr:nvSpPr>
        <xdr:spPr>
          <a:xfrm>
            <a:off x="547325" y="674081"/>
            <a:ext cx="354346" cy="24885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00" b="1" baseline="0"/>
              <a:t> 35</a:t>
            </a:r>
            <a:endParaRPr lang="pt-BR" sz="1000" b="1"/>
          </a:p>
        </xdr:txBody>
      </xdr:sp>
    </xdr:grpSp>
    <xdr:clientData/>
  </xdr:twoCellAnchor>
  <xdr:twoCellAnchor>
    <xdr:from>
      <xdr:col>6</xdr:col>
      <xdr:colOff>191503</xdr:colOff>
      <xdr:row>53</xdr:row>
      <xdr:rowOff>144743</xdr:rowOff>
    </xdr:from>
    <xdr:to>
      <xdr:col>6</xdr:col>
      <xdr:colOff>407527</xdr:colOff>
      <xdr:row>54</xdr:row>
      <xdr:rowOff>170267</xdr:rowOff>
    </xdr:to>
    <xdr:sp macro="" textlink="">
      <xdr:nvSpPr>
        <xdr:cNvPr id="159" name="Elipse 158">
          <a:hlinkClick xmlns:r="http://schemas.openxmlformats.org/officeDocument/2006/relationships" r:id="rId39" tooltip=" CLF - Ordenar e fiscalizar a área do Dique do Tororó; CSD - Fiscalizar e notificar cartazes na região do Dique do Tororó;"/>
        </xdr:cNvPr>
        <xdr:cNvSpPr/>
      </xdr:nvSpPr>
      <xdr:spPr>
        <a:xfrm>
          <a:off x="3834816" y="10241243"/>
          <a:ext cx="216024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bg1">
                <a:lumMod val="6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6</xdr:col>
      <xdr:colOff>133350</xdr:colOff>
      <xdr:row>53</xdr:row>
      <xdr:rowOff>114300</xdr:rowOff>
    </xdr:from>
    <xdr:to>
      <xdr:col>6</xdr:col>
      <xdr:colOff>493390</xdr:colOff>
      <xdr:row>54</xdr:row>
      <xdr:rowOff>172651</xdr:rowOff>
    </xdr:to>
    <xdr:sp macro="" textlink="">
      <xdr:nvSpPr>
        <xdr:cNvPr id="160" name="CaixaDeTexto 6"/>
        <xdr:cNvSpPr txBox="1"/>
      </xdr:nvSpPr>
      <xdr:spPr>
        <a:xfrm>
          <a:off x="3776663" y="10210800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11</a:t>
          </a:r>
          <a:endParaRPr lang="pt-BR" sz="1000" b="1"/>
        </a:p>
      </xdr:txBody>
    </xdr:sp>
    <xdr:clientData/>
  </xdr:twoCellAnchor>
  <xdr:twoCellAnchor>
    <xdr:from>
      <xdr:col>7</xdr:col>
      <xdr:colOff>286753</xdr:colOff>
      <xdr:row>57</xdr:row>
      <xdr:rowOff>68543</xdr:rowOff>
    </xdr:from>
    <xdr:to>
      <xdr:col>7</xdr:col>
      <xdr:colOff>502777</xdr:colOff>
      <xdr:row>58</xdr:row>
      <xdr:rowOff>94067</xdr:rowOff>
    </xdr:to>
    <xdr:sp macro="" textlink="">
      <xdr:nvSpPr>
        <xdr:cNvPr id="166" name="Elipse 165">
          <a:hlinkClick xmlns:r="http://schemas.openxmlformats.org/officeDocument/2006/relationships" r:id="rId40" tooltip="CLF - Ordenar e fiscalizar a região da Vasco da Gama; Fiscalizar e notificar sucatas na Vaco da Gama e Vale da Muriçoca"/>
        </xdr:cNvPr>
        <xdr:cNvSpPr/>
      </xdr:nvSpPr>
      <xdr:spPr>
        <a:xfrm>
          <a:off x="4537284" y="10927043"/>
          <a:ext cx="216024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bg1">
                <a:lumMod val="6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7</xdr:col>
      <xdr:colOff>228600</xdr:colOff>
      <xdr:row>57</xdr:row>
      <xdr:rowOff>38100</xdr:rowOff>
    </xdr:from>
    <xdr:to>
      <xdr:col>7</xdr:col>
      <xdr:colOff>588640</xdr:colOff>
      <xdr:row>58</xdr:row>
      <xdr:rowOff>96451</xdr:rowOff>
    </xdr:to>
    <xdr:sp macro="" textlink="">
      <xdr:nvSpPr>
        <xdr:cNvPr id="167" name="CaixaDeTexto 6"/>
        <xdr:cNvSpPr txBox="1"/>
      </xdr:nvSpPr>
      <xdr:spPr>
        <a:xfrm>
          <a:off x="4479131" y="10896600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93</a:t>
          </a:r>
          <a:endParaRPr lang="pt-BR" sz="1000" b="1"/>
        </a:p>
      </xdr:txBody>
    </xdr:sp>
    <xdr:clientData/>
  </xdr:twoCellAnchor>
  <xdr:twoCellAnchor>
    <xdr:from>
      <xdr:col>7</xdr:col>
      <xdr:colOff>96253</xdr:colOff>
      <xdr:row>40</xdr:row>
      <xdr:rowOff>78068</xdr:rowOff>
    </xdr:from>
    <xdr:to>
      <xdr:col>7</xdr:col>
      <xdr:colOff>312277</xdr:colOff>
      <xdr:row>41</xdr:row>
      <xdr:rowOff>103592</xdr:rowOff>
    </xdr:to>
    <xdr:sp macro="" textlink="">
      <xdr:nvSpPr>
        <xdr:cNvPr id="169" name="Elipse 168">
          <a:hlinkClick xmlns:r="http://schemas.openxmlformats.org/officeDocument/2006/relationships" r:id="rId41" tooltip="CLF - Ordenar e fiscalizar a região de Caminho de Areia; CSD - Fiscalizar e notificar cartazes em toda Península Itapagipana;"/>
        </xdr:cNvPr>
        <xdr:cNvSpPr/>
      </xdr:nvSpPr>
      <xdr:spPr>
        <a:xfrm>
          <a:off x="4346784" y="7698068"/>
          <a:ext cx="216024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bg1">
                <a:lumMod val="6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7</xdr:col>
      <xdr:colOff>38100</xdr:colOff>
      <xdr:row>40</xdr:row>
      <xdr:rowOff>47625</xdr:rowOff>
    </xdr:from>
    <xdr:to>
      <xdr:col>7</xdr:col>
      <xdr:colOff>398140</xdr:colOff>
      <xdr:row>41</xdr:row>
      <xdr:rowOff>105976</xdr:rowOff>
    </xdr:to>
    <xdr:sp macro="" textlink="">
      <xdr:nvSpPr>
        <xdr:cNvPr id="170" name="CaixaDeTexto 6"/>
        <xdr:cNvSpPr txBox="1"/>
      </xdr:nvSpPr>
      <xdr:spPr>
        <a:xfrm>
          <a:off x="4288631" y="7667625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79</a:t>
          </a:r>
          <a:endParaRPr lang="pt-BR" sz="1000" b="1"/>
        </a:p>
      </xdr:txBody>
    </xdr:sp>
    <xdr:clientData/>
  </xdr:twoCellAnchor>
  <xdr:twoCellAnchor>
    <xdr:from>
      <xdr:col>10</xdr:col>
      <xdr:colOff>248653</xdr:colOff>
      <xdr:row>52</xdr:row>
      <xdr:rowOff>106643</xdr:rowOff>
    </xdr:from>
    <xdr:to>
      <xdr:col>10</xdr:col>
      <xdr:colOff>464677</xdr:colOff>
      <xdr:row>53</xdr:row>
      <xdr:rowOff>132167</xdr:rowOff>
    </xdr:to>
    <xdr:sp macro="" textlink="">
      <xdr:nvSpPr>
        <xdr:cNvPr id="172" name="Elipse 171">
          <a:hlinkClick xmlns:r="http://schemas.openxmlformats.org/officeDocument/2006/relationships" r:id="rId42" tooltip="CLF - Ordenar e Fiscalizar a região do Iguatemi e circunvizinhança; Fiscalizar e notificar cartazes ao longo da Av. Tancredo Neves;"/>
        </xdr:cNvPr>
        <xdr:cNvSpPr/>
      </xdr:nvSpPr>
      <xdr:spPr>
        <a:xfrm>
          <a:off x="6320841" y="10012643"/>
          <a:ext cx="216024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bg1">
                <a:lumMod val="6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10</xdr:col>
      <xdr:colOff>190500</xdr:colOff>
      <xdr:row>52</xdr:row>
      <xdr:rowOff>76200</xdr:rowOff>
    </xdr:from>
    <xdr:to>
      <xdr:col>10</xdr:col>
      <xdr:colOff>550540</xdr:colOff>
      <xdr:row>53</xdr:row>
      <xdr:rowOff>134551</xdr:rowOff>
    </xdr:to>
    <xdr:sp macro="" textlink="">
      <xdr:nvSpPr>
        <xdr:cNvPr id="173" name="CaixaDeTexto 6"/>
        <xdr:cNvSpPr txBox="1"/>
      </xdr:nvSpPr>
      <xdr:spPr>
        <a:xfrm>
          <a:off x="6262688" y="9982200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102</a:t>
          </a:r>
          <a:endParaRPr lang="pt-BR" sz="800" b="1"/>
        </a:p>
      </xdr:txBody>
    </xdr:sp>
    <xdr:clientData/>
  </xdr:twoCellAnchor>
  <xdr:twoCellAnchor>
    <xdr:from>
      <xdr:col>10</xdr:col>
      <xdr:colOff>362568</xdr:colOff>
      <xdr:row>45</xdr:row>
      <xdr:rowOff>182843</xdr:rowOff>
    </xdr:from>
    <xdr:to>
      <xdr:col>10</xdr:col>
      <xdr:colOff>577163</xdr:colOff>
      <xdr:row>47</xdr:row>
      <xdr:rowOff>17867</xdr:rowOff>
    </xdr:to>
    <xdr:sp macro="" textlink="">
      <xdr:nvSpPr>
        <xdr:cNvPr id="175" name="Elipse 174">
          <a:hlinkClick xmlns:r="http://schemas.openxmlformats.org/officeDocument/2006/relationships" r:id="rId43" tooltip="CLF - Ordenar e fiscalizar a Av. Silveira Martins no Cabula; CSD - Fiscalizar e notificar cartazes na Av. Luis Eduardo e no Cabula;"/>
        </xdr:cNvPr>
        <xdr:cNvSpPr/>
      </xdr:nvSpPr>
      <xdr:spPr>
        <a:xfrm>
          <a:off x="6434756" y="8755343"/>
          <a:ext cx="214595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bg1">
                <a:lumMod val="6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10</xdr:col>
      <xdr:colOff>304800</xdr:colOff>
      <xdr:row>45</xdr:row>
      <xdr:rowOff>152400</xdr:rowOff>
    </xdr:from>
    <xdr:to>
      <xdr:col>11</xdr:col>
      <xdr:colOff>55240</xdr:colOff>
      <xdr:row>47</xdr:row>
      <xdr:rowOff>20251</xdr:rowOff>
    </xdr:to>
    <xdr:sp macro="" textlink="">
      <xdr:nvSpPr>
        <xdr:cNvPr id="176" name="CaixaDeTexto 6"/>
        <xdr:cNvSpPr txBox="1"/>
      </xdr:nvSpPr>
      <xdr:spPr>
        <a:xfrm>
          <a:off x="6376988" y="8724900"/>
          <a:ext cx="357658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139</a:t>
          </a:r>
          <a:endParaRPr lang="pt-BR" sz="800" b="1"/>
        </a:p>
      </xdr:txBody>
    </xdr:sp>
    <xdr:clientData/>
  </xdr:twoCellAnchor>
  <xdr:twoCellAnchor>
    <xdr:from>
      <xdr:col>9</xdr:col>
      <xdr:colOff>448293</xdr:colOff>
      <xdr:row>13</xdr:row>
      <xdr:rowOff>39968</xdr:rowOff>
    </xdr:from>
    <xdr:to>
      <xdr:col>10</xdr:col>
      <xdr:colOff>55669</xdr:colOff>
      <xdr:row>14</xdr:row>
      <xdr:rowOff>65492</xdr:rowOff>
    </xdr:to>
    <xdr:sp macro="" textlink="">
      <xdr:nvSpPr>
        <xdr:cNvPr id="181" name="Elipse 180">
          <a:hlinkClick xmlns:r="http://schemas.openxmlformats.org/officeDocument/2006/relationships" r:id="rId44" tooltip="CLF - Operação praia em São Tomé, ordenar e fiscalizar a região de Paripe; CSD - Fiscalizar e notificar sucatas na Av. Suburbana; CSD - Cemitério Municipal de Paripe"/>
        </xdr:cNvPr>
        <xdr:cNvSpPr/>
      </xdr:nvSpPr>
      <xdr:spPr>
        <a:xfrm>
          <a:off x="5913262" y="2516468"/>
          <a:ext cx="214595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bg1">
                <a:lumMod val="6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9</xdr:col>
      <xdr:colOff>390525</xdr:colOff>
      <xdr:row>13</xdr:row>
      <xdr:rowOff>9525</xdr:rowOff>
    </xdr:from>
    <xdr:to>
      <xdr:col>10</xdr:col>
      <xdr:colOff>140965</xdr:colOff>
      <xdr:row>14</xdr:row>
      <xdr:rowOff>67876</xdr:rowOff>
    </xdr:to>
    <xdr:sp macro="" textlink="">
      <xdr:nvSpPr>
        <xdr:cNvPr id="182" name="CaixaDeTexto 6"/>
        <xdr:cNvSpPr txBox="1"/>
      </xdr:nvSpPr>
      <xdr:spPr>
        <a:xfrm>
          <a:off x="5855494" y="2486025"/>
          <a:ext cx="357659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23</a:t>
          </a:r>
          <a:endParaRPr lang="pt-BR" sz="1000" b="1"/>
        </a:p>
      </xdr:txBody>
    </xdr:sp>
    <xdr:clientData/>
  </xdr:twoCellAnchor>
  <xdr:twoCellAnchor>
    <xdr:from>
      <xdr:col>10</xdr:col>
      <xdr:colOff>362803</xdr:colOff>
      <xdr:row>27</xdr:row>
      <xdr:rowOff>59018</xdr:rowOff>
    </xdr:from>
    <xdr:to>
      <xdr:col>10</xdr:col>
      <xdr:colOff>578270</xdr:colOff>
      <xdr:row>28</xdr:row>
      <xdr:rowOff>84542</xdr:rowOff>
    </xdr:to>
    <xdr:sp macro="" textlink="">
      <xdr:nvSpPr>
        <xdr:cNvPr id="184" name="Elipse 183">
          <a:hlinkClick xmlns:r="http://schemas.openxmlformats.org/officeDocument/2006/relationships" r:id="rId45" tooltip="CSD - Fiscalizar e notificar sucatas na Av. Gal Costa e BR - 324; CSD - Cemitério Municipal de Pirajá;"/>
        </xdr:cNvPr>
        <xdr:cNvSpPr/>
      </xdr:nvSpPr>
      <xdr:spPr>
        <a:xfrm>
          <a:off x="6434991" y="5202518"/>
          <a:ext cx="215467" cy="216024"/>
        </a:xfrm>
        <a:prstGeom prst="ellipse">
          <a:avLst/>
        </a:prstGeom>
        <a:solidFill>
          <a:schemeClr val="bg1">
            <a:lumMod val="75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10</xdr:col>
      <xdr:colOff>304800</xdr:colOff>
      <xdr:row>27</xdr:row>
      <xdr:rowOff>28575</xdr:rowOff>
    </xdr:from>
    <xdr:to>
      <xdr:col>11</xdr:col>
      <xdr:colOff>51928</xdr:colOff>
      <xdr:row>28</xdr:row>
      <xdr:rowOff>86926</xdr:rowOff>
    </xdr:to>
    <xdr:sp macro="" textlink="">
      <xdr:nvSpPr>
        <xdr:cNvPr id="185" name="CaixaDeTexto 6"/>
        <xdr:cNvSpPr txBox="1"/>
      </xdr:nvSpPr>
      <xdr:spPr>
        <a:xfrm>
          <a:off x="6376988" y="5172075"/>
          <a:ext cx="354346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160</a:t>
          </a:r>
          <a:endParaRPr lang="pt-BR" sz="800" b="1"/>
        </a:p>
      </xdr:txBody>
    </xdr:sp>
    <xdr:clientData/>
  </xdr:twoCellAnchor>
  <xdr:twoCellAnchor>
    <xdr:from>
      <xdr:col>18</xdr:col>
      <xdr:colOff>448293</xdr:colOff>
      <xdr:row>41</xdr:row>
      <xdr:rowOff>11393</xdr:rowOff>
    </xdr:from>
    <xdr:to>
      <xdr:col>19</xdr:col>
      <xdr:colOff>55670</xdr:colOff>
      <xdr:row>42</xdr:row>
      <xdr:rowOff>36917</xdr:rowOff>
    </xdr:to>
    <xdr:sp macro="" textlink="">
      <xdr:nvSpPr>
        <xdr:cNvPr id="187" name="Elipse 186">
          <a:hlinkClick xmlns:r="http://schemas.openxmlformats.org/officeDocument/2006/relationships" r:id="rId46" tooltip="CLF- Ordenar e fiscalizar a região de Itapuã e eventos no Parque de Exposições; CFM - Reformar o Mercado de Itapuã, Fiscalizar e Manter o NACS; CSD - Fiscalizar e notificar entulho no Abaeté e administrar Cemitério Municipal de Itapuã;"/>
        </xdr:cNvPr>
        <xdr:cNvSpPr/>
      </xdr:nvSpPr>
      <xdr:spPr>
        <a:xfrm>
          <a:off x="11378231" y="7821893"/>
          <a:ext cx="214595" cy="21602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18</xdr:col>
      <xdr:colOff>390525</xdr:colOff>
      <xdr:row>40</xdr:row>
      <xdr:rowOff>171450</xdr:rowOff>
    </xdr:from>
    <xdr:to>
      <xdr:col>19</xdr:col>
      <xdr:colOff>140965</xdr:colOff>
      <xdr:row>42</xdr:row>
      <xdr:rowOff>39301</xdr:rowOff>
    </xdr:to>
    <xdr:sp macro="" textlink="">
      <xdr:nvSpPr>
        <xdr:cNvPr id="188" name="CaixaDeTexto 6"/>
        <xdr:cNvSpPr txBox="1"/>
      </xdr:nvSpPr>
      <xdr:spPr>
        <a:xfrm>
          <a:off x="11320463" y="7791450"/>
          <a:ext cx="357658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65</a:t>
          </a:r>
          <a:endParaRPr lang="pt-BR" sz="1000" b="1"/>
        </a:p>
      </xdr:txBody>
    </xdr:sp>
    <xdr:clientData/>
  </xdr:twoCellAnchor>
  <xdr:twoCellAnchor>
    <xdr:from>
      <xdr:col>7</xdr:col>
      <xdr:colOff>381000</xdr:colOff>
      <xdr:row>58</xdr:row>
      <xdr:rowOff>0</xdr:rowOff>
    </xdr:from>
    <xdr:to>
      <xdr:col>8</xdr:col>
      <xdr:colOff>131440</xdr:colOff>
      <xdr:row>59</xdr:row>
      <xdr:rowOff>58351</xdr:rowOff>
    </xdr:to>
    <xdr:sp macro="" textlink="">
      <xdr:nvSpPr>
        <xdr:cNvPr id="191" name="CaixaDeTexto 6"/>
        <xdr:cNvSpPr txBox="1"/>
      </xdr:nvSpPr>
      <xdr:spPr>
        <a:xfrm>
          <a:off x="4648200" y="11049000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pt-BR" sz="1000" b="1"/>
        </a:p>
      </xdr:txBody>
    </xdr:sp>
    <xdr:clientData/>
  </xdr:twoCellAnchor>
  <xdr:twoCellAnchor>
    <xdr:from>
      <xdr:col>12</xdr:col>
      <xdr:colOff>258178</xdr:colOff>
      <xdr:row>49</xdr:row>
      <xdr:rowOff>20918</xdr:rowOff>
    </xdr:from>
    <xdr:to>
      <xdr:col>12</xdr:col>
      <xdr:colOff>474202</xdr:colOff>
      <xdr:row>50</xdr:row>
      <xdr:rowOff>46442</xdr:rowOff>
    </xdr:to>
    <xdr:sp macro="" textlink="">
      <xdr:nvSpPr>
        <xdr:cNvPr id="196" name="Elipse 195">
          <a:hlinkClick xmlns:r="http://schemas.openxmlformats.org/officeDocument/2006/relationships" r:id="rId47" tooltip="CFM - Feira do Imbui; CLF - Ordenar e fiscalizar a região do Imbui e administrar os quiosques instalados;"/>
        </xdr:cNvPr>
        <xdr:cNvSpPr/>
      </xdr:nvSpPr>
      <xdr:spPr>
        <a:xfrm>
          <a:off x="7544803" y="9355418"/>
          <a:ext cx="216024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accent3">
                <a:lumMod val="7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12</xdr:col>
      <xdr:colOff>200025</xdr:colOff>
      <xdr:row>48</xdr:row>
      <xdr:rowOff>180975</xdr:rowOff>
    </xdr:from>
    <xdr:to>
      <xdr:col>12</xdr:col>
      <xdr:colOff>560065</xdr:colOff>
      <xdr:row>50</xdr:row>
      <xdr:rowOff>48826</xdr:rowOff>
    </xdr:to>
    <xdr:sp macro="" textlink="">
      <xdr:nvSpPr>
        <xdr:cNvPr id="197" name="CaixaDeTexto 6"/>
        <xdr:cNvSpPr txBox="1"/>
      </xdr:nvSpPr>
      <xdr:spPr>
        <a:xfrm>
          <a:off x="7486650" y="9324975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69</a:t>
          </a:r>
          <a:endParaRPr lang="pt-BR" sz="1000" b="1"/>
        </a:p>
      </xdr:txBody>
    </xdr:sp>
    <xdr:clientData/>
  </xdr:twoCellAnchor>
  <xdr:twoCellAnchor>
    <xdr:from>
      <xdr:col>9</xdr:col>
      <xdr:colOff>448293</xdr:colOff>
      <xdr:row>55</xdr:row>
      <xdr:rowOff>68543</xdr:rowOff>
    </xdr:from>
    <xdr:to>
      <xdr:col>10</xdr:col>
      <xdr:colOff>55669</xdr:colOff>
      <xdr:row>56</xdr:row>
      <xdr:rowOff>94067</xdr:rowOff>
    </xdr:to>
    <xdr:sp macro="" textlink="">
      <xdr:nvSpPr>
        <xdr:cNvPr id="201" name="Elipse 200">
          <a:hlinkClick xmlns:r="http://schemas.openxmlformats.org/officeDocument/2006/relationships" r:id="rId48" tooltip="CFM - Feira do Itaigara e Feira Orgânica; CLF - Ordenar e fiscalizar a região do Itaigara;"/>
        </xdr:cNvPr>
        <xdr:cNvSpPr/>
      </xdr:nvSpPr>
      <xdr:spPr>
        <a:xfrm>
          <a:off x="5913262" y="10546043"/>
          <a:ext cx="214595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accent3">
                <a:lumMod val="7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9</xdr:col>
      <xdr:colOff>390525</xdr:colOff>
      <xdr:row>55</xdr:row>
      <xdr:rowOff>38100</xdr:rowOff>
    </xdr:from>
    <xdr:to>
      <xdr:col>10</xdr:col>
      <xdr:colOff>140965</xdr:colOff>
      <xdr:row>56</xdr:row>
      <xdr:rowOff>96451</xdr:rowOff>
    </xdr:to>
    <xdr:sp macro="" textlink="">
      <xdr:nvSpPr>
        <xdr:cNvPr id="202" name="CaixaDeTexto 6"/>
        <xdr:cNvSpPr txBox="1"/>
      </xdr:nvSpPr>
      <xdr:spPr>
        <a:xfrm>
          <a:off x="5855494" y="10515600"/>
          <a:ext cx="357659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101</a:t>
          </a:r>
          <a:endParaRPr lang="pt-BR" sz="800" b="1"/>
        </a:p>
      </xdr:txBody>
    </xdr:sp>
    <xdr:clientData/>
  </xdr:twoCellAnchor>
  <xdr:twoCellAnchor>
    <xdr:from>
      <xdr:col>8</xdr:col>
      <xdr:colOff>429243</xdr:colOff>
      <xdr:row>45</xdr:row>
      <xdr:rowOff>11393</xdr:rowOff>
    </xdr:from>
    <xdr:to>
      <xdr:col>9</xdr:col>
      <xdr:colOff>36619</xdr:colOff>
      <xdr:row>46</xdr:row>
      <xdr:rowOff>36917</xdr:rowOff>
    </xdr:to>
    <xdr:sp macro="" textlink="">
      <xdr:nvSpPr>
        <xdr:cNvPr id="204" name="Elipse 203">
          <a:hlinkClick xmlns:r="http://schemas.openxmlformats.org/officeDocument/2006/relationships" r:id="rId49" tooltip="CFM - Feira do IAPI; CLF - Ordenar e fiscalizar o final de linha do IAPI;"/>
        </xdr:cNvPr>
        <xdr:cNvSpPr/>
      </xdr:nvSpPr>
      <xdr:spPr>
        <a:xfrm>
          <a:off x="5286993" y="8583893"/>
          <a:ext cx="214595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accent3">
                <a:lumMod val="7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8</xdr:col>
      <xdr:colOff>371475</xdr:colOff>
      <xdr:row>44</xdr:row>
      <xdr:rowOff>171450</xdr:rowOff>
    </xdr:from>
    <xdr:to>
      <xdr:col>9</xdr:col>
      <xdr:colOff>121915</xdr:colOff>
      <xdr:row>46</xdr:row>
      <xdr:rowOff>39301</xdr:rowOff>
    </xdr:to>
    <xdr:sp macro="" textlink="">
      <xdr:nvSpPr>
        <xdr:cNvPr id="205" name="CaixaDeTexto 6"/>
        <xdr:cNvSpPr txBox="1"/>
      </xdr:nvSpPr>
      <xdr:spPr>
        <a:xfrm>
          <a:off x="5229225" y="8553450"/>
          <a:ext cx="357659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121</a:t>
          </a:r>
          <a:endParaRPr lang="pt-BR" sz="800" b="1"/>
        </a:p>
      </xdr:txBody>
    </xdr:sp>
    <xdr:clientData/>
  </xdr:twoCellAnchor>
  <xdr:twoCellAnchor>
    <xdr:from>
      <xdr:col>5</xdr:col>
      <xdr:colOff>505443</xdr:colOff>
      <xdr:row>39</xdr:row>
      <xdr:rowOff>125693</xdr:rowOff>
    </xdr:from>
    <xdr:to>
      <xdr:col>6</xdr:col>
      <xdr:colOff>112819</xdr:colOff>
      <xdr:row>40</xdr:row>
      <xdr:rowOff>151217</xdr:rowOff>
    </xdr:to>
    <xdr:sp macro="" textlink="">
      <xdr:nvSpPr>
        <xdr:cNvPr id="207" name="Elipse 206">
          <a:hlinkClick xmlns:r="http://schemas.openxmlformats.org/officeDocument/2006/relationships" r:id="rId50" tooltip="CFM - Feira da Boa Viagem; CLF - Ordenar e fiscalizar a região da Boa Viagem;"/>
        </xdr:cNvPr>
        <xdr:cNvSpPr/>
      </xdr:nvSpPr>
      <xdr:spPr>
        <a:xfrm>
          <a:off x="3541537" y="7555193"/>
          <a:ext cx="214595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accent3">
                <a:lumMod val="7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5</xdr:col>
      <xdr:colOff>447675</xdr:colOff>
      <xdr:row>39</xdr:row>
      <xdr:rowOff>95250</xdr:rowOff>
    </xdr:from>
    <xdr:to>
      <xdr:col>6</xdr:col>
      <xdr:colOff>198115</xdr:colOff>
      <xdr:row>40</xdr:row>
      <xdr:rowOff>153601</xdr:rowOff>
    </xdr:to>
    <xdr:sp macro="" textlink="">
      <xdr:nvSpPr>
        <xdr:cNvPr id="208" name="CaixaDeTexto 6"/>
        <xdr:cNvSpPr txBox="1"/>
      </xdr:nvSpPr>
      <xdr:spPr>
        <a:xfrm>
          <a:off x="3483769" y="7524750"/>
          <a:ext cx="357659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75</a:t>
          </a:r>
          <a:endParaRPr lang="pt-BR" sz="1000" b="1"/>
        </a:p>
      </xdr:txBody>
    </xdr:sp>
    <xdr:clientData/>
  </xdr:twoCellAnchor>
  <xdr:twoCellAnchor>
    <xdr:from>
      <xdr:col>6</xdr:col>
      <xdr:colOff>229603</xdr:colOff>
      <xdr:row>36</xdr:row>
      <xdr:rowOff>135218</xdr:rowOff>
    </xdr:from>
    <xdr:to>
      <xdr:col>6</xdr:col>
      <xdr:colOff>445627</xdr:colOff>
      <xdr:row>37</xdr:row>
      <xdr:rowOff>160742</xdr:rowOff>
    </xdr:to>
    <xdr:sp macro="" textlink="">
      <xdr:nvSpPr>
        <xdr:cNvPr id="210" name="Elipse 209">
          <a:hlinkClick xmlns:r="http://schemas.openxmlformats.org/officeDocument/2006/relationships" r:id="rId51" tooltip="CFM - Mercado do Bonfim; CLF - Ordenar e fiscalizar a região próxima a Igreja do Bonfim;"/>
        </xdr:cNvPr>
        <xdr:cNvSpPr/>
      </xdr:nvSpPr>
      <xdr:spPr>
        <a:xfrm>
          <a:off x="3872916" y="6993218"/>
          <a:ext cx="216024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accent3">
                <a:lumMod val="7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6</xdr:col>
      <xdr:colOff>171450</xdr:colOff>
      <xdr:row>36</xdr:row>
      <xdr:rowOff>104775</xdr:rowOff>
    </xdr:from>
    <xdr:to>
      <xdr:col>6</xdr:col>
      <xdr:colOff>531490</xdr:colOff>
      <xdr:row>37</xdr:row>
      <xdr:rowOff>163126</xdr:rowOff>
    </xdr:to>
    <xdr:sp macro="" textlink="">
      <xdr:nvSpPr>
        <xdr:cNvPr id="211" name="CaixaDeTexto 6"/>
        <xdr:cNvSpPr txBox="1"/>
      </xdr:nvSpPr>
      <xdr:spPr>
        <a:xfrm>
          <a:off x="3814763" y="6962775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73</a:t>
          </a:r>
          <a:endParaRPr lang="pt-BR" sz="1000" b="1"/>
        </a:p>
      </xdr:txBody>
    </xdr:sp>
    <xdr:clientData/>
  </xdr:twoCellAnchor>
  <xdr:twoCellAnchor>
    <xdr:from>
      <xdr:col>7</xdr:col>
      <xdr:colOff>220078</xdr:colOff>
      <xdr:row>34</xdr:row>
      <xdr:rowOff>30443</xdr:rowOff>
    </xdr:from>
    <xdr:to>
      <xdr:col>7</xdr:col>
      <xdr:colOff>436102</xdr:colOff>
      <xdr:row>35</xdr:row>
      <xdr:rowOff>55967</xdr:rowOff>
    </xdr:to>
    <xdr:sp macro="" textlink="">
      <xdr:nvSpPr>
        <xdr:cNvPr id="213" name="Elipse 212">
          <a:hlinkClick xmlns:r="http://schemas.openxmlformats.org/officeDocument/2006/relationships" r:id="rId52" tooltip="CLF - Operação praia na Ribeira, ordenar e fiscalizar toda região; CFM - Feira da RIbeira;"/>
        </xdr:cNvPr>
        <xdr:cNvSpPr/>
      </xdr:nvSpPr>
      <xdr:spPr>
        <a:xfrm>
          <a:off x="4470609" y="6507443"/>
          <a:ext cx="216024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accent3">
                <a:lumMod val="7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7</xdr:col>
      <xdr:colOff>161925</xdr:colOff>
      <xdr:row>34</xdr:row>
      <xdr:rowOff>0</xdr:rowOff>
    </xdr:from>
    <xdr:to>
      <xdr:col>7</xdr:col>
      <xdr:colOff>521965</xdr:colOff>
      <xdr:row>35</xdr:row>
      <xdr:rowOff>58351</xdr:rowOff>
    </xdr:to>
    <xdr:sp macro="" textlink="">
      <xdr:nvSpPr>
        <xdr:cNvPr id="214" name="CaixaDeTexto 6"/>
        <xdr:cNvSpPr txBox="1"/>
      </xdr:nvSpPr>
      <xdr:spPr>
        <a:xfrm>
          <a:off x="4412456" y="6477000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71</a:t>
          </a:r>
          <a:endParaRPr lang="pt-BR" sz="1000" b="1"/>
        </a:p>
      </xdr:txBody>
    </xdr:sp>
    <xdr:clientData/>
  </xdr:twoCellAnchor>
  <xdr:twoCellAnchor>
    <xdr:from>
      <xdr:col>14</xdr:col>
      <xdr:colOff>201028</xdr:colOff>
      <xdr:row>28</xdr:row>
      <xdr:rowOff>154268</xdr:rowOff>
    </xdr:from>
    <xdr:to>
      <xdr:col>14</xdr:col>
      <xdr:colOff>417052</xdr:colOff>
      <xdr:row>29</xdr:row>
      <xdr:rowOff>179792</xdr:rowOff>
    </xdr:to>
    <xdr:sp macro="" textlink="">
      <xdr:nvSpPr>
        <xdr:cNvPr id="216" name="Elipse 215">
          <a:hlinkClick xmlns:r="http://schemas.openxmlformats.org/officeDocument/2006/relationships" r:id="rId53" tooltip="CFM - Feira de Cajazeiras; CFM - Desenvolver projeto para o NACS de Cajazeiras; CLF - Implementar Centro de Comércio Informal na região de Cajazeiras; CLF - Ordenar e fiscalizar a rótula da feirinha;"/>
        </xdr:cNvPr>
        <xdr:cNvSpPr/>
      </xdr:nvSpPr>
      <xdr:spPr>
        <a:xfrm>
          <a:off x="8702091" y="5488268"/>
          <a:ext cx="216024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accent3">
                <a:lumMod val="7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14</xdr:col>
      <xdr:colOff>142875</xdr:colOff>
      <xdr:row>28</xdr:row>
      <xdr:rowOff>123825</xdr:rowOff>
    </xdr:from>
    <xdr:to>
      <xdr:col>14</xdr:col>
      <xdr:colOff>502915</xdr:colOff>
      <xdr:row>29</xdr:row>
      <xdr:rowOff>182176</xdr:rowOff>
    </xdr:to>
    <xdr:sp macro="" textlink="">
      <xdr:nvSpPr>
        <xdr:cNvPr id="217" name="CaixaDeTexto 6"/>
        <xdr:cNvSpPr txBox="1"/>
      </xdr:nvSpPr>
      <xdr:spPr>
        <a:xfrm>
          <a:off x="8643938" y="5457825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45</a:t>
          </a:r>
          <a:endParaRPr lang="pt-BR" sz="1000" b="1"/>
        </a:p>
      </xdr:txBody>
    </xdr:sp>
    <xdr:clientData/>
  </xdr:twoCellAnchor>
  <xdr:twoCellAnchor>
    <xdr:from>
      <xdr:col>20</xdr:col>
      <xdr:colOff>229603</xdr:colOff>
      <xdr:row>40</xdr:row>
      <xdr:rowOff>135218</xdr:rowOff>
    </xdr:from>
    <xdr:to>
      <xdr:col>20</xdr:col>
      <xdr:colOff>445627</xdr:colOff>
      <xdr:row>41</xdr:row>
      <xdr:rowOff>160742</xdr:rowOff>
    </xdr:to>
    <xdr:sp macro="" textlink="">
      <xdr:nvSpPr>
        <xdr:cNvPr id="219" name="Elipse 218">
          <a:hlinkClick xmlns:r="http://schemas.openxmlformats.org/officeDocument/2006/relationships" r:id="rId54" tooltip="CFM - Feira de Stella Mares; CLF - Ordenar e fiscalizar a região de Stella Mares;"/>
        </xdr:cNvPr>
        <xdr:cNvSpPr/>
      </xdr:nvSpPr>
      <xdr:spPr>
        <a:xfrm>
          <a:off x="12373978" y="7755218"/>
          <a:ext cx="216024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accent3">
                <a:lumMod val="7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20</xdr:col>
      <xdr:colOff>171450</xdr:colOff>
      <xdr:row>40</xdr:row>
      <xdr:rowOff>104775</xdr:rowOff>
    </xdr:from>
    <xdr:to>
      <xdr:col>20</xdr:col>
      <xdr:colOff>531490</xdr:colOff>
      <xdr:row>41</xdr:row>
      <xdr:rowOff>163126</xdr:rowOff>
    </xdr:to>
    <xdr:sp macro="" textlink="">
      <xdr:nvSpPr>
        <xdr:cNvPr id="220" name="CaixaDeTexto 6"/>
        <xdr:cNvSpPr txBox="1"/>
      </xdr:nvSpPr>
      <xdr:spPr>
        <a:xfrm>
          <a:off x="12315825" y="7724775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66</a:t>
          </a:r>
          <a:endParaRPr lang="pt-BR" sz="1000" b="1"/>
        </a:p>
      </xdr:txBody>
    </xdr:sp>
    <xdr:clientData/>
  </xdr:twoCellAnchor>
  <xdr:twoCellAnchor>
    <xdr:from>
      <xdr:col>8</xdr:col>
      <xdr:colOff>400668</xdr:colOff>
      <xdr:row>41</xdr:row>
      <xdr:rowOff>144743</xdr:rowOff>
    </xdr:from>
    <xdr:to>
      <xdr:col>9</xdr:col>
      <xdr:colOff>8044</xdr:colOff>
      <xdr:row>42</xdr:row>
      <xdr:rowOff>170267</xdr:rowOff>
    </xdr:to>
    <xdr:sp macro="" textlink="">
      <xdr:nvSpPr>
        <xdr:cNvPr id="222" name="Elipse 221">
          <a:hlinkClick xmlns:r="http://schemas.openxmlformats.org/officeDocument/2006/relationships" r:id="rId55" tooltip="CFM - Feira do Largo do Retiro; CSD - Fiscalizar e notificar cartazes na Av. San Martins"/>
        </xdr:cNvPr>
        <xdr:cNvSpPr/>
      </xdr:nvSpPr>
      <xdr:spPr>
        <a:xfrm>
          <a:off x="5258418" y="7955243"/>
          <a:ext cx="214595" cy="216024"/>
        </a:xfrm>
        <a:prstGeom prst="ellipse">
          <a:avLst/>
        </a:prstGeom>
        <a:gradFill flip="none" rotWithShape="1">
          <a:gsLst>
            <a:gs pos="53000">
              <a:schemeClr val="bg1">
                <a:lumMod val="65000"/>
              </a:schemeClr>
            </a:gs>
            <a:gs pos="48000">
              <a:schemeClr val="accent3">
                <a:lumMod val="7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8</xdr:col>
      <xdr:colOff>342900</xdr:colOff>
      <xdr:row>41</xdr:row>
      <xdr:rowOff>114300</xdr:rowOff>
    </xdr:from>
    <xdr:to>
      <xdr:col>9</xdr:col>
      <xdr:colOff>93340</xdr:colOff>
      <xdr:row>42</xdr:row>
      <xdr:rowOff>172651</xdr:rowOff>
    </xdr:to>
    <xdr:sp macro="" textlink="">
      <xdr:nvSpPr>
        <xdr:cNvPr id="223" name="CaixaDeTexto 6"/>
        <xdr:cNvSpPr txBox="1"/>
      </xdr:nvSpPr>
      <xdr:spPr>
        <a:xfrm>
          <a:off x="5200650" y="7924800"/>
          <a:ext cx="357659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112</a:t>
          </a:r>
          <a:endParaRPr lang="pt-BR" sz="800" b="1"/>
        </a:p>
      </xdr:txBody>
    </xdr:sp>
    <xdr:clientData/>
  </xdr:twoCellAnchor>
  <xdr:twoCellAnchor>
    <xdr:from>
      <xdr:col>12</xdr:col>
      <xdr:colOff>191503</xdr:colOff>
      <xdr:row>20</xdr:row>
      <xdr:rowOff>154268</xdr:rowOff>
    </xdr:from>
    <xdr:to>
      <xdr:col>12</xdr:col>
      <xdr:colOff>407527</xdr:colOff>
      <xdr:row>21</xdr:row>
      <xdr:rowOff>179792</xdr:rowOff>
    </xdr:to>
    <xdr:sp macro="" textlink="">
      <xdr:nvSpPr>
        <xdr:cNvPr id="226" name="Elipse 225">
          <a:hlinkClick xmlns:r="http://schemas.openxmlformats.org/officeDocument/2006/relationships" r:id="rId56" tooltip="CFM - Feira de Valéria;"/>
        </xdr:cNvPr>
        <xdr:cNvSpPr/>
      </xdr:nvSpPr>
      <xdr:spPr>
        <a:xfrm>
          <a:off x="7478128" y="3964268"/>
          <a:ext cx="216024" cy="216024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12</xdr:col>
      <xdr:colOff>133350</xdr:colOff>
      <xdr:row>20</xdr:row>
      <xdr:rowOff>123825</xdr:rowOff>
    </xdr:from>
    <xdr:to>
      <xdr:col>12</xdr:col>
      <xdr:colOff>493390</xdr:colOff>
      <xdr:row>21</xdr:row>
      <xdr:rowOff>182176</xdr:rowOff>
    </xdr:to>
    <xdr:sp macro="" textlink="">
      <xdr:nvSpPr>
        <xdr:cNvPr id="227" name="CaixaDeTexto 6"/>
        <xdr:cNvSpPr txBox="1"/>
      </xdr:nvSpPr>
      <xdr:spPr>
        <a:xfrm>
          <a:off x="7419975" y="3933825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161</a:t>
          </a:r>
          <a:endParaRPr lang="pt-BR" sz="800" b="1"/>
        </a:p>
      </xdr:txBody>
    </xdr:sp>
    <xdr:clientData/>
  </xdr:twoCellAnchor>
  <xdr:twoCellAnchor>
    <xdr:from>
      <xdr:col>7</xdr:col>
      <xdr:colOff>77203</xdr:colOff>
      <xdr:row>42</xdr:row>
      <xdr:rowOff>68543</xdr:rowOff>
    </xdr:from>
    <xdr:to>
      <xdr:col>7</xdr:col>
      <xdr:colOff>293227</xdr:colOff>
      <xdr:row>43</xdr:row>
      <xdr:rowOff>94067</xdr:rowOff>
    </xdr:to>
    <xdr:sp macro="" textlink="">
      <xdr:nvSpPr>
        <xdr:cNvPr id="229" name="Elipse 228">
          <a:hlinkClick xmlns:r="http://schemas.openxmlformats.org/officeDocument/2006/relationships" r:id="rId57" tooltip="CLF - Ordenar e fiscalizar a região da Calçada; CFM - Mercado e Feira do Curtume; "/>
        </xdr:cNvPr>
        <xdr:cNvSpPr/>
      </xdr:nvSpPr>
      <xdr:spPr>
        <a:xfrm>
          <a:off x="4327734" y="8069543"/>
          <a:ext cx="216024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accent3">
                <a:lumMod val="7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7</xdr:col>
      <xdr:colOff>19050</xdr:colOff>
      <xdr:row>42</xdr:row>
      <xdr:rowOff>38100</xdr:rowOff>
    </xdr:from>
    <xdr:to>
      <xdr:col>7</xdr:col>
      <xdr:colOff>379090</xdr:colOff>
      <xdr:row>43</xdr:row>
      <xdr:rowOff>96451</xdr:rowOff>
    </xdr:to>
    <xdr:sp macro="" textlink="">
      <xdr:nvSpPr>
        <xdr:cNvPr id="230" name="CaixaDeTexto 6"/>
        <xdr:cNvSpPr txBox="1"/>
      </xdr:nvSpPr>
      <xdr:spPr>
        <a:xfrm>
          <a:off x="4269581" y="8039100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83</a:t>
          </a:r>
          <a:endParaRPr lang="pt-BR" sz="1000" b="1"/>
        </a:p>
      </xdr:txBody>
    </xdr:sp>
    <xdr:clientData/>
  </xdr:twoCellAnchor>
  <xdr:twoCellAnchor>
    <xdr:from>
      <xdr:col>5</xdr:col>
      <xdr:colOff>573038</xdr:colOff>
      <xdr:row>58</xdr:row>
      <xdr:rowOff>11393</xdr:rowOff>
    </xdr:from>
    <xdr:to>
      <xdr:col>6</xdr:col>
      <xdr:colOff>178137</xdr:colOff>
      <xdr:row>59</xdr:row>
      <xdr:rowOff>36917</xdr:rowOff>
    </xdr:to>
    <xdr:sp macro="" textlink="">
      <xdr:nvSpPr>
        <xdr:cNvPr id="232" name="Elipse 231">
          <a:hlinkClick xmlns:r="http://schemas.openxmlformats.org/officeDocument/2006/relationships" r:id="rId58" tooltip="Possível apoio a Base Comunitária"/>
        </xdr:cNvPr>
        <xdr:cNvSpPr/>
      </xdr:nvSpPr>
      <xdr:spPr>
        <a:xfrm>
          <a:off x="3637603" y="11060393"/>
          <a:ext cx="218012" cy="21602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5</xdr:col>
      <xdr:colOff>514350</xdr:colOff>
      <xdr:row>57</xdr:row>
      <xdr:rowOff>171450</xdr:rowOff>
    </xdr:from>
    <xdr:to>
      <xdr:col>6</xdr:col>
      <xdr:colOff>264790</xdr:colOff>
      <xdr:row>59</xdr:row>
      <xdr:rowOff>39301</xdr:rowOff>
    </xdr:to>
    <xdr:sp macro="" textlink="">
      <xdr:nvSpPr>
        <xdr:cNvPr id="233" name="CaixaDeTexto 6"/>
        <xdr:cNvSpPr txBox="1"/>
      </xdr:nvSpPr>
      <xdr:spPr>
        <a:xfrm>
          <a:off x="3578915" y="11029950"/>
          <a:ext cx="363353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 90</a:t>
          </a:r>
          <a:endParaRPr lang="pt-BR" sz="1000" b="1"/>
        </a:p>
      </xdr:txBody>
    </xdr:sp>
    <xdr:clientData/>
  </xdr:twoCellAnchor>
  <xdr:twoCellAnchor>
    <xdr:from>
      <xdr:col>21</xdr:col>
      <xdr:colOff>153403</xdr:colOff>
      <xdr:row>41</xdr:row>
      <xdr:rowOff>125693</xdr:rowOff>
    </xdr:from>
    <xdr:to>
      <xdr:col>21</xdr:col>
      <xdr:colOff>369427</xdr:colOff>
      <xdr:row>42</xdr:row>
      <xdr:rowOff>151217</xdr:rowOff>
    </xdr:to>
    <xdr:sp macro="" textlink="">
      <xdr:nvSpPr>
        <xdr:cNvPr id="235" name="Elipse 234">
          <a:hlinkClick xmlns:r="http://schemas.openxmlformats.org/officeDocument/2006/relationships" r:id="rId59" tooltip="CLF - Operação praia em Stella Mares, Flamengo e Aleluia; Salvamar - Pontos de apoio em Stella Mares, Flamengo e Aleluia;"/>
        </xdr:cNvPr>
        <xdr:cNvSpPr/>
      </xdr:nvSpPr>
      <xdr:spPr>
        <a:xfrm>
          <a:off x="12904997" y="7936193"/>
          <a:ext cx="216024" cy="216024"/>
        </a:xfrm>
        <a:prstGeom prst="ellipse">
          <a:avLst/>
        </a:prstGeom>
        <a:gradFill>
          <a:gsLst>
            <a:gs pos="54000">
              <a:schemeClr val="accent2">
                <a:lumMod val="60000"/>
                <a:lumOff val="40000"/>
              </a:schemeClr>
            </a:gs>
            <a:gs pos="52000">
              <a:schemeClr val="bg1"/>
            </a:gs>
          </a:gsLst>
          <a:lin ang="0" scaled="0"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21</xdr:col>
      <xdr:colOff>95250</xdr:colOff>
      <xdr:row>41</xdr:row>
      <xdr:rowOff>95250</xdr:rowOff>
    </xdr:from>
    <xdr:to>
      <xdr:col>21</xdr:col>
      <xdr:colOff>455290</xdr:colOff>
      <xdr:row>42</xdr:row>
      <xdr:rowOff>153601</xdr:rowOff>
    </xdr:to>
    <xdr:sp macro="" textlink="">
      <xdr:nvSpPr>
        <xdr:cNvPr id="236" name="CaixaDeTexto 6"/>
        <xdr:cNvSpPr txBox="1"/>
      </xdr:nvSpPr>
      <xdr:spPr>
        <a:xfrm>
          <a:off x="12846844" y="7905750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66</a:t>
          </a:r>
          <a:endParaRPr lang="pt-BR" sz="1000" b="1"/>
        </a:p>
      </xdr:txBody>
    </xdr:sp>
    <xdr:clientData/>
  </xdr:twoCellAnchor>
  <xdr:twoCellAnchor>
    <xdr:from>
      <xdr:col>19</xdr:col>
      <xdr:colOff>410193</xdr:colOff>
      <xdr:row>45</xdr:row>
      <xdr:rowOff>135218</xdr:rowOff>
    </xdr:from>
    <xdr:to>
      <xdr:col>20</xdr:col>
      <xdr:colOff>17569</xdr:colOff>
      <xdr:row>46</xdr:row>
      <xdr:rowOff>160742</xdr:rowOff>
    </xdr:to>
    <xdr:sp macro="" textlink="">
      <xdr:nvSpPr>
        <xdr:cNvPr id="239" name="Elipse 238">
          <a:hlinkClick xmlns:r="http://schemas.openxmlformats.org/officeDocument/2006/relationships" r:id="rId60" tooltip="CLF - Operação Praia em Itapuã; SALVAMAR - Pontos de apoio na praia de Itapuã;"/>
        </xdr:cNvPr>
        <xdr:cNvSpPr/>
      </xdr:nvSpPr>
      <xdr:spPr>
        <a:xfrm>
          <a:off x="11947349" y="8707718"/>
          <a:ext cx="214595" cy="216024"/>
        </a:xfrm>
        <a:prstGeom prst="ellipse">
          <a:avLst/>
        </a:prstGeom>
        <a:gradFill>
          <a:gsLst>
            <a:gs pos="54000">
              <a:schemeClr val="accent2">
                <a:lumMod val="60000"/>
                <a:lumOff val="40000"/>
              </a:schemeClr>
            </a:gs>
            <a:gs pos="52000">
              <a:schemeClr val="bg1"/>
            </a:gs>
          </a:gsLst>
          <a:lin ang="0" scaled="0"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19</xdr:col>
      <xdr:colOff>352425</xdr:colOff>
      <xdr:row>45</xdr:row>
      <xdr:rowOff>104775</xdr:rowOff>
    </xdr:from>
    <xdr:to>
      <xdr:col>20</xdr:col>
      <xdr:colOff>102865</xdr:colOff>
      <xdr:row>46</xdr:row>
      <xdr:rowOff>163126</xdr:rowOff>
    </xdr:to>
    <xdr:sp macro="" textlink="">
      <xdr:nvSpPr>
        <xdr:cNvPr id="240" name="CaixaDeTexto 6"/>
        <xdr:cNvSpPr txBox="1"/>
      </xdr:nvSpPr>
      <xdr:spPr>
        <a:xfrm>
          <a:off x="11889581" y="8677275"/>
          <a:ext cx="357659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65</a:t>
          </a:r>
          <a:endParaRPr lang="pt-BR" sz="1000" b="1"/>
        </a:p>
      </xdr:txBody>
    </xdr:sp>
    <xdr:clientData/>
  </xdr:twoCellAnchor>
  <xdr:twoCellAnchor>
    <xdr:from>
      <xdr:col>16</xdr:col>
      <xdr:colOff>429243</xdr:colOff>
      <xdr:row>46</xdr:row>
      <xdr:rowOff>1868</xdr:rowOff>
    </xdr:from>
    <xdr:to>
      <xdr:col>17</xdr:col>
      <xdr:colOff>36619</xdr:colOff>
      <xdr:row>47</xdr:row>
      <xdr:rowOff>27392</xdr:rowOff>
    </xdr:to>
    <xdr:sp macro="" textlink="">
      <xdr:nvSpPr>
        <xdr:cNvPr id="242" name="Elipse 241">
          <a:hlinkClick xmlns:r="http://schemas.openxmlformats.org/officeDocument/2006/relationships" r:id="rId61" tooltip="CLF- Operação Praia em Jaguaribe e Piatã; SALVAMAR - Pontos de apoio da 3ª Ponte até Placaford;"/>
        </xdr:cNvPr>
        <xdr:cNvSpPr/>
      </xdr:nvSpPr>
      <xdr:spPr>
        <a:xfrm>
          <a:off x="10144743" y="8764868"/>
          <a:ext cx="214595" cy="216024"/>
        </a:xfrm>
        <a:prstGeom prst="ellipse">
          <a:avLst/>
        </a:prstGeom>
        <a:gradFill flip="none" rotWithShape="1">
          <a:gsLst>
            <a:gs pos="0">
              <a:schemeClr val="bg1"/>
            </a:gs>
            <a:gs pos="49000">
              <a:schemeClr val="bg1"/>
            </a:gs>
            <a:gs pos="51000">
              <a:schemeClr val="accent2">
                <a:lumMod val="60000"/>
                <a:lumOff val="40000"/>
              </a:schemeClr>
            </a:gs>
          </a:gsLst>
          <a:lin ang="0" scaled="0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16</xdr:col>
      <xdr:colOff>371475</xdr:colOff>
      <xdr:row>45</xdr:row>
      <xdr:rowOff>161925</xdr:rowOff>
    </xdr:from>
    <xdr:to>
      <xdr:col>17</xdr:col>
      <xdr:colOff>121915</xdr:colOff>
      <xdr:row>47</xdr:row>
      <xdr:rowOff>29776</xdr:rowOff>
    </xdr:to>
    <xdr:sp macro="" textlink="">
      <xdr:nvSpPr>
        <xdr:cNvPr id="243" name="CaixaDeTexto 6"/>
        <xdr:cNvSpPr txBox="1"/>
      </xdr:nvSpPr>
      <xdr:spPr>
        <a:xfrm>
          <a:off x="10086975" y="8734425"/>
          <a:ext cx="357659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64</a:t>
          </a:r>
          <a:endParaRPr lang="pt-BR" sz="1000" b="1"/>
        </a:p>
      </xdr:txBody>
    </xdr:sp>
    <xdr:clientData/>
  </xdr:twoCellAnchor>
  <xdr:twoCellAnchor>
    <xdr:from>
      <xdr:col>15</xdr:col>
      <xdr:colOff>267703</xdr:colOff>
      <xdr:row>48</xdr:row>
      <xdr:rowOff>11393</xdr:rowOff>
    </xdr:from>
    <xdr:to>
      <xdr:col>15</xdr:col>
      <xdr:colOff>483727</xdr:colOff>
      <xdr:row>49</xdr:row>
      <xdr:rowOff>36917</xdr:rowOff>
    </xdr:to>
    <xdr:sp macro="" textlink="">
      <xdr:nvSpPr>
        <xdr:cNvPr id="245" name="Elipse 244">
          <a:hlinkClick xmlns:r="http://schemas.openxmlformats.org/officeDocument/2006/relationships" r:id="rId62" tooltip="Salvamar - Pontos de apoio na praia de Patamares;"/>
        </xdr:cNvPr>
        <xdr:cNvSpPr/>
      </xdr:nvSpPr>
      <xdr:spPr>
        <a:xfrm>
          <a:off x="9375984" y="9155393"/>
          <a:ext cx="216024" cy="216024"/>
        </a:xfrm>
        <a:prstGeom prst="ellipse">
          <a:avLst/>
        </a:prstGeom>
        <a:noFill/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15</xdr:col>
      <xdr:colOff>209550</xdr:colOff>
      <xdr:row>47</xdr:row>
      <xdr:rowOff>171450</xdr:rowOff>
    </xdr:from>
    <xdr:to>
      <xdr:col>15</xdr:col>
      <xdr:colOff>569590</xdr:colOff>
      <xdr:row>49</xdr:row>
      <xdr:rowOff>39301</xdr:rowOff>
    </xdr:to>
    <xdr:sp macro="" textlink="">
      <xdr:nvSpPr>
        <xdr:cNvPr id="246" name="CaixaDeTexto 6"/>
        <xdr:cNvSpPr txBox="1"/>
      </xdr:nvSpPr>
      <xdr:spPr>
        <a:xfrm>
          <a:off x="9317831" y="9124950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67</a:t>
          </a:r>
          <a:endParaRPr lang="pt-BR" sz="1000" b="1"/>
        </a:p>
      </xdr:txBody>
    </xdr:sp>
    <xdr:clientData/>
  </xdr:twoCellAnchor>
  <xdr:twoCellAnchor>
    <xdr:from>
      <xdr:col>14</xdr:col>
      <xdr:colOff>400668</xdr:colOff>
      <xdr:row>49</xdr:row>
      <xdr:rowOff>154268</xdr:rowOff>
    </xdr:from>
    <xdr:to>
      <xdr:col>15</xdr:col>
      <xdr:colOff>8045</xdr:colOff>
      <xdr:row>50</xdr:row>
      <xdr:rowOff>179792</xdr:rowOff>
    </xdr:to>
    <xdr:sp macro="" textlink="">
      <xdr:nvSpPr>
        <xdr:cNvPr id="248" name="Elipse 247">
          <a:hlinkClick xmlns:r="http://schemas.openxmlformats.org/officeDocument/2006/relationships" r:id="rId63" tooltip="SALVAMAR - Pontos de apoio na praia de Pituaçu;"/>
        </xdr:cNvPr>
        <xdr:cNvSpPr/>
      </xdr:nvSpPr>
      <xdr:spPr>
        <a:xfrm>
          <a:off x="8901731" y="9488768"/>
          <a:ext cx="214595" cy="216024"/>
        </a:xfrm>
        <a:prstGeom prst="ellipse">
          <a:avLst/>
        </a:prstGeom>
        <a:noFill/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14</xdr:col>
      <xdr:colOff>342900</xdr:colOff>
      <xdr:row>49</xdr:row>
      <xdr:rowOff>123825</xdr:rowOff>
    </xdr:from>
    <xdr:to>
      <xdr:col>15</xdr:col>
      <xdr:colOff>93340</xdr:colOff>
      <xdr:row>50</xdr:row>
      <xdr:rowOff>182176</xdr:rowOff>
    </xdr:to>
    <xdr:sp macro="" textlink="">
      <xdr:nvSpPr>
        <xdr:cNvPr id="249" name="CaixaDeTexto 6"/>
        <xdr:cNvSpPr txBox="1"/>
      </xdr:nvSpPr>
      <xdr:spPr>
        <a:xfrm>
          <a:off x="8843963" y="9458325"/>
          <a:ext cx="357658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68</a:t>
          </a:r>
          <a:endParaRPr lang="pt-BR" sz="1000" b="1"/>
        </a:p>
      </xdr:txBody>
    </xdr:sp>
    <xdr:clientData/>
  </xdr:twoCellAnchor>
  <xdr:twoCellAnchor>
    <xdr:from>
      <xdr:col>13</xdr:col>
      <xdr:colOff>248653</xdr:colOff>
      <xdr:row>52</xdr:row>
      <xdr:rowOff>49493</xdr:rowOff>
    </xdr:from>
    <xdr:to>
      <xdr:col>13</xdr:col>
      <xdr:colOff>464677</xdr:colOff>
      <xdr:row>53</xdr:row>
      <xdr:rowOff>75017</xdr:rowOff>
    </xdr:to>
    <xdr:sp macro="" textlink="">
      <xdr:nvSpPr>
        <xdr:cNvPr id="251" name="Elipse 250">
          <a:hlinkClick xmlns:r="http://schemas.openxmlformats.org/officeDocument/2006/relationships" r:id="rId64" tooltip="CLF - Operação praia no Corsário e Boca do Rio ; SALVAMAR - Pontos de apoio na praia do Corsário e Boca do Rio;"/>
        </xdr:cNvPr>
        <xdr:cNvSpPr/>
      </xdr:nvSpPr>
      <xdr:spPr>
        <a:xfrm>
          <a:off x="8142497" y="9955493"/>
          <a:ext cx="216024" cy="216024"/>
        </a:xfrm>
        <a:prstGeom prst="ellipse">
          <a:avLst/>
        </a:prstGeom>
        <a:gradFill>
          <a:gsLst>
            <a:gs pos="54000">
              <a:schemeClr val="accent2">
                <a:lumMod val="60000"/>
                <a:lumOff val="40000"/>
              </a:schemeClr>
            </a:gs>
            <a:gs pos="52000">
              <a:schemeClr val="bg1"/>
            </a:gs>
          </a:gsLst>
          <a:lin ang="0" scaled="0"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13</xdr:col>
      <xdr:colOff>190500</xdr:colOff>
      <xdr:row>52</xdr:row>
      <xdr:rowOff>19050</xdr:rowOff>
    </xdr:from>
    <xdr:to>
      <xdr:col>13</xdr:col>
      <xdr:colOff>550540</xdr:colOff>
      <xdr:row>53</xdr:row>
      <xdr:rowOff>77401</xdr:rowOff>
    </xdr:to>
    <xdr:sp macro="" textlink="">
      <xdr:nvSpPr>
        <xdr:cNvPr id="252" name="CaixaDeTexto 6"/>
        <xdr:cNvSpPr txBox="1"/>
      </xdr:nvSpPr>
      <xdr:spPr>
        <a:xfrm>
          <a:off x="8084344" y="9925050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70</a:t>
          </a:r>
          <a:endParaRPr lang="pt-BR" sz="1000" b="1"/>
        </a:p>
      </xdr:txBody>
    </xdr:sp>
    <xdr:clientData/>
  </xdr:twoCellAnchor>
  <xdr:twoCellAnchor>
    <xdr:from>
      <xdr:col>12</xdr:col>
      <xdr:colOff>201028</xdr:colOff>
      <xdr:row>55</xdr:row>
      <xdr:rowOff>87593</xdr:rowOff>
    </xdr:from>
    <xdr:to>
      <xdr:col>12</xdr:col>
      <xdr:colOff>417052</xdr:colOff>
      <xdr:row>56</xdr:row>
      <xdr:rowOff>113117</xdr:rowOff>
    </xdr:to>
    <xdr:sp macro="" textlink="">
      <xdr:nvSpPr>
        <xdr:cNvPr id="254" name="Elipse 253">
          <a:hlinkClick xmlns:r="http://schemas.openxmlformats.org/officeDocument/2006/relationships" r:id="rId65" tooltip="CLF - Operação praia em Jardim de Alah e Armação; SALVAMAR - Pontos de apoio em Jardim de Alah e Armação;"/>
        </xdr:cNvPr>
        <xdr:cNvSpPr/>
      </xdr:nvSpPr>
      <xdr:spPr>
        <a:xfrm>
          <a:off x="7487653" y="10565093"/>
          <a:ext cx="216024" cy="216024"/>
        </a:xfrm>
        <a:prstGeom prst="ellipse">
          <a:avLst/>
        </a:prstGeom>
        <a:gradFill>
          <a:gsLst>
            <a:gs pos="53000">
              <a:schemeClr val="bg1"/>
            </a:gs>
            <a:gs pos="52000">
              <a:schemeClr val="accent2">
                <a:lumMod val="60000"/>
                <a:lumOff val="40000"/>
              </a:schemeClr>
            </a:gs>
          </a:gsLst>
          <a:lin ang="10800000" scaled="1"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12</xdr:col>
      <xdr:colOff>142875</xdr:colOff>
      <xdr:row>55</xdr:row>
      <xdr:rowOff>57150</xdr:rowOff>
    </xdr:from>
    <xdr:to>
      <xdr:col>12</xdr:col>
      <xdr:colOff>502915</xdr:colOff>
      <xdr:row>56</xdr:row>
      <xdr:rowOff>115501</xdr:rowOff>
    </xdr:to>
    <xdr:sp macro="" textlink="">
      <xdr:nvSpPr>
        <xdr:cNvPr id="255" name="CaixaDeTexto 6"/>
        <xdr:cNvSpPr txBox="1"/>
      </xdr:nvSpPr>
      <xdr:spPr>
        <a:xfrm>
          <a:off x="7429500" y="10534650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105</a:t>
          </a:r>
          <a:endParaRPr lang="pt-BR" sz="800" b="1"/>
        </a:p>
      </xdr:txBody>
    </xdr:sp>
    <xdr:clientData/>
  </xdr:twoCellAnchor>
  <xdr:twoCellAnchor>
    <xdr:from>
      <xdr:col>13</xdr:col>
      <xdr:colOff>495918</xdr:colOff>
      <xdr:row>46</xdr:row>
      <xdr:rowOff>182843</xdr:rowOff>
    </xdr:from>
    <xdr:to>
      <xdr:col>14</xdr:col>
      <xdr:colOff>103294</xdr:colOff>
      <xdr:row>48</xdr:row>
      <xdr:rowOff>17867</xdr:rowOff>
    </xdr:to>
    <xdr:sp macro="" textlink="">
      <xdr:nvSpPr>
        <xdr:cNvPr id="234" name="Elipse 233">
          <a:hlinkClick xmlns:r="http://schemas.openxmlformats.org/officeDocument/2006/relationships" r:id="rId66" tooltip="CLF - Ordenar e fiscalizar na região do Estádio de Pituaçu e Paralela; CSD - Fiscalizar e Notificar Cartazes na Paralela;"/>
        </xdr:cNvPr>
        <xdr:cNvSpPr/>
      </xdr:nvSpPr>
      <xdr:spPr>
        <a:xfrm>
          <a:off x="8389762" y="8945843"/>
          <a:ext cx="214595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bg1">
                <a:lumMod val="6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13</xdr:col>
      <xdr:colOff>438150</xdr:colOff>
      <xdr:row>46</xdr:row>
      <xdr:rowOff>152400</xdr:rowOff>
    </xdr:from>
    <xdr:to>
      <xdr:col>14</xdr:col>
      <xdr:colOff>188590</xdr:colOff>
      <xdr:row>48</xdr:row>
      <xdr:rowOff>20251</xdr:rowOff>
    </xdr:to>
    <xdr:sp macro="" textlink="">
      <xdr:nvSpPr>
        <xdr:cNvPr id="258" name="CaixaDeTexto 6"/>
        <xdr:cNvSpPr txBox="1"/>
      </xdr:nvSpPr>
      <xdr:spPr>
        <a:xfrm>
          <a:off x="8331994" y="8915400"/>
          <a:ext cx="357659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68</a:t>
          </a:r>
          <a:endParaRPr lang="pt-BR" sz="1000" b="1"/>
        </a:p>
      </xdr:txBody>
    </xdr:sp>
    <xdr:clientData/>
  </xdr:twoCellAnchor>
  <xdr:twoCellAnchor>
    <xdr:from>
      <xdr:col>19</xdr:col>
      <xdr:colOff>29578</xdr:colOff>
      <xdr:row>33</xdr:row>
      <xdr:rowOff>135218</xdr:rowOff>
    </xdr:from>
    <xdr:to>
      <xdr:col>19</xdr:col>
      <xdr:colOff>245602</xdr:colOff>
      <xdr:row>34</xdr:row>
      <xdr:rowOff>160742</xdr:rowOff>
    </xdr:to>
    <xdr:sp macro="" textlink="">
      <xdr:nvSpPr>
        <xdr:cNvPr id="285" name="Elipse 284">
          <a:hlinkClick xmlns:r="http://schemas.openxmlformats.org/officeDocument/2006/relationships" r:id="rId67" tooltip="CFM - Feira de São Cristovão ; CLF - Ordenar e fiscalizar a Praça da Matriz;"/>
        </xdr:cNvPr>
        <xdr:cNvSpPr/>
      </xdr:nvSpPr>
      <xdr:spPr>
        <a:xfrm>
          <a:off x="11611978" y="6421718"/>
          <a:ext cx="216024" cy="216024"/>
        </a:xfrm>
        <a:prstGeom prst="ellipse">
          <a:avLst/>
        </a:prstGeom>
        <a:gradFill flip="none" rotWithShape="1">
          <a:gsLst>
            <a:gs pos="53000">
              <a:srgbClr val="FF0000"/>
            </a:gs>
            <a:gs pos="40000">
              <a:schemeClr val="accent3">
                <a:lumMod val="7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18</xdr:col>
      <xdr:colOff>581025</xdr:colOff>
      <xdr:row>33</xdr:row>
      <xdr:rowOff>104775</xdr:rowOff>
    </xdr:from>
    <xdr:to>
      <xdr:col>19</xdr:col>
      <xdr:colOff>331465</xdr:colOff>
      <xdr:row>34</xdr:row>
      <xdr:rowOff>163126</xdr:rowOff>
    </xdr:to>
    <xdr:sp macro="" textlink="">
      <xdr:nvSpPr>
        <xdr:cNvPr id="286" name="CaixaDeTexto 6"/>
        <xdr:cNvSpPr txBox="1"/>
      </xdr:nvSpPr>
      <xdr:spPr>
        <a:xfrm>
          <a:off x="11553825" y="6391275"/>
          <a:ext cx="360040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 b="1" baseline="0"/>
            <a:t>60</a:t>
          </a:r>
          <a:endParaRPr lang="pt-BR" sz="1000" b="1"/>
        </a:p>
      </xdr:txBody>
    </xdr:sp>
    <xdr:clientData/>
  </xdr:twoCellAnchor>
  <xdr:twoCellAnchor>
    <xdr:from>
      <xdr:col>0</xdr:col>
      <xdr:colOff>85725</xdr:colOff>
      <xdr:row>16</xdr:row>
      <xdr:rowOff>38100</xdr:rowOff>
    </xdr:from>
    <xdr:to>
      <xdr:col>7</xdr:col>
      <xdr:colOff>246528</xdr:colOff>
      <xdr:row>34</xdr:row>
      <xdr:rowOff>56029</xdr:rowOff>
    </xdr:to>
    <xdr:grpSp>
      <xdr:nvGrpSpPr>
        <xdr:cNvPr id="4" name="Grupo 3"/>
        <xdr:cNvGrpSpPr/>
      </xdr:nvGrpSpPr>
      <xdr:grpSpPr>
        <a:xfrm>
          <a:off x="85725" y="3086100"/>
          <a:ext cx="4396627" cy="3446929"/>
          <a:chOff x="85725" y="3086100"/>
          <a:chExt cx="4432487" cy="3487022"/>
        </a:xfrm>
      </xdr:grpSpPr>
      <xdr:sp macro="" textlink="">
        <xdr:nvSpPr>
          <xdr:cNvPr id="256" name="Retângulo 255"/>
          <xdr:cNvSpPr/>
        </xdr:nvSpPr>
        <xdr:spPr>
          <a:xfrm>
            <a:off x="85725" y="3086100"/>
            <a:ext cx="4273363" cy="3486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257" name="Retângulo 256"/>
          <xdr:cNvSpPr/>
        </xdr:nvSpPr>
        <xdr:spPr>
          <a:xfrm>
            <a:off x="524159" y="3124200"/>
            <a:ext cx="3142966" cy="530658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  <a:scene3d>
              <a:camera prst="orthographicFront"/>
              <a:lightRig rig="soft" dir="t">
                <a:rot lat="0" lon="0" rev="10800000"/>
              </a:lightRig>
            </a:scene3d>
            <a:sp3d>
              <a:bevelT w="27940" h="12700"/>
              <a:contourClr>
                <a:srgbClr val="DDDDDD"/>
              </a:contourClr>
            </a:sp3d>
          </a:bodyPr>
          <a:lstStyle/>
          <a:p>
            <a:pPr algn="ctr"/>
            <a:r>
              <a:rPr lang="pt-BR" sz="2800" b="1" cap="none" spc="15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LEGENDA DSIP</a:t>
            </a:r>
          </a:p>
        </xdr:txBody>
      </xdr:sp>
      <xdr:grpSp>
        <xdr:nvGrpSpPr>
          <xdr:cNvPr id="279" name="Grupo 278"/>
          <xdr:cNvGrpSpPr/>
        </xdr:nvGrpSpPr>
        <xdr:grpSpPr>
          <a:xfrm>
            <a:off x="104775" y="3714750"/>
            <a:ext cx="360040" cy="265517"/>
            <a:chOff x="142875" y="3743325"/>
            <a:chExt cx="360040" cy="265517"/>
          </a:xfrm>
        </xdr:grpSpPr>
        <xdr:sp macro="" textlink="">
          <xdr:nvSpPr>
            <xdr:cNvPr id="259" name="Elipse 258"/>
            <xdr:cNvSpPr/>
          </xdr:nvSpPr>
          <xdr:spPr>
            <a:xfrm>
              <a:off x="200706" y="3792818"/>
              <a:ext cx="216822" cy="216024"/>
            </a:xfrm>
            <a:prstGeom prst="ellipse">
              <a:avLst/>
            </a:prstGeom>
            <a:solidFill>
              <a:schemeClr val="accent2">
                <a:lumMod val="40000"/>
                <a:lumOff val="60000"/>
              </a:schemeClr>
            </a:solidFill>
            <a:ln w="38100">
              <a:solidFill>
                <a:srgbClr val="FF0000"/>
              </a:solidFill>
            </a:ln>
            <a:effectLst>
              <a:outerShdw blurRad="107950" dist="12700" dir="5400000" algn="ctr">
                <a:srgbClr val="000000"/>
              </a:outerShdw>
            </a:effectLst>
            <a:scene3d>
              <a:camera prst="orthographicFront">
                <a:rot lat="0" lon="0" rev="0"/>
              </a:camera>
              <a:lightRig rig="soft" dir="t">
                <a:rot lat="0" lon="0" rev="0"/>
              </a:lightRig>
            </a:scene3d>
            <a:sp3d contourW="44450" prstMaterial="matte">
              <a:bevelT w="63500" h="63500" prst="artDeco"/>
              <a:contourClr>
                <a:srgbClr val="FFFFFF"/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 sz="1000"/>
            </a:p>
          </xdr:txBody>
        </xdr:sp>
        <xdr:sp macro="" textlink="">
          <xdr:nvSpPr>
            <xdr:cNvPr id="260" name="CaixaDeTexto 6"/>
            <xdr:cNvSpPr txBox="1"/>
          </xdr:nvSpPr>
          <xdr:spPr>
            <a:xfrm>
              <a:off x="142875" y="3743325"/>
              <a:ext cx="360040" cy="24885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 sz="1000" b="1"/>
            </a:p>
          </xdr:txBody>
        </xdr:sp>
      </xdr:grpSp>
      <xdr:grpSp>
        <xdr:nvGrpSpPr>
          <xdr:cNvPr id="261" name="Grupo 260"/>
          <xdr:cNvGrpSpPr/>
        </xdr:nvGrpSpPr>
        <xdr:grpSpPr>
          <a:xfrm>
            <a:off x="104775" y="4038600"/>
            <a:ext cx="361505" cy="248851"/>
            <a:chOff x="4315558" y="2110154"/>
            <a:chExt cx="360040" cy="248851"/>
          </a:xfrm>
        </xdr:grpSpPr>
        <xdr:sp macro="" textlink="">
          <xdr:nvSpPr>
            <xdr:cNvPr id="262" name="Elipse 261"/>
            <xdr:cNvSpPr/>
          </xdr:nvSpPr>
          <xdr:spPr>
            <a:xfrm>
              <a:off x="4373711" y="2140597"/>
              <a:ext cx="216024" cy="216024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 w="38100">
              <a:solidFill>
                <a:srgbClr val="FF0000"/>
              </a:solidFill>
            </a:ln>
            <a:effectLst>
              <a:outerShdw blurRad="107950" dist="12700" dir="5400000" algn="ctr">
                <a:srgbClr val="000000"/>
              </a:outerShdw>
            </a:effectLst>
            <a:scene3d>
              <a:camera prst="orthographicFront">
                <a:rot lat="0" lon="0" rev="0"/>
              </a:camera>
              <a:lightRig rig="soft" dir="t">
                <a:rot lat="0" lon="0" rev="0"/>
              </a:lightRig>
            </a:scene3d>
            <a:sp3d contourW="44450" prstMaterial="matte">
              <a:bevelT w="63500" h="63500" prst="artDeco"/>
              <a:contourClr>
                <a:srgbClr val="FFFFFF"/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 sz="1000"/>
            </a:p>
          </xdr:txBody>
        </xdr:sp>
        <xdr:sp macro="" textlink="">
          <xdr:nvSpPr>
            <xdr:cNvPr id="263" name="CaixaDeTexto 6"/>
            <xdr:cNvSpPr txBox="1"/>
          </xdr:nvSpPr>
          <xdr:spPr>
            <a:xfrm>
              <a:off x="4315558" y="2110154"/>
              <a:ext cx="360040" cy="24885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 sz="1000" b="1"/>
            </a:p>
          </xdr:txBody>
        </xdr:sp>
      </xdr:grpSp>
      <xdr:grpSp>
        <xdr:nvGrpSpPr>
          <xdr:cNvPr id="264" name="Grupo 263"/>
          <xdr:cNvGrpSpPr/>
        </xdr:nvGrpSpPr>
        <xdr:grpSpPr>
          <a:xfrm>
            <a:off x="104775" y="4343400"/>
            <a:ext cx="356728" cy="248851"/>
            <a:chOff x="2755621" y="7545576"/>
            <a:chExt cx="355262" cy="248851"/>
          </a:xfrm>
        </xdr:grpSpPr>
        <xdr:sp macro="" textlink="">
          <xdr:nvSpPr>
            <xdr:cNvPr id="265" name="Elipse 264"/>
            <xdr:cNvSpPr/>
          </xdr:nvSpPr>
          <xdr:spPr>
            <a:xfrm>
              <a:off x="2813774" y="7576019"/>
              <a:ext cx="216024" cy="216024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38100">
              <a:solidFill>
                <a:srgbClr val="FF0000"/>
              </a:solidFill>
            </a:ln>
            <a:effectLst>
              <a:outerShdw blurRad="107950" dist="12700" dir="5400000" algn="ctr">
                <a:srgbClr val="000000"/>
              </a:outerShdw>
            </a:effectLst>
            <a:scene3d>
              <a:camera prst="orthographicFront">
                <a:rot lat="0" lon="0" rev="0"/>
              </a:camera>
              <a:lightRig rig="soft" dir="t">
                <a:rot lat="0" lon="0" rev="0"/>
              </a:lightRig>
            </a:scene3d>
            <a:sp3d contourW="44450" prstMaterial="matte">
              <a:bevelT w="63500" h="63500" prst="artDeco"/>
              <a:contourClr>
                <a:srgbClr val="FFFFFF"/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 sz="1000"/>
            </a:p>
          </xdr:txBody>
        </xdr:sp>
        <xdr:sp macro="" textlink="">
          <xdr:nvSpPr>
            <xdr:cNvPr id="266" name="CaixaDeTexto 6"/>
            <xdr:cNvSpPr txBox="1"/>
          </xdr:nvSpPr>
          <xdr:spPr>
            <a:xfrm>
              <a:off x="2755621" y="7545576"/>
              <a:ext cx="355262" cy="24885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 sz="800" b="1"/>
            </a:p>
          </xdr:txBody>
        </xdr:sp>
      </xdr:grpSp>
      <xdr:grpSp>
        <xdr:nvGrpSpPr>
          <xdr:cNvPr id="267" name="Grupo 266"/>
          <xdr:cNvGrpSpPr/>
        </xdr:nvGrpSpPr>
        <xdr:grpSpPr>
          <a:xfrm>
            <a:off x="104775" y="4648200"/>
            <a:ext cx="360040" cy="248851"/>
            <a:chOff x="2466975" y="6486525"/>
            <a:chExt cx="360040" cy="248851"/>
          </a:xfrm>
        </xdr:grpSpPr>
        <xdr:sp macro="" textlink="">
          <xdr:nvSpPr>
            <xdr:cNvPr id="268" name="Elipse 267"/>
            <xdr:cNvSpPr/>
          </xdr:nvSpPr>
          <xdr:spPr>
            <a:xfrm>
              <a:off x="2525128" y="6516968"/>
              <a:ext cx="216024" cy="216024"/>
            </a:xfrm>
            <a:prstGeom prst="ellipse">
              <a:avLst/>
            </a:prstGeom>
            <a:solidFill>
              <a:schemeClr val="tx2">
                <a:lumMod val="40000"/>
                <a:lumOff val="60000"/>
              </a:schemeClr>
            </a:solidFill>
            <a:ln w="38100">
              <a:solidFill>
                <a:srgbClr val="FF0000"/>
              </a:solidFill>
            </a:ln>
            <a:effectLst>
              <a:outerShdw blurRad="107950" dist="12700" dir="5400000" algn="ctr">
                <a:srgbClr val="000000"/>
              </a:outerShdw>
            </a:effectLst>
            <a:scene3d>
              <a:camera prst="orthographicFront">
                <a:rot lat="0" lon="0" rev="0"/>
              </a:camera>
              <a:lightRig rig="soft" dir="t">
                <a:rot lat="0" lon="0" rev="0"/>
              </a:lightRig>
            </a:scene3d>
            <a:sp3d contourW="44450" prstMaterial="matte">
              <a:bevelT w="63500" h="63500" prst="artDeco"/>
              <a:contourClr>
                <a:srgbClr val="FFFFFF"/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 sz="1000"/>
            </a:p>
          </xdr:txBody>
        </xdr:sp>
        <xdr:sp macro="" textlink="">
          <xdr:nvSpPr>
            <xdr:cNvPr id="269" name="CaixaDeTexto 6"/>
            <xdr:cNvSpPr txBox="1"/>
          </xdr:nvSpPr>
          <xdr:spPr>
            <a:xfrm>
              <a:off x="2466975" y="6486525"/>
              <a:ext cx="360040" cy="24885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 sz="1000" b="1"/>
            </a:p>
          </xdr:txBody>
        </xdr:sp>
      </xdr:grpSp>
      <xdr:grpSp>
        <xdr:nvGrpSpPr>
          <xdr:cNvPr id="270" name="Grupo 269"/>
          <xdr:cNvGrpSpPr/>
        </xdr:nvGrpSpPr>
        <xdr:grpSpPr>
          <a:xfrm>
            <a:off x="104775" y="4953000"/>
            <a:ext cx="360040" cy="248851"/>
            <a:chOff x="7515225" y="9324975"/>
            <a:chExt cx="360040" cy="248851"/>
          </a:xfrm>
        </xdr:grpSpPr>
        <xdr:sp macro="" textlink="">
          <xdr:nvSpPr>
            <xdr:cNvPr id="271" name="Elipse 270"/>
            <xdr:cNvSpPr/>
          </xdr:nvSpPr>
          <xdr:spPr>
            <a:xfrm>
              <a:off x="7573378" y="9355418"/>
              <a:ext cx="216024" cy="216024"/>
            </a:xfrm>
            <a:prstGeom prst="ellipse">
              <a:avLst/>
            </a:prstGeom>
            <a:gradFill flip="none" rotWithShape="1">
              <a:gsLst>
                <a:gs pos="53000">
                  <a:srgbClr val="FF0000"/>
                </a:gs>
                <a:gs pos="40000">
                  <a:schemeClr val="accent3">
                    <a:lumMod val="75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0800000" scaled="1"/>
              <a:tileRect/>
            </a:gradFill>
            <a:ln w="38100">
              <a:solidFill>
                <a:srgbClr val="FF0000"/>
              </a:solidFill>
            </a:ln>
            <a:effectLst>
              <a:outerShdw blurRad="107950" dist="12700" dir="5400000" algn="ctr">
                <a:srgbClr val="000000"/>
              </a:outerShdw>
            </a:effectLst>
            <a:scene3d>
              <a:camera prst="orthographicFront">
                <a:rot lat="0" lon="0" rev="0"/>
              </a:camera>
              <a:lightRig rig="soft" dir="t">
                <a:rot lat="0" lon="0" rev="0"/>
              </a:lightRig>
            </a:scene3d>
            <a:sp3d contourW="44450" prstMaterial="matte">
              <a:bevelT w="63500" h="63500" prst="artDeco"/>
              <a:contourClr>
                <a:srgbClr val="FFFFFF"/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 sz="1000"/>
            </a:p>
          </xdr:txBody>
        </xdr:sp>
        <xdr:sp macro="" textlink="">
          <xdr:nvSpPr>
            <xdr:cNvPr id="272" name="CaixaDeTexto 6"/>
            <xdr:cNvSpPr txBox="1"/>
          </xdr:nvSpPr>
          <xdr:spPr>
            <a:xfrm>
              <a:off x="7515225" y="9324975"/>
              <a:ext cx="360040" cy="24885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 sz="1000" b="1"/>
            </a:p>
          </xdr:txBody>
        </xdr:sp>
      </xdr:grpSp>
      <xdr:grpSp>
        <xdr:nvGrpSpPr>
          <xdr:cNvPr id="273" name="Grupo 272"/>
          <xdr:cNvGrpSpPr/>
        </xdr:nvGrpSpPr>
        <xdr:grpSpPr>
          <a:xfrm>
            <a:off x="104775" y="5257800"/>
            <a:ext cx="360040" cy="248851"/>
            <a:chOff x="3790950" y="10210800"/>
            <a:chExt cx="360040" cy="248851"/>
          </a:xfrm>
        </xdr:grpSpPr>
        <xdr:sp macro="" textlink="">
          <xdr:nvSpPr>
            <xdr:cNvPr id="274" name="Elipse 273"/>
            <xdr:cNvSpPr/>
          </xdr:nvSpPr>
          <xdr:spPr>
            <a:xfrm>
              <a:off x="3849103" y="10241243"/>
              <a:ext cx="216024" cy="216024"/>
            </a:xfrm>
            <a:prstGeom prst="ellipse">
              <a:avLst/>
            </a:prstGeom>
            <a:gradFill flip="none" rotWithShape="1">
              <a:gsLst>
                <a:gs pos="53000">
                  <a:srgbClr val="FF0000"/>
                </a:gs>
                <a:gs pos="40000">
                  <a:schemeClr val="bg1">
                    <a:lumMod val="65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0800000" scaled="1"/>
              <a:tileRect/>
            </a:gradFill>
            <a:ln w="38100">
              <a:solidFill>
                <a:srgbClr val="FF0000"/>
              </a:solidFill>
            </a:ln>
            <a:effectLst>
              <a:outerShdw blurRad="107950" dist="12700" dir="5400000" algn="ctr">
                <a:srgbClr val="000000"/>
              </a:outerShdw>
            </a:effectLst>
            <a:scene3d>
              <a:camera prst="orthographicFront">
                <a:rot lat="0" lon="0" rev="0"/>
              </a:camera>
              <a:lightRig rig="soft" dir="t">
                <a:rot lat="0" lon="0" rev="0"/>
              </a:lightRig>
            </a:scene3d>
            <a:sp3d contourW="44450" prstMaterial="matte">
              <a:bevelT w="63500" h="63500" prst="artDeco"/>
              <a:contourClr>
                <a:srgbClr val="FFFFFF"/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 sz="1000"/>
            </a:p>
          </xdr:txBody>
        </xdr:sp>
        <xdr:sp macro="" textlink="">
          <xdr:nvSpPr>
            <xdr:cNvPr id="275" name="CaixaDeTexto 6"/>
            <xdr:cNvSpPr txBox="1"/>
          </xdr:nvSpPr>
          <xdr:spPr>
            <a:xfrm>
              <a:off x="3790950" y="10210800"/>
              <a:ext cx="360040" cy="24885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 sz="1000" b="1"/>
            </a:p>
          </xdr:txBody>
        </xdr:sp>
      </xdr:grpSp>
      <xdr:grpSp>
        <xdr:nvGrpSpPr>
          <xdr:cNvPr id="276" name="Grupo 275"/>
          <xdr:cNvGrpSpPr/>
        </xdr:nvGrpSpPr>
        <xdr:grpSpPr>
          <a:xfrm>
            <a:off x="104775" y="5562600"/>
            <a:ext cx="360040" cy="248851"/>
            <a:chOff x="5219700" y="7924800"/>
            <a:chExt cx="360040" cy="248851"/>
          </a:xfrm>
        </xdr:grpSpPr>
        <xdr:sp macro="" textlink="">
          <xdr:nvSpPr>
            <xdr:cNvPr id="277" name="Elipse 276"/>
            <xdr:cNvSpPr/>
          </xdr:nvSpPr>
          <xdr:spPr>
            <a:xfrm>
              <a:off x="5277853" y="7955243"/>
              <a:ext cx="216024" cy="216024"/>
            </a:xfrm>
            <a:prstGeom prst="ellipse">
              <a:avLst/>
            </a:prstGeom>
            <a:gradFill flip="none" rotWithShape="1">
              <a:gsLst>
                <a:gs pos="53000">
                  <a:schemeClr val="bg1">
                    <a:lumMod val="65000"/>
                  </a:schemeClr>
                </a:gs>
                <a:gs pos="48000">
                  <a:schemeClr val="accent3">
                    <a:lumMod val="75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0800000" scaled="1"/>
              <a:tileRect/>
            </a:gradFill>
            <a:ln w="38100">
              <a:solidFill>
                <a:srgbClr val="FF0000"/>
              </a:solidFill>
            </a:ln>
            <a:effectLst>
              <a:outerShdw blurRad="107950" dist="12700" dir="5400000" algn="ctr">
                <a:srgbClr val="000000"/>
              </a:outerShdw>
            </a:effectLst>
            <a:scene3d>
              <a:camera prst="orthographicFront">
                <a:rot lat="0" lon="0" rev="0"/>
              </a:camera>
              <a:lightRig rig="soft" dir="t">
                <a:rot lat="0" lon="0" rev="0"/>
              </a:lightRig>
            </a:scene3d>
            <a:sp3d contourW="44450" prstMaterial="matte">
              <a:bevelT w="63500" h="63500" prst="artDeco"/>
              <a:contourClr>
                <a:srgbClr val="FFFFFF"/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 sz="1000"/>
            </a:p>
          </xdr:txBody>
        </xdr:sp>
        <xdr:sp macro="" textlink="">
          <xdr:nvSpPr>
            <xdr:cNvPr id="278" name="CaixaDeTexto 6"/>
            <xdr:cNvSpPr txBox="1"/>
          </xdr:nvSpPr>
          <xdr:spPr>
            <a:xfrm>
              <a:off x="5219700" y="7924800"/>
              <a:ext cx="360040" cy="24885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 sz="800" b="1"/>
            </a:p>
          </xdr:txBody>
        </xdr:sp>
      </xdr:grpSp>
      <xdr:grpSp>
        <xdr:nvGrpSpPr>
          <xdr:cNvPr id="280" name="Grupo 279"/>
          <xdr:cNvGrpSpPr/>
        </xdr:nvGrpSpPr>
        <xdr:grpSpPr>
          <a:xfrm>
            <a:off x="104775" y="5876925"/>
            <a:ext cx="360040" cy="248851"/>
            <a:chOff x="12896850" y="7905750"/>
            <a:chExt cx="360040" cy="248851"/>
          </a:xfrm>
        </xdr:grpSpPr>
        <xdr:sp macro="" textlink="">
          <xdr:nvSpPr>
            <xdr:cNvPr id="281" name="Elipse 280"/>
            <xdr:cNvSpPr/>
          </xdr:nvSpPr>
          <xdr:spPr>
            <a:xfrm>
              <a:off x="12955003" y="7936193"/>
              <a:ext cx="216024" cy="216024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  <a:effectLst>
              <a:outerShdw blurRad="107950" dist="12700" dir="5400000" algn="ctr">
                <a:srgbClr val="000000"/>
              </a:outerShdw>
            </a:effectLst>
            <a:scene3d>
              <a:camera prst="orthographicFront">
                <a:rot lat="0" lon="0" rev="0"/>
              </a:camera>
              <a:lightRig rig="soft" dir="t">
                <a:rot lat="0" lon="0" rev="0"/>
              </a:lightRig>
            </a:scene3d>
            <a:sp3d contourW="44450" prstMaterial="matte">
              <a:bevelT w="63500" h="63500" prst="artDeco"/>
              <a:contourClr>
                <a:srgbClr val="FFFFFF"/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 sz="1000"/>
            </a:p>
          </xdr:txBody>
        </xdr:sp>
        <xdr:sp macro="" textlink="">
          <xdr:nvSpPr>
            <xdr:cNvPr id="282" name="CaixaDeTexto 6"/>
            <xdr:cNvSpPr txBox="1"/>
          </xdr:nvSpPr>
          <xdr:spPr>
            <a:xfrm>
              <a:off x="12896850" y="7905750"/>
              <a:ext cx="360040" cy="24885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 sz="800" b="1"/>
            </a:p>
          </xdr:txBody>
        </xdr:sp>
      </xdr:grpSp>
      <xdr:sp macro="" textlink="">
        <xdr:nvSpPr>
          <xdr:cNvPr id="283" name="Retângulo 282"/>
          <xdr:cNvSpPr/>
        </xdr:nvSpPr>
        <xdr:spPr>
          <a:xfrm>
            <a:off x="447960" y="3662902"/>
            <a:ext cx="3198824" cy="2910220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  <a:scene3d>
              <a:camera prst="orthographicFront"/>
              <a:lightRig rig="soft" dir="t">
                <a:rot lat="0" lon="0" rev="10800000"/>
              </a:lightRig>
            </a:scene3d>
            <a:sp3d>
              <a:bevelT w="27940" h="12700"/>
              <a:contourClr>
                <a:srgbClr val="DDDDDD"/>
              </a:contourClr>
            </a:sp3d>
          </a:bodyPr>
          <a:lstStyle/>
          <a:p>
            <a:pPr algn="l"/>
            <a:r>
              <a:rPr lang="pt-BR" sz="2000" b="1" cap="none" spc="15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CLF</a:t>
            </a:r>
          </a:p>
          <a:p>
            <a:pPr algn="l"/>
            <a:r>
              <a:rPr lang="pt-BR" sz="2000" b="1" cap="none" spc="15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CFM</a:t>
            </a:r>
          </a:p>
          <a:p>
            <a:pPr algn="l"/>
            <a:r>
              <a:rPr lang="pt-BR" sz="2000" b="1" cap="none" spc="15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CSD</a:t>
            </a:r>
          </a:p>
          <a:p>
            <a:pPr algn="l"/>
            <a:r>
              <a:rPr lang="pt-BR" sz="2000" b="1" cap="none" spc="15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TODAS</a:t>
            </a:r>
          </a:p>
          <a:p>
            <a:pPr algn="l"/>
            <a:r>
              <a:rPr lang="pt-BR" sz="2000" b="1" cap="none" spc="15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CLF/CFM</a:t>
            </a:r>
          </a:p>
          <a:p>
            <a:pPr algn="l"/>
            <a:r>
              <a:rPr lang="pt-BR" sz="2000" b="1" cap="none" spc="15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CLF/CSD</a:t>
            </a:r>
          </a:p>
          <a:p>
            <a:pPr algn="l"/>
            <a:r>
              <a:rPr lang="pt-BR" sz="2000" b="1" cap="none" spc="15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CSD/CFM</a:t>
            </a:r>
          </a:p>
          <a:p>
            <a:pPr algn="l"/>
            <a:r>
              <a:rPr lang="pt-BR" sz="2000" b="1" cap="none" spc="15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SALVAMAR</a:t>
            </a:r>
          </a:p>
          <a:p>
            <a:pPr algn="l"/>
            <a:r>
              <a:rPr lang="pt-BR" sz="2000" b="1" cap="none" spc="15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SALVAMAR/CLF(PRAIAS)</a:t>
            </a:r>
          </a:p>
        </xdr:txBody>
      </xdr:sp>
      <xdr:grpSp>
        <xdr:nvGrpSpPr>
          <xdr:cNvPr id="296" name="Grupo 295"/>
          <xdr:cNvGrpSpPr/>
        </xdr:nvGrpSpPr>
        <xdr:grpSpPr>
          <a:xfrm>
            <a:off x="1735232" y="3743325"/>
            <a:ext cx="360040" cy="265517"/>
            <a:chOff x="142875" y="3743325"/>
            <a:chExt cx="360040" cy="265517"/>
          </a:xfrm>
        </xdr:grpSpPr>
        <xdr:sp macro="" textlink="">
          <xdr:nvSpPr>
            <xdr:cNvPr id="297" name="Elipse 296"/>
            <xdr:cNvSpPr/>
          </xdr:nvSpPr>
          <xdr:spPr>
            <a:xfrm>
              <a:off x="200706" y="3792818"/>
              <a:ext cx="216822" cy="216024"/>
            </a:xfrm>
            <a:prstGeom prst="ellipse">
              <a:avLst/>
            </a:prstGeom>
            <a:solidFill>
              <a:schemeClr val="bg1"/>
            </a:solidFill>
            <a:ln w="38100">
              <a:solidFill>
                <a:srgbClr val="FF0000"/>
              </a:solidFill>
            </a:ln>
            <a:effectLst>
              <a:outerShdw blurRad="107950" dist="12700" dir="5400000" algn="ctr">
                <a:srgbClr val="000000"/>
              </a:outerShdw>
            </a:effectLst>
            <a:scene3d>
              <a:camera prst="orthographicFront">
                <a:rot lat="0" lon="0" rev="0"/>
              </a:camera>
              <a:lightRig rig="soft" dir="t">
                <a:rot lat="0" lon="0" rev="0"/>
              </a:lightRig>
            </a:scene3d>
            <a:sp3d contourW="44450" prstMaterial="matte">
              <a:bevelT w="63500" h="63500" prst="artDeco"/>
              <a:contourClr>
                <a:srgbClr val="FFFFFF"/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 sz="1000"/>
            </a:p>
          </xdr:txBody>
        </xdr:sp>
        <xdr:sp macro="" textlink="">
          <xdr:nvSpPr>
            <xdr:cNvPr id="298" name="CaixaDeTexto 6"/>
            <xdr:cNvSpPr txBox="1"/>
          </xdr:nvSpPr>
          <xdr:spPr>
            <a:xfrm>
              <a:off x="142875" y="3743325"/>
              <a:ext cx="360040" cy="24885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 sz="1000" b="1"/>
            </a:p>
          </xdr:txBody>
        </xdr:sp>
      </xdr:grpSp>
      <xdr:grpSp>
        <xdr:nvGrpSpPr>
          <xdr:cNvPr id="299" name="Grupo 298"/>
          <xdr:cNvGrpSpPr/>
        </xdr:nvGrpSpPr>
        <xdr:grpSpPr>
          <a:xfrm>
            <a:off x="1735232" y="4048125"/>
            <a:ext cx="360040" cy="265517"/>
            <a:chOff x="142875" y="3743325"/>
            <a:chExt cx="360040" cy="265517"/>
          </a:xfrm>
        </xdr:grpSpPr>
        <xdr:sp macro="" textlink="">
          <xdr:nvSpPr>
            <xdr:cNvPr id="300" name="Elipse 299"/>
            <xdr:cNvSpPr/>
          </xdr:nvSpPr>
          <xdr:spPr>
            <a:xfrm>
              <a:off x="200706" y="3792818"/>
              <a:ext cx="216822" cy="216024"/>
            </a:xfrm>
            <a:prstGeom prst="ellipse">
              <a:avLst/>
            </a:prstGeom>
            <a:solidFill>
              <a:schemeClr val="bg1"/>
            </a:solidFill>
            <a:ln w="38100">
              <a:solidFill>
                <a:srgbClr val="FFC000"/>
              </a:solidFill>
            </a:ln>
            <a:effectLst>
              <a:outerShdw blurRad="107950" dist="12700" dir="5400000" algn="ctr">
                <a:srgbClr val="000000"/>
              </a:outerShdw>
            </a:effectLst>
            <a:scene3d>
              <a:camera prst="orthographicFront">
                <a:rot lat="0" lon="0" rev="0"/>
              </a:camera>
              <a:lightRig rig="soft" dir="t">
                <a:rot lat="0" lon="0" rev="0"/>
              </a:lightRig>
            </a:scene3d>
            <a:sp3d contourW="44450" prstMaterial="matte">
              <a:bevelT w="63500" h="63500" prst="artDeco"/>
              <a:contourClr>
                <a:srgbClr val="FFFFFF"/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 sz="1000"/>
            </a:p>
          </xdr:txBody>
        </xdr:sp>
        <xdr:sp macro="" textlink="">
          <xdr:nvSpPr>
            <xdr:cNvPr id="301" name="CaixaDeTexto 6"/>
            <xdr:cNvSpPr txBox="1"/>
          </xdr:nvSpPr>
          <xdr:spPr>
            <a:xfrm>
              <a:off x="142875" y="3743325"/>
              <a:ext cx="360040" cy="24885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 sz="1000" b="1"/>
            </a:p>
          </xdr:txBody>
        </xdr:sp>
      </xdr:grpSp>
      <xdr:grpSp>
        <xdr:nvGrpSpPr>
          <xdr:cNvPr id="302" name="Grupo 301"/>
          <xdr:cNvGrpSpPr/>
        </xdr:nvGrpSpPr>
        <xdr:grpSpPr>
          <a:xfrm>
            <a:off x="1735232" y="4362450"/>
            <a:ext cx="360040" cy="265517"/>
            <a:chOff x="142875" y="3743325"/>
            <a:chExt cx="360040" cy="265517"/>
          </a:xfrm>
        </xdr:grpSpPr>
        <xdr:sp macro="" textlink="">
          <xdr:nvSpPr>
            <xdr:cNvPr id="303" name="Elipse 302"/>
            <xdr:cNvSpPr/>
          </xdr:nvSpPr>
          <xdr:spPr>
            <a:xfrm>
              <a:off x="200706" y="3792818"/>
              <a:ext cx="216822" cy="216024"/>
            </a:xfrm>
            <a:prstGeom prst="ellipse">
              <a:avLst/>
            </a:prstGeom>
            <a:solidFill>
              <a:schemeClr val="bg1"/>
            </a:solidFill>
            <a:ln w="38100">
              <a:solidFill>
                <a:srgbClr val="00B050"/>
              </a:solidFill>
            </a:ln>
            <a:effectLst>
              <a:outerShdw blurRad="107950" dist="12700" dir="5400000" algn="ctr">
                <a:srgbClr val="000000"/>
              </a:outerShdw>
            </a:effectLst>
            <a:scene3d>
              <a:camera prst="orthographicFront">
                <a:rot lat="0" lon="0" rev="0"/>
              </a:camera>
              <a:lightRig rig="soft" dir="t">
                <a:rot lat="0" lon="0" rev="0"/>
              </a:lightRig>
            </a:scene3d>
            <a:sp3d contourW="44450" prstMaterial="matte">
              <a:bevelT w="63500" h="63500" prst="artDeco"/>
              <a:contourClr>
                <a:srgbClr val="FFFFFF"/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 sz="1000"/>
            </a:p>
          </xdr:txBody>
        </xdr:sp>
        <xdr:sp macro="" textlink="">
          <xdr:nvSpPr>
            <xdr:cNvPr id="304" name="CaixaDeTexto 6"/>
            <xdr:cNvSpPr txBox="1"/>
          </xdr:nvSpPr>
          <xdr:spPr>
            <a:xfrm>
              <a:off x="142875" y="3743325"/>
              <a:ext cx="360040" cy="24885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 sz="1000" b="1"/>
            </a:p>
          </xdr:txBody>
        </xdr:sp>
      </xdr:grpSp>
      <xdr:sp macro="" textlink="">
        <xdr:nvSpPr>
          <xdr:cNvPr id="305" name="Retângulo 304"/>
          <xdr:cNvSpPr/>
        </xdr:nvSpPr>
        <xdr:spPr>
          <a:xfrm>
            <a:off x="2051236" y="3732119"/>
            <a:ext cx="2466976" cy="937757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  <a:scene3d>
              <a:camera prst="orthographicFront"/>
              <a:lightRig rig="soft" dir="t">
                <a:rot lat="0" lon="0" rev="10800000"/>
              </a:lightRig>
            </a:scene3d>
            <a:sp3d>
              <a:bevelT w="27940" h="12700"/>
              <a:contourClr>
                <a:srgbClr val="DDDDDD"/>
              </a:contourClr>
            </a:sp3d>
          </a:bodyPr>
          <a:lstStyle/>
          <a:p>
            <a:pPr algn="l"/>
            <a:r>
              <a:rPr lang="pt-BR" sz="1800" b="1" cap="none" spc="15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PENDENTE</a:t>
            </a:r>
          </a:p>
          <a:p>
            <a:pPr algn="l"/>
            <a:r>
              <a:rPr lang="pt-BR" sz="1800" b="1" cap="none" spc="15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EM</a:t>
            </a:r>
            <a:r>
              <a:rPr lang="pt-BR" sz="1800" b="1" cap="none" spc="150" baseline="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 ORDENAMENTO</a:t>
            </a:r>
            <a:endParaRPr lang="pt-BR" sz="18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endParaRPr>
          </a:p>
          <a:p>
            <a:pPr algn="l"/>
            <a:r>
              <a:rPr lang="pt-BR" sz="1800" b="1" cap="none" spc="15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ORDENADO</a:t>
            </a:r>
          </a:p>
        </xdr:txBody>
      </xdr:sp>
      <xdr:grpSp>
        <xdr:nvGrpSpPr>
          <xdr:cNvPr id="2" name="Grupo 1"/>
          <xdr:cNvGrpSpPr/>
        </xdr:nvGrpSpPr>
        <xdr:grpSpPr>
          <a:xfrm>
            <a:off x="103584" y="6187668"/>
            <a:ext cx="360040" cy="248851"/>
            <a:chOff x="103584" y="6187668"/>
            <a:chExt cx="360040" cy="248851"/>
          </a:xfrm>
        </xdr:grpSpPr>
        <xdr:sp macro="" textlink="">
          <xdr:nvSpPr>
            <xdr:cNvPr id="288" name="Elipse 287"/>
            <xdr:cNvSpPr/>
          </xdr:nvSpPr>
          <xdr:spPr>
            <a:xfrm>
              <a:off x="161737" y="6218111"/>
              <a:ext cx="216024" cy="216024"/>
            </a:xfrm>
            <a:prstGeom prst="ellipse">
              <a:avLst/>
            </a:prstGeom>
            <a:gradFill>
              <a:gsLst>
                <a:gs pos="54000">
                  <a:schemeClr val="accent2">
                    <a:lumMod val="60000"/>
                    <a:lumOff val="40000"/>
                  </a:schemeClr>
                </a:gs>
                <a:gs pos="52000">
                  <a:schemeClr val="bg1"/>
                </a:gs>
              </a:gsLst>
              <a:lin ang="0" scaled="0"/>
            </a:gradFill>
            <a:ln w="38100">
              <a:solidFill>
                <a:srgbClr val="FF0000"/>
              </a:solidFill>
            </a:ln>
            <a:effectLst>
              <a:outerShdw blurRad="107950" dist="12700" dir="5400000" algn="ctr">
                <a:srgbClr val="000000"/>
              </a:outerShdw>
            </a:effectLst>
            <a:scene3d>
              <a:camera prst="orthographicFront">
                <a:rot lat="0" lon="0" rev="0"/>
              </a:camera>
              <a:lightRig rig="soft" dir="t">
                <a:rot lat="0" lon="0" rev="0"/>
              </a:lightRig>
            </a:scene3d>
            <a:sp3d contourW="44450" prstMaterial="matte">
              <a:bevelT w="63500" h="63500" prst="artDeco"/>
              <a:contourClr>
                <a:srgbClr val="FFFFFF"/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 sz="1000"/>
            </a:p>
          </xdr:txBody>
        </xdr:sp>
        <xdr:sp macro="" textlink="">
          <xdr:nvSpPr>
            <xdr:cNvPr id="289" name="CaixaDeTexto 6"/>
            <xdr:cNvSpPr txBox="1"/>
          </xdr:nvSpPr>
          <xdr:spPr>
            <a:xfrm>
              <a:off x="103584" y="6187668"/>
              <a:ext cx="360040" cy="24885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 sz="800" b="1"/>
            </a:p>
          </xdr:txBody>
        </xdr:sp>
      </xdr:grpSp>
    </xdr:grpSp>
    <xdr:clientData/>
  </xdr:twoCellAnchor>
  <xdr:twoCellAnchor>
    <xdr:from>
      <xdr:col>15</xdr:col>
      <xdr:colOff>59160</xdr:colOff>
      <xdr:row>39</xdr:row>
      <xdr:rowOff>44704</xdr:rowOff>
    </xdr:from>
    <xdr:to>
      <xdr:col>15</xdr:col>
      <xdr:colOff>274627</xdr:colOff>
      <xdr:row>40</xdr:row>
      <xdr:rowOff>70228</xdr:rowOff>
    </xdr:to>
    <xdr:sp macro="" textlink="">
      <xdr:nvSpPr>
        <xdr:cNvPr id="291" name="Elipse 290">
          <a:hlinkClick xmlns:r="http://schemas.openxmlformats.org/officeDocument/2006/relationships" r:id="rId68" tooltip="CLF - Ordenar e Fiscalizar nas proximidades da Faculdade Jorge Amado - Paralela;"/>
        </xdr:cNvPr>
        <xdr:cNvSpPr/>
      </xdr:nvSpPr>
      <xdr:spPr>
        <a:xfrm>
          <a:off x="9167441" y="7474204"/>
          <a:ext cx="215467" cy="21602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38100">
          <a:solidFill>
            <a:srgbClr val="FF0000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/>
        </a:p>
      </xdr:txBody>
    </xdr:sp>
    <xdr:clientData/>
  </xdr:twoCellAnchor>
  <xdr:twoCellAnchor>
    <xdr:from>
      <xdr:col>15</xdr:col>
      <xdr:colOff>1157</xdr:colOff>
      <xdr:row>39</xdr:row>
      <xdr:rowOff>14261</xdr:rowOff>
    </xdr:from>
    <xdr:to>
      <xdr:col>15</xdr:col>
      <xdr:colOff>355503</xdr:colOff>
      <xdr:row>40</xdr:row>
      <xdr:rowOff>72612</xdr:rowOff>
    </xdr:to>
    <xdr:sp macro="" textlink="">
      <xdr:nvSpPr>
        <xdr:cNvPr id="292" name="CaixaDeTexto 6"/>
        <xdr:cNvSpPr txBox="1"/>
      </xdr:nvSpPr>
      <xdr:spPr>
        <a:xfrm>
          <a:off x="9109438" y="7443761"/>
          <a:ext cx="354346" cy="248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b="1" baseline="0"/>
            <a:t>159</a:t>
          </a:r>
          <a:endParaRPr lang="pt-BR" sz="8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T29"/>
  <sheetViews>
    <sheetView showGridLines="0" topLeftCell="A7" workbookViewId="0">
      <selection activeCell="D5" sqref="D5"/>
    </sheetView>
  </sheetViews>
  <sheetFormatPr defaultRowHeight="15"/>
  <cols>
    <col min="1" max="1" width="2" style="1" customWidth="1"/>
    <col min="2" max="2" width="30.42578125" style="14" customWidth="1"/>
    <col min="3" max="3" width="98" style="19" customWidth="1"/>
    <col min="4" max="4" width="3.5703125" customWidth="1"/>
    <col min="5" max="5" width="33" bestFit="1" customWidth="1"/>
    <col min="6" max="6" width="44.7109375" customWidth="1"/>
    <col min="21" max="16384" width="9.140625" style="1"/>
  </cols>
  <sheetData>
    <row r="1" spans="2:3" customFormat="1" ht="24.75" customHeight="1">
      <c r="B1" s="89" t="s">
        <v>0</v>
      </c>
      <c r="C1" s="89"/>
    </row>
    <row r="2" spans="2:3" customFormat="1" ht="13.5" customHeight="1">
      <c r="B2" s="13"/>
      <c r="C2" s="16"/>
    </row>
    <row r="3" spans="2:3" customFormat="1" ht="20.25" customHeight="1">
      <c r="B3" s="125" t="s">
        <v>1</v>
      </c>
      <c r="C3" s="41" t="s">
        <v>2</v>
      </c>
    </row>
    <row r="4" spans="2:3">
      <c r="B4" s="83"/>
      <c r="C4" s="17"/>
    </row>
    <row r="5" spans="2:3" ht="78.75" customHeight="1">
      <c r="B5" s="125" t="s">
        <v>3</v>
      </c>
      <c r="C5" s="58" t="s">
        <v>1066</v>
      </c>
    </row>
    <row r="6" spans="2:3" ht="15" customHeight="1">
      <c r="B6" s="83"/>
      <c r="C6" s="17"/>
    </row>
    <row r="7" spans="2:3" ht="33.75" customHeight="1">
      <c r="B7" s="126" t="s">
        <v>4</v>
      </c>
      <c r="C7" s="15" t="s">
        <v>5</v>
      </c>
    </row>
    <row r="8" spans="2:3" ht="6.75" customHeight="1">
      <c r="B8" s="127"/>
      <c r="C8" s="128"/>
    </row>
    <row r="9" spans="2:3" ht="89.25">
      <c r="B9" s="126" t="s">
        <v>6</v>
      </c>
      <c r="C9" s="37" t="s">
        <v>7</v>
      </c>
    </row>
    <row r="10" spans="2:3" ht="7.5" customHeight="1">
      <c r="B10" s="84"/>
      <c r="C10" s="18"/>
    </row>
    <row r="11" spans="2:3" ht="191.25">
      <c r="B11" s="85" t="s">
        <v>8</v>
      </c>
      <c r="C11" s="40" t="s">
        <v>9</v>
      </c>
    </row>
    <row r="12" spans="2:3" ht="7.5" customHeight="1">
      <c r="B12" s="84"/>
      <c r="C12" s="18"/>
    </row>
    <row r="13" spans="2:3" ht="153">
      <c r="B13" s="126" t="s">
        <v>10</v>
      </c>
      <c r="C13" s="40" t="s">
        <v>11</v>
      </c>
    </row>
    <row r="14" spans="2:3" ht="8.25" customHeight="1">
      <c r="B14" s="86"/>
      <c r="C14" s="18"/>
    </row>
    <row r="15" spans="2:3" ht="83.25" customHeight="1">
      <c r="B15" s="126" t="s">
        <v>12</v>
      </c>
      <c r="C15" s="38"/>
    </row>
    <row r="16" spans="2:3" customFormat="1" ht="7.5" customHeight="1">
      <c r="B16" s="73"/>
      <c r="C16" s="19"/>
    </row>
    <row r="17" spans="2:3" ht="54" customHeight="1">
      <c r="B17" s="126" t="s">
        <v>13</v>
      </c>
      <c r="C17" s="38"/>
    </row>
    <row r="18" spans="2:3" customFormat="1" ht="8.25" customHeight="1">
      <c r="B18" s="73"/>
      <c r="C18" s="20"/>
    </row>
    <row r="19" spans="2:3" customFormat="1" ht="18.75" customHeight="1">
      <c r="B19" s="89" t="s">
        <v>14</v>
      </c>
      <c r="C19" s="87"/>
    </row>
    <row r="20" spans="2:3" customFormat="1" ht="8.25" customHeight="1">
      <c r="B20" s="73"/>
      <c r="C20" s="20"/>
    </row>
    <row r="21" spans="2:3">
      <c r="B21" s="88" t="s">
        <v>15</v>
      </c>
      <c r="C21" s="39" t="s">
        <v>16</v>
      </c>
    </row>
    <row r="22" spans="2:3" ht="7.5" customHeight="1">
      <c r="B22" s="84"/>
      <c r="C22" s="18"/>
    </row>
    <row r="23" spans="2:3">
      <c r="B23" s="129" t="s">
        <v>17</v>
      </c>
      <c r="C23" s="21" t="s">
        <v>18</v>
      </c>
    </row>
    <row r="24" spans="2:3" customFormat="1" ht="7.5" customHeight="1">
      <c r="B24" s="73"/>
      <c r="C24" s="19"/>
    </row>
    <row r="25" spans="2:3" ht="25.5">
      <c r="B25" s="88" t="s">
        <v>19</v>
      </c>
      <c r="C25" s="21" t="s">
        <v>20</v>
      </c>
    </row>
    <row r="26" spans="2:3" ht="7.5" customHeight="1">
      <c r="B26" s="84"/>
      <c r="C26" s="18"/>
    </row>
    <row r="27" spans="2:3">
      <c r="B27" s="129" t="s">
        <v>21</v>
      </c>
      <c r="C27" s="22"/>
    </row>
    <row r="28" spans="2:3" ht="9" customHeight="1"/>
    <row r="29" spans="2:3" ht="29.25" customHeight="1">
      <c r="B29" s="129" t="s">
        <v>22</v>
      </c>
      <c r="C29" s="22" t="s">
        <v>23</v>
      </c>
    </row>
  </sheetData>
  <pageMargins left="0.25" right="0.25" top="0.75" bottom="0.75" header="0.3" footer="0.3"/>
  <pageSetup paperSize="9"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J97"/>
  <sheetViews>
    <sheetView topLeftCell="C1" zoomScale="74" zoomScaleNormal="74" workbookViewId="0">
      <selection activeCell="G81" sqref="G81"/>
    </sheetView>
  </sheetViews>
  <sheetFormatPr defaultRowHeight="15"/>
  <cols>
    <col min="1" max="1" width="14.28515625" bestFit="1" customWidth="1"/>
    <col min="2" max="2" width="28.85546875" bestFit="1" customWidth="1"/>
    <col min="3" max="3" width="29.28515625" bestFit="1" customWidth="1"/>
    <col min="4" max="4" width="49" bestFit="1" customWidth="1"/>
    <col min="5" max="5" width="22.85546875" bestFit="1" customWidth="1"/>
    <col min="6" max="6" width="38.42578125" bestFit="1" customWidth="1"/>
    <col min="7" max="7" width="24.5703125" bestFit="1" customWidth="1"/>
  </cols>
  <sheetData>
    <row r="1" spans="1:10" ht="28.5">
      <c r="A1" s="284" t="s">
        <v>952</v>
      </c>
      <c r="B1" s="284"/>
      <c r="C1" s="284"/>
      <c r="D1" s="284"/>
      <c r="E1" s="284"/>
      <c r="F1" s="284"/>
      <c r="G1" s="284"/>
      <c r="H1" s="57"/>
      <c r="I1" s="57"/>
      <c r="J1" s="57"/>
    </row>
    <row r="2" spans="1:10" ht="47.25">
      <c r="A2" s="118" t="s">
        <v>953</v>
      </c>
      <c r="B2" s="118" t="s">
        <v>256</v>
      </c>
      <c r="C2" s="121" t="s">
        <v>257</v>
      </c>
      <c r="D2" s="118" t="s">
        <v>258</v>
      </c>
      <c r="E2" s="118" t="s">
        <v>259</v>
      </c>
      <c r="F2" s="118" t="s">
        <v>252</v>
      </c>
      <c r="G2" s="118" t="s">
        <v>254</v>
      </c>
      <c r="H2" s="73"/>
      <c r="I2" s="73"/>
      <c r="J2" s="73"/>
    </row>
    <row r="3" spans="1:10" ht="18.75">
      <c r="A3" s="119">
        <v>1</v>
      </c>
      <c r="B3" s="120" t="s">
        <v>297</v>
      </c>
      <c r="C3" s="107" t="s">
        <v>792</v>
      </c>
      <c r="D3" s="106" t="s">
        <v>793</v>
      </c>
      <c r="E3" s="97">
        <v>88</v>
      </c>
      <c r="F3" s="100" t="s">
        <v>954</v>
      </c>
      <c r="G3" s="100"/>
      <c r="H3" s="73"/>
      <c r="I3" s="73"/>
      <c r="J3" s="73"/>
    </row>
    <row r="4" spans="1:10" ht="18.75">
      <c r="A4" s="119">
        <v>2</v>
      </c>
      <c r="B4" s="120" t="s">
        <v>297</v>
      </c>
      <c r="C4" s="107" t="s">
        <v>792</v>
      </c>
      <c r="D4" s="106" t="s">
        <v>795</v>
      </c>
      <c r="E4" s="97">
        <v>88</v>
      </c>
      <c r="F4" s="100" t="s">
        <v>954</v>
      </c>
      <c r="G4" s="100"/>
      <c r="H4" s="73"/>
      <c r="I4" s="73"/>
      <c r="J4" s="73"/>
    </row>
    <row r="5" spans="1:10" ht="18.75">
      <c r="A5" s="119">
        <v>3</v>
      </c>
      <c r="B5" s="120" t="s">
        <v>297</v>
      </c>
      <c r="C5" s="107" t="s">
        <v>792</v>
      </c>
      <c r="D5" s="106" t="s">
        <v>798</v>
      </c>
      <c r="E5" s="97">
        <v>88</v>
      </c>
      <c r="F5" s="100" t="s">
        <v>954</v>
      </c>
      <c r="G5" s="100"/>
      <c r="H5" s="73"/>
      <c r="I5" s="73"/>
      <c r="J5" s="73"/>
    </row>
    <row r="6" spans="1:10" ht="18.75">
      <c r="A6" s="119">
        <v>4</v>
      </c>
      <c r="B6" s="120" t="s">
        <v>297</v>
      </c>
      <c r="C6" s="107" t="s">
        <v>792</v>
      </c>
      <c r="D6" s="106" t="s">
        <v>800</v>
      </c>
      <c r="E6" s="97">
        <v>88</v>
      </c>
      <c r="F6" s="100" t="s">
        <v>954</v>
      </c>
      <c r="G6" s="100"/>
      <c r="H6" s="73"/>
      <c r="I6" s="73"/>
      <c r="J6" s="73"/>
    </row>
    <row r="7" spans="1:10" ht="18.75">
      <c r="A7" s="119">
        <v>5</v>
      </c>
      <c r="B7" s="120" t="s">
        <v>297</v>
      </c>
      <c r="C7" s="107" t="s">
        <v>792</v>
      </c>
      <c r="D7" s="106" t="s">
        <v>802</v>
      </c>
      <c r="E7" s="97">
        <v>88</v>
      </c>
      <c r="F7" s="100" t="s">
        <v>954</v>
      </c>
      <c r="G7" s="100"/>
      <c r="H7" s="73"/>
      <c r="I7" s="73"/>
      <c r="J7" s="73"/>
    </row>
    <row r="8" spans="1:10" ht="18.75">
      <c r="A8" s="119">
        <v>6</v>
      </c>
      <c r="B8" s="120" t="s">
        <v>297</v>
      </c>
      <c r="C8" s="107" t="s">
        <v>792</v>
      </c>
      <c r="D8" s="106" t="s">
        <v>804</v>
      </c>
      <c r="E8" s="97">
        <v>88</v>
      </c>
      <c r="F8" s="100" t="s">
        <v>954</v>
      </c>
      <c r="G8" s="100"/>
      <c r="H8" s="73"/>
      <c r="I8" s="73"/>
      <c r="J8" s="73"/>
    </row>
    <row r="9" spans="1:10" ht="18.75">
      <c r="A9" s="119">
        <v>7</v>
      </c>
      <c r="B9" s="120" t="s">
        <v>297</v>
      </c>
      <c r="C9" s="107" t="s">
        <v>792</v>
      </c>
      <c r="D9" s="106" t="s">
        <v>806</v>
      </c>
      <c r="E9" s="97">
        <v>88</v>
      </c>
      <c r="F9" s="100" t="s">
        <v>954</v>
      </c>
      <c r="G9" s="100"/>
      <c r="H9" s="73"/>
      <c r="I9" s="73"/>
      <c r="J9" s="73"/>
    </row>
    <row r="10" spans="1:10" ht="18.75">
      <c r="A10" s="119">
        <v>8</v>
      </c>
      <c r="B10" s="120" t="s">
        <v>297</v>
      </c>
      <c r="C10" s="107" t="s">
        <v>792</v>
      </c>
      <c r="D10" s="106" t="s">
        <v>808</v>
      </c>
      <c r="E10" s="97">
        <v>88</v>
      </c>
      <c r="F10" s="100" t="s">
        <v>954</v>
      </c>
      <c r="G10" s="100"/>
      <c r="H10" s="73"/>
      <c r="I10" s="73"/>
      <c r="J10" s="73"/>
    </row>
    <row r="11" spans="1:10" ht="18.75">
      <c r="A11" s="119">
        <v>9</v>
      </c>
      <c r="B11" s="120" t="s">
        <v>297</v>
      </c>
      <c r="C11" s="107" t="s">
        <v>792</v>
      </c>
      <c r="D11" s="106" t="s">
        <v>810</v>
      </c>
      <c r="E11" s="97">
        <v>88</v>
      </c>
      <c r="F11" s="100" t="s">
        <v>954</v>
      </c>
      <c r="G11" s="100"/>
      <c r="H11" s="73"/>
      <c r="I11" s="73"/>
      <c r="J11" s="73"/>
    </row>
    <row r="12" spans="1:10" ht="18.75">
      <c r="A12" s="119">
        <v>10</v>
      </c>
      <c r="B12" s="120" t="s">
        <v>297</v>
      </c>
      <c r="C12" s="107" t="s">
        <v>812</v>
      </c>
      <c r="D12" s="106" t="s">
        <v>813</v>
      </c>
      <c r="E12" s="97">
        <v>89</v>
      </c>
      <c r="F12" s="100" t="s">
        <v>954</v>
      </c>
      <c r="G12" s="100"/>
      <c r="H12" s="73"/>
      <c r="I12" s="73"/>
      <c r="J12" s="73"/>
    </row>
    <row r="13" spans="1:10" ht="18.75">
      <c r="A13" s="119">
        <v>11</v>
      </c>
      <c r="B13" s="120" t="s">
        <v>297</v>
      </c>
      <c r="C13" s="107" t="s">
        <v>812</v>
      </c>
      <c r="D13" s="106" t="s">
        <v>634</v>
      </c>
      <c r="E13" s="97">
        <v>89</v>
      </c>
      <c r="F13" s="100" t="s">
        <v>954</v>
      </c>
      <c r="G13" s="100"/>
      <c r="H13" s="73"/>
      <c r="I13" s="73"/>
      <c r="J13" s="73"/>
    </row>
    <row r="14" spans="1:10" ht="18.75">
      <c r="A14" s="119">
        <v>12</v>
      </c>
      <c r="B14" s="120" t="s">
        <v>268</v>
      </c>
      <c r="C14" s="100" t="s">
        <v>762</v>
      </c>
      <c r="D14" s="101" t="s">
        <v>763</v>
      </c>
      <c r="E14" s="119">
        <v>88</v>
      </c>
      <c r="F14" s="100" t="s">
        <v>954</v>
      </c>
      <c r="G14" s="115" t="s">
        <v>955</v>
      </c>
      <c r="H14" s="73"/>
      <c r="I14" s="73"/>
      <c r="J14" s="73"/>
    </row>
    <row r="15" spans="1:10" ht="18.75">
      <c r="A15" s="119">
        <v>13</v>
      </c>
      <c r="B15" s="120" t="s">
        <v>297</v>
      </c>
      <c r="C15" s="101" t="s">
        <v>336</v>
      </c>
      <c r="D15" s="101" t="s">
        <v>366</v>
      </c>
      <c r="E15" s="97">
        <v>11</v>
      </c>
      <c r="F15" s="95" t="s">
        <v>954</v>
      </c>
      <c r="G15" s="100"/>
      <c r="H15" s="73"/>
      <c r="I15" s="73"/>
      <c r="J15" s="73"/>
    </row>
    <row r="16" spans="1:10" ht="18.75">
      <c r="A16" s="119">
        <v>14</v>
      </c>
      <c r="B16" s="120" t="s">
        <v>297</v>
      </c>
      <c r="C16" s="101" t="s">
        <v>336</v>
      </c>
      <c r="D16" s="101" t="s">
        <v>337</v>
      </c>
      <c r="E16" s="97">
        <v>8</v>
      </c>
      <c r="F16" s="95" t="s">
        <v>954</v>
      </c>
      <c r="G16" s="100"/>
      <c r="H16" s="73"/>
      <c r="I16" s="73"/>
      <c r="J16" s="73"/>
    </row>
    <row r="17" spans="1:7" ht="18.75">
      <c r="A17" s="119">
        <v>15</v>
      </c>
      <c r="B17" s="120" t="s">
        <v>297</v>
      </c>
      <c r="C17" s="101" t="s">
        <v>336</v>
      </c>
      <c r="D17" s="101" t="s">
        <v>339</v>
      </c>
      <c r="E17" s="97">
        <v>8</v>
      </c>
      <c r="F17" s="95" t="s">
        <v>954</v>
      </c>
      <c r="G17" s="100"/>
    </row>
    <row r="18" spans="1:7" ht="18.75">
      <c r="A18" s="119">
        <v>16</v>
      </c>
      <c r="B18" s="120" t="s">
        <v>297</v>
      </c>
      <c r="C18" s="101" t="s">
        <v>336</v>
      </c>
      <c r="D18" s="101" t="s">
        <v>341</v>
      </c>
      <c r="E18" s="97">
        <v>8</v>
      </c>
      <c r="F18" s="95" t="s">
        <v>954</v>
      </c>
      <c r="G18" s="100"/>
    </row>
    <row r="19" spans="1:7" ht="18.75">
      <c r="A19" s="119">
        <v>17</v>
      </c>
      <c r="B19" s="120" t="s">
        <v>297</v>
      </c>
      <c r="C19" s="101" t="s">
        <v>336</v>
      </c>
      <c r="D19" s="101" t="s">
        <v>343</v>
      </c>
      <c r="E19" s="97">
        <v>8</v>
      </c>
      <c r="F19" s="95" t="s">
        <v>954</v>
      </c>
      <c r="G19" s="100"/>
    </row>
    <row r="20" spans="1:7" ht="18.75">
      <c r="A20" s="119">
        <v>18</v>
      </c>
      <c r="B20" s="120" t="s">
        <v>297</v>
      </c>
      <c r="C20" s="101" t="s">
        <v>336</v>
      </c>
      <c r="D20" s="101" t="s">
        <v>345</v>
      </c>
      <c r="E20" s="97">
        <v>8</v>
      </c>
      <c r="F20" s="95" t="s">
        <v>954</v>
      </c>
      <c r="G20" s="100"/>
    </row>
    <row r="21" spans="1:7" ht="18.75">
      <c r="A21" s="119">
        <v>19</v>
      </c>
      <c r="B21" s="120" t="s">
        <v>297</v>
      </c>
      <c r="C21" s="101" t="s">
        <v>336</v>
      </c>
      <c r="D21" s="101" t="s">
        <v>347</v>
      </c>
      <c r="E21" s="97">
        <v>8</v>
      </c>
      <c r="F21" s="95" t="s">
        <v>954</v>
      </c>
      <c r="G21" s="100"/>
    </row>
    <row r="22" spans="1:7" ht="18.75">
      <c r="A22" s="119">
        <v>20</v>
      </c>
      <c r="B22" s="120" t="s">
        <v>297</v>
      </c>
      <c r="C22" s="101" t="s">
        <v>336</v>
      </c>
      <c r="D22" s="101" t="s">
        <v>349</v>
      </c>
      <c r="E22" s="97">
        <v>8</v>
      </c>
      <c r="F22" s="95" t="s">
        <v>954</v>
      </c>
      <c r="G22" s="100"/>
    </row>
    <row r="23" spans="1:7" ht="18.75">
      <c r="A23" s="119">
        <v>21</v>
      </c>
      <c r="B23" s="120" t="s">
        <v>297</v>
      </c>
      <c r="C23" s="101" t="s">
        <v>336</v>
      </c>
      <c r="D23" s="101" t="s">
        <v>351</v>
      </c>
      <c r="E23" s="97">
        <v>8</v>
      </c>
      <c r="F23" s="95" t="s">
        <v>954</v>
      </c>
      <c r="G23" s="100"/>
    </row>
    <row r="24" spans="1:7" ht="18.75">
      <c r="A24" s="119">
        <v>22</v>
      </c>
      <c r="B24" s="120" t="s">
        <v>297</v>
      </c>
      <c r="C24" s="101" t="s">
        <v>336</v>
      </c>
      <c r="D24" s="101" t="s">
        <v>353</v>
      </c>
      <c r="E24" s="97">
        <v>8</v>
      </c>
      <c r="F24" s="95" t="s">
        <v>954</v>
      </c>
      <c r="G24" s="100"/>
    </row>
    <row r="25" spans="1:7" ht="18.75">
      <c r="A25" s="119">
        <v>23</v>
      </c>
      <c r="B25" s="120" t="s">
        <v>297</v>
      </c>
      <c r="C25" s="101" t="s">
        <v>336</v>
      </c>
      <c r="D25" s="101" t="s">
        <v>355</v>
      </c>
      <c r="E25" s="97">
        <v>8</v>
      </c>
      <c r="F25" s="95" t="s">
        <v>954</v>
      </c>
      <c r="G25" s="100"/>
    </row>
    <row r="26" spans="1:7" ht="18.75">
      <c r="A26" s="119">
        <v>24</v>
      </c>
      <c r="B26" s="120" t="s">
        <v>297</v>
      </c>
      <c r="C26" s="101" t="s">
        <v>336</v>
      </c>
      <c r="D26" s="101" t="s">
        <v>357</v>
      </c>
      <c r="E26" s="97">
        <v>8</v>
      </c>
      <c r="F26" s="95" t="s">
        <v>954</v>
      </c>
      <c r="G26" s="100"/>
    </row>
    <row r="27" spans="1:7" ht="18.75">
      <c r="A27" s="119">
        <v>25</v>
      </c>
      <c r="B27" s="120" t="s">
        <v>297</v>
      </c>
      <c r="C27" s="101" t="s">
        <v>316</v>
      </c>
      <c r="D27" s="101" t="s">
        <v>317</v>
      </c>
      <c r="E27" s="97">
        <v>6</v>
      </c>
      <c r="F27" s="95" t="s">
        <v>954</v>
      </c>
      <c r="G27" s="100"/>
    </row>
    <row r="28" spans="1:7" ht="18.75">
      <c r="A28" s="119">
        <v>26</v>
      </c>
      <c r="B28" s="120" t="s">
        <v>297</v>
      </c>
      <c r="C28" s="101" t="s">
        <v>316</v>
      </c>
      <c r="D28" s="101" t="s">
        <v>319</v>
      </c>
      <c r="E28" s="97">
        <v>6</v>
      </c>
      <c r="F28" s="95" t="s">
        <v>954</v>
      </c>
      <c r="G28" s="100"/>
    </row>
    <row r="29" spans="1:7" ht="18.75">
      <c r="A29" s="119">
        <v>27</v>
      </c>
      <c r="B29" s="120" t="s">
        <v>297</v>
      </c>
      <c r="C29" s="95" t="s">
        <v>359</v>
      </c>
      <c r="D29" s="101" t="s">
        <v>360</v>
      </c>
      <c r="E29" s="97">
        <v>8</v>
      </c>
      <c r="F29" s="95" t="s">
        <v>954</v>
      </c>
      <c r="G29" s="100"/>
    </row>
    <row r="30" spans="1:7" ht="18.75">
      <c r="A30" s="119">
        <v>28</v>
      </c>
      <c r="B30" s="120" t="s">
        <v>297</v>
      </c>
      <c r="C30" s="95" t="s">
        <v>359</v>
      </c>
      <c r="D30" s="101" t="s">
        <v>362</v>
      </c>
      <c r="E30" s="97">
        <v>8</v>
      </c>
      <c r="F30" s="95" t="s">
        <v>954</v>
      </c>
      <c r="G30" s="100"/>
    </row>
    <row r="31" spans="1:7" ht="18.75">
      <c r="A31" s="119">
        <v>29</v>
      </c>
      <c r="B31" s="120" t="s">
        <v>297</v>
      </c>
      <c r="C31" s="95" t="s">
        <v>359</v>
      </c>
      <c r="D31" s="101" t="s">
        <v>364</v>
      </c>
      <c r="E31" s="97">
        <v>8</v>
      </c>
      <c r="F31" s="95" t="s">
        <v>954</v>
      </c>
      <c r="G31" s="100"/>
    </row>
    <row r="32" spans="1:7" ht="18.75">
      <c r="A32" s="119">
        <v>30</v>
      </c>
      <c r="B32" s="120" t="s">
        <v>297</v>
      </c>
      <c r="C32" s="95" t="s">
        <v>368</v>
      </c>
      <c r="D32" s="101" t="s">
        <v>369</v>
      </c>
      <c r="E32" s="97">
        <v>11</v>
      </c>
      <c r="F32" s="95" t="s">
        <v>954</v>
      </c>
      <c r="G32" s="100"/>
    </row>
    <row r="33" spans="1:7" ht="18.75">
      <c r="A33" s="119">
        <v>31</v>
      </c>
      <c r="B33" s="120" t="s">
        <v>297</v>
      </c>
      <c r="C33" s="95" t="s">
        <v>368</v>
      </c>
      <c r="D33" s="101" t="s">
        <v>334</v>
      </c>
      <c r="E33" s="97">
        <v>11</v>
      </c>
      <c r="F33" s="95" t="s">
        <v>954</v>
      </c>
      <c r="G33" s="100"/>
    </row>
    <row r="34" spans="1:7" ht="18.75">
      <c r="A34" s="119">
        <v>32</v>
      </c>
      <c r="B34" s="120" t="s">
        <v>297</v>
      </c>
      <c r="C34" s="95" t="s">
        <v>298</v>
      </c>
      <c r="D34" s="101" t="s">
        <v>299</v>
      </c>
      <c r="E34" s="97">
        <v>1</v>
      </c>
      <c r="F34" s="95" t="s">
        <v>954</v>
      </c>
      <c r="G34" s="100"/>
    </row>
    <row r="35" spans="1:7" ht="18.75">
      <c r="A35" s="119">
        <v>33</v>
      </c>
      <c r="B35" s="120" t="s">
        <v>297</v>
      </c>
      <c r="C35" s="95" t="s">
        <v>298</v>
      </c>
      <c r="D35" s="101" t="s">
        <v>302</v>
      </c>
      <c r="E35" s="97">
        <v>1</v>
      </c>
      <c r="F35" s="95" t="s">
        <v>954</v>
      </c>
      <c r="G35" s="100"/>
    </row>
    <row r="36" spans="1:7" ht="18.75">
      <c r="A36" s="119">
        <v>34</v>
      </c>
      <c r="B36" s="120" t="s">
        <v>297</v>
      </c>
      <c r="C36" s="95" t="s">
        <v>298</v>
      </c>
      <c r="D36" s="101" t="s">
        <v>305</v>
      </c>
      <c r="E36" s="97">
        <v>1</v>
      </c>
      <c r="F36" s="95" t="s">
        <v>954</v>
      </c>
      <c r="G36" s="100"/>
    </row>
    <row r="37" spans="1:7" ht="18.75">
      <c r="A37" s="119">
        <v>35</v>
      </c>
      <c r="B37" s="120" t="s">
        <v>297</v>
      </c>
      <c r="C37" s="95" t="s">
        <v>298</v>
      </c>
      <c r="D37" s="101" t="s">
        <v>308</v>
      </c>
      <c r="E37" s="97">
        <v>1</v>
      </c>
      <c r="F37" s="95" t="s">
        <v>954</v>
      </c>
      <c r="G37" s="100"/>
    </row>
    <row r="38" spans="1:7" ht="18.75">
      <c r="A38" s="119">
        <v>36</v>
      </c>
      <c r="B38" s="120" t="s">
        <v>297</v>
      </c>
      <c r="C38" s="95" t="s">
        <v>298</v>
      </c>
      <c r="D38" s="101" t="s">
        <v>310</v>
      </c>
      <c r="E38" s="97">
        <v>1</v>
      </c>
      <c r="F38" s="95" t="s">
        <v>954</v>
      </c>
      <c r="G38" s="100"/>
    </row>
    <row r="39" spans="1:7" ht="18.75">
      <c r="A39" s="119">
        <v>37</v>
      </c>
      <c r="B39" s="120" t="s">
        <v>297</v>
      </c>
      <c r="C39" s="95" t="s">
        <v>298</v>
      </c>
      <c r="D39" s="101" t="s">
        <v>312</v>
      </c>
      <c r="E39" s="97">
        <v>1</v>
      </c>
      <c r="F39" s="95" t="s">
        <v>954</v>
      </c>
      <c r="G39" s="100"/>
    </row>
    <row r="40" spans="1:7" ht="18.75">
      <c r="A40" s="119">
        <v>38</v>
      </c>
      <c r="B40" s="120" t="s">
        <v>297</v>
      </c>
      <c r="C40" s="95" t="s">
        <v>298</v>
      </c>
      <c r="D40" s="101" t="s">
        <v>314</v>
      </c>
      <c r="E40" s="97">
        <v>1</v>
      </c>
      <c r="F40" s="95" t="s">
        <v>954</v>
      </c>
      <c r="G40" s="100"/>
    </row>
    <row r="41" spans="1:7" ht="18.75">
      <c r="A41" s="119">
        <v>39</v>
      </c>
      <c r="B41" s="120" t="s">
        <v>297</v>
      </c>
      <c r="C41" s="95" t="s">
        <v>321</v>
      </c>
      <c r="D41" s="101" t="s">
        <v>322</v>
      </c>
      <c r="E41" s="97">
        <v>6</v>
      </c>
      <c r="F41" s="95" t="s">
        <v>954</v>
      </c>
      <c r="G41" s="100"/>
    </row>
    <row r="42" spans="1:7" ht="18.75">
      <c r="A42" s="119">
        <v>40</v>
      </c>
      <c r="B42" s="120" t="s">
        <v>297</v>
      </c>
      <c r="C42" s="95" t="s">
        <v>321</v>
      </c>
      <c r="D42" s="101" t="s">
        <v>324</v>
      </c>
      <c r="E42" s="97">
        <v>6</v>
      </c>
      <c r="F42" s="95" t="s">
        <v>954</v>
      </c>
      <c r="G42" s="100"/>
    </row>
    <row r="43" spans="1:7" ht="18.75">
      <c r="A43" s="119">
        <v>41</v>
      </c>
      <c r="B43" s="120" t="s">
        <v>297</v>
      </c>
      <c r="C43" s="95" t="s">
        <v>326</v>
      </c>
      <c r="D43" s="101" t="s">
        <v>327</v>
      </c>
      <c r="E43" s="97">
        <v>6</v>
      </c>
      <c r="F43" s="95" t="s">
        <v>954</v>
      </c>
      <c r="G43" s="100"/>
    </row>
    <row r="44" spans="1:7" ht="18.75">
      <c r="A44" s="119">
        <v>42</v>
      </c>
      <c r="B44" s="120" t="s">
        <v>297</v>
      </c>
      <c r="C44" s="95" t="s">
        <v>326</v>
      </c>
      <c r="D44" s="101" t="s">
        <v>330</v>
      </c>
      <c r="E44" s="97">
        <v>6</v>
      </c>
      <c r="F44" s="95" t="s">
        <v>954</v>
      </c>
      <c r="G44" s="100"/>
    </row>
    <row r="45" spans="1:7" ht="18.75">
      <c r="A45" s="119">
        <v>43</v>
      </c>
      <c r="B45" s="120" t="s">
        <v>297</v>
      </c>
      <c r="C45" s="95" t="s">
        <v>326</v>
      </c>
      <c r="D45" s="101" t="s">
        <v>332</v>
      </c>
      <c r="E45" s="97">
        <v>6</v>
      </c>
      <c r="F45" s="95" t="s">
        <v>954</v>
      </c>
      <c r="G45" s="100"/>
    </row>
    <row r="46" spans="1:7" ht="18.75">
      <c r="A46" s="119">
        <v>44</v>
      </c>
      <c r="B46" s="120" t="s">
        <v>268</v>
      </c>
      <c r="C46" s="100" t="s">
        <v>282</v>
      </c>
      <c r="D46" s="101" t="s">
        <v>283</v>
      </c>
      <c r="E46" s="119">
        <v>8</v>
      </c>
      <c r="F46" s="104" t="s">
        <v>954</v>
      </c>
      <c r="G46" s="100" t="s">
        <v>956</v>
      </c>
    </row>
    <row r="47" spans="1:7" ht="18.75">
      <c r="A47" s="119">
        <v>45</v>
      </c>
      <c r="B47" s="120" t="s">
        <v>394</v>
      </c>
      <c r="C47" s="106" t="s">
        <v>298</v>
      </c>
      <c r="D47" s="106" t="s">
        <v>395</v>
      </c>
      <c r="E47" s="97">
        <v>1</v>
      </c>
      <c r="F47" s="106" t="s">
        <v>957</v>
      </c>
      <c r="G47" s="100"/>
    </row>
    <row r="48" spans="1:7" ht="18.75">
      <c r="A48" s="119">
        <v>46</v>
      </c>
      <c r="B48" s="120" t="s">
        <v>394</v>
      </c>
      <c r="C48" s="106" t="s">
        <v>368</v>
      </c>
      <c r="D48" s="106" t="s">
        <v>406</v>
      </c>
      <c r="E48" s="97">
        <v>11</v>
      </c>
      <c r="F48" s="106" t="s">
        <v>957</v>
      </c>
      <c r="G48" s="100"/>
    </row>
    <row r="49" spans="1:7" ht="18.75">
      <c r="A49" s="119">
        <v>47</v>
      </c>
      <c r="B49" s="120" t="s">
        <v>394</v>
      </c>
      <c r="C49" s="106" t="s">
        <v>422</v>
      </c>
      <c r="D49" s="106" t="s">
        <v>423</v>
      </c>
      <c r="E49" s="97">
        <v>17</v>
      </c>
      <c r="F49" s="106" t="s">
        <v>957</v>
      </c>
      <c r="G49" s="100"/>
    </row>
    <row r="50" spans="1:7" ht="18.75">
      <c r="A50" s="119">
        <v>48</v>
      </c>
      <c r="B50" s="120" t="s">
        <v>394</v>
      </c>
      <c r="C50" s="106" t="s">
        <v>679</v>
      </c>
      <c r="D50" s="106" t="s">
        <v>680</v>
      </c>
      <c r="E50" s="97">
        <v>59</v>
      </c>
      <c r="F50" s="106" t="s">
        <v>957</v>
      </c>
      <c r="G50" s="100"/>
    </row>
    <row r="51" spans="1:7" ht="18.75">
      <c r="A51" s="119">
        <v>49</v>
      </c>
      <c r="B51" s="120" t="s">
        <v>297</v>
      </c>
      <c r="C51" s="96" t="s">
        <v>605</v>
      </c>
      <c r="D51" s="101" t="s">
        <v>634</v>
      </c>
      <c r="E51" s="97">
        <v>68</v>
      </c>
      <c r="F51" s="100" t="s">
        <v>954</v>
      </c>
      <c r="G51" s="100"/>
    </row>
    <row r="52" spans="1:7" ht="18.75">
      <c r="A52" s="119">
        <v>50</v>
      </c>
      <c r="B52" s="120" t="s">
        <v>297</v>
      </c>
      <c r="C52" s="96" t="s">
        <v>605</v>
      </c>
      <c r="D52" s="101" t="s">
        <v>659</v>
      </c>
      <c r="E52" s="97">
        <v>68</v>
      </c>
      <c r="F52" s="100" t="s">
        <v>954</v>
      </c>
      <c r="G52" s="100"/>
    </row>
    <row r="53" spans="1:7" ht="18.75">
      <c r="A53" s="119">
        <v>51</v>
      </c>
      <c r="B53" s="120" t="s">
        <v>297</v>
      </c>
      <c r="C53" s="96" t="s">
        <v>528</v>
      </c>
      <c r="D53" s="101" t="s">
        <v>672</v>
      </c>
      <c r="E53" s="97">
        <v>70</v>
      </c>
      <c r="F53" s="100" t="s">
        <v>954</v>
      </c>
      <c r="G53" s="100"/>
    </row>
    <row r="54" spans="1:7" ht="18.75">
      <c r="A54" s="119">
        <v>52</v>
      </c>
      <c r="B54" s="120" t="s">
        <v>297</v>
      </c>
      <c r="C54" s="96" t="s">
        <v>528</v>
      </c>
      <c r="D54" s="101" t="s">
        <v>674</v>
      </c>
      <c r="E54" s="97">
        <v>70</v>
      </c>
      <c r="F54" s="100" t="s">
        <v>954</v>
      </c>
      <c r="G54" s="100"/>
    </row>
    <row r="55" spans="1:7" ht="18.75">
      <c r="A55" s="119">
        <v>53</v>
      </c>
      <c r="B55" s="120" t="s">
        <v>297</v>
      </c>
      <c r="C55" s="96" t="s">
        <v>528</v>
      </c>
      <c r="D55" s="101" t="s">
        <v>676</v>
      </c>
      <c r="E55" s="97">
        <v>70</v>
      </c>
      <c r="F55" s="100" t="s">
        <v>954</v>
      </c>
      <c r="G55" s="100"/>
    </row>
    <row r="56" spans="1:7" ht="18.75">
      <c r="A56" s="119">
        <v>54</v>
      </c>
      <c r="B56" s="120" t="s">
        <v>297</v>
      </c>
      <c r="C56" s="96" t="s">
        <v>600</v>
      </c>
      <c r="D56" s="101" t="s">
        <v>634</v>
      </c>
      <c r="E56" s="97">
        <v>67</v>
      </c>
      <c r="F56" s="100" t="s">
        <v>954</v>
      </c>
      <c r="G56" s="100"/>
    </row>
    <row r="57" spans="1:7" ht="18.75">
      <c r="A57" s="119">
        <v>55</v>
      </c>
      <c r="B57" s="120" t="s">
        <v>297</v>
      </c>
      <c r="C57" s="96" t="s">
        <v>600</v>
      </c>
      <c r="D57" s="101" t="s">
        <v>652</v>
      </c>
      <c r="E57" s="97">
        <v>67</v>
      </c>
      <c r="F57" s="100" t="s">
        <v>954</v>
      </c>
      <c r="G57" s="100"/>
    </row>
    <row r="58" spans="1:7" ht="18.75">
      <c r="A58" s="119">
        <v>56</v>
      </c>
      <c r="B58" s="120" t="s">
        <v>297</v>
      </c>
      <c r="C58" s="96" t="s">
        <v>600</v>
      </c>
      <c r="D58" s="101" t="s">
        <v>654</v>
      </c>
      <c r="E58" s="97">
        <v>67</v>
      </c>
      <c r="F58" s="100" t="s">
        <v>954</v>
      </c>
      <c r="G58" s="100"/>
    </row>
    <row r="59" spans="1:7" ht="18.75">
      <c r="A59" s="119">
        <v>57</v>
      </c>
      <c r="B59" s="120" t="s">
        <v>297</v>
      </c>
      <c r="C59" s="96" t="s">
        <v>600</v>
      </c>
      <c r="D59" s="101" t="s">
        <v>656</v>
      </c>
      <c r="E59" s="97">
        <v>67</v>
      </c>
      <c r="F59" s="100" t="s">
        <v>954</v>
      </c>
      <c r="G59" s="100"/>
    </row>
    <row r="60" spans="1:7" ht="18.75">
      <c r="A60" s="119">
        <v>58</v>
      </c>
      <c r="B60" s="120" t="s">
        <v>297</v>
      </c>
      <c r="C60" s="96" t="s">
        <v>554</v>
      </c>
      <c r="D60" s="101" t="s">
        <v>634</v>
      </c>
      <c r="E60" s="97">
        <v>65</v>
      </c>
      <c r="F60" s="100" t="s">
        <v>954</v>
      </c>
      <c r="G60" s="100"/>
    </row>
    <row r="61" spans="1:7" ht="18.75">
      <c r="A61" s="119">
        <v>59</v>
      </c>
      <c r="B61" s="120" t="s">
        <v>297</v>
      </c>
      <c r="C61" s="96" t="s">
        <v>554</v>
      </c>
      <c r="D61" s="101" t="s">
        <v>636</v>
      </c>
      <c r="E61" s="97">
        <v>65</v>
      </c>
      <c r="F61" s="100" t="s">
        <v>954</v>
      </c>
      <c r="G61" s="100"/>
    </row>
    <row r="62" spans="1:7" ht="18.75">
      <c r="A62" s="119">
        <v>60</v>
      </c>
      <c r="B62" s="120" t="s">
        <v>297</v>
      </c>
      <c r="C62" s="96" t="s">
        <v>554</v>
      </c>
      <c r="D62" s="101" t="s">
        <v>638</v>
      </c>
      <c r="E62" s="97">
        <v>65</v>
      </c>
      <c r="F62" s="100" t="s">
        <v>954</v>
      </c>
      <c r="G62" s="100"/>
    </row>
    <row r="63" spans="1:7" ht="18.75">
      <c r="A63" s="119">
        <v>61</v>
      </c>
      <c r="B63" s="120" t="s">
        <v>297</v>
      </c>
      <c r="C63" s="96" t="s">
        <v>554</v>
      </c>
      <c r="D63" s="101" t="s">
        <v>640</v>
      </c>
      <c r="E63" s="97">
        <v>65</v>
      </c>
      <c r="F63" s="100" t="s">
        <v>954</v>
      </c>
      <c r="G63" s="100"/>
    </row>
    <row r="64" spans="1:7" ht="18.75">
      <c r="A64" s="119">
        <v>62</v>
      </c>
      <c r="B64" s="120" t="s">
        <v>297</v>
      </c>
      <c r="C64" s="96" t="s">
        <v>554</v>
      </c>
      <c r="D64" s="101" t="s">
        <v>642</v>
      </c>
      <c r="E64" s="97">
        <v>65</v>
      </c>
      <c r="F64" s="100" t="s">
        <v>954</v>
      </c>
      <c r="G64" s="100"/>
    </row>
    <row r="65" spans="1:7" ht="18.75">
      <c r="A65" s="119">
        <v>63</v>
      </c>
      <c r="B65" s="120" t="s">
        <v>297</v>
      </c>
      <c r="C65" s="96" t="s">
        <v>554</v>
      </c>
      <c r="D65" s="101" t="s">
        <v>644</v>
      </c>
      <c r="E65" s="97">
        <v>65</v>
      </c>
      <c r="F65" s="100" t="s">
        <v>954</v>
      </c>
      <c r="G65" s="100"/>
    </row>
    <row r="66" spans="1:7" ht="18.75">
      <c r="A66" s="119">
        <v>64</v>
      </c>
      <c r="B66" s="120" t="s">
        <v>297</v>
      </c>
      <c r="C66" s="95" t="s">
        <v>662</v>
      </c>
      <c r="D66" s="101" t="s">
        <v>663</v>
      </c>
      <c r="E66" s="97">
        <v>69</v>
      </c>
      <c r="F66" s="100" t="s">
        <v>958</v>
      </c>
      <c r="G66" s="100"/>
    </row>
    <row r="67" spans="1:7" ht="18.75">
      <c r="A67" s="119">
        <v>65</v>
      </c>
      <c r="B67" s="120" t="s">
        <v>297</v>
      </c>
      <c r="C67" s="95" t="s">
        <v>662</v>
      </c>
      <c r="D67" s="101" t="s">
        <v>665</v>
      </c>
      <c r="E67" s="97">
        <v>69</v>
      </c>
      <c r="F67" s="100" t="s">
        <v>954</v>
      </c>
      <c r="G67" s="100"/>
    </row>
    <row r="68" spans="1:7" ht="18.75">
      <c r="A68" s="119">
        <v>66</v>
      </c>
      <c r="B68" s="120" t="s">
        <v>297</v>
      </c>
      <c r="C68" s="95" t="s">
        <v>662</v>
      </c>
      <c r="D68" s="101" t="s">
        <v>667</v>
      </c>
      <c r="E68" s="97">
        <v>69</v>
      </c>
      <c r="F68" s="100" t="s">
        <v>954</v>
      </c>
      <c r="G68" s="100"/>
    </row>
    <row r="69" spans="1:7" ht="18.75">
      <c r="A69" s="119">
        <v>67</v>
      </c>
      <c r="B69" s="120" t="s">
        <v>297</v>
      </c>
      <c r="C69" s="95" t="s">
        <v>662</v>
      </c>
      <c r="D69" s="101" t="s">
        <v>669</v>
      </c>
      <c r="E69" s="97">
        <v>69</v>
      </c>
      <c r="F69" s="100" t="s">
        <v>954</v>
      </c>
      <c r="G69" s="100"/>
    </row>
    <row r="70" spans="1:7" ht="18.75">
      <c r="A70" s="119">
        <v>68</v>
      </c>
      <c r="B70" s="120" t="s">
        <v>297</v>
      </c>
      <c r="C70" s="95" t="s">
        <v>575</v>
      </c>
      <c r="D70" s="101" t="s">
        <v>634</v>
      </c>
      <c r="E70" s="97">
        <v>66</v>
      </c>
      <c r="F70" s="100" t="s">
        <v>954</v>
      </c>
      <c r="G70" s="100"/>
    </row>
    <row r="71" spans="1:7" ht="18.75">
      <c r="A71" s="119">
        <v>69</v>
      </c>
      <c r="B71" s="120" t="s">
        <v>297</v>
      </c>
      <c r="C71" s="95" t="s">
        <v>575</v>
      </c>
      <c r="D71" s="101" t="s">
        <v>647</v>
      </c>
      <c r="E71" s="97">
        <v>66</v>
      </c>
      <c r="F71" s="100" t="s">
        <v>954</v>
      </c>
      <c r="G71" s="100"/>
    </row>
    <row r="72" spans="1:7" ht="18.75">
      <c r="A72" s="119">
        <v>70</v>
      </c>
      <c r="B72" s="120" t="s">
        <v>297</v>
      </c>
      <c r="C72" s="95" t="s">
        <v>575</v>
      </c>
      <c r="D72" s="101" t="s">
        <v>649</v>
      </c>
      <c r="E72" s="97">
        <v>66</v>
      </c>
      <c r="F72" s="100" t="s">
        <v>954</v>
      </c>
      <c r="G72" s="100"/>
    </row>
    <row r="73" spans="1:7" ht="18.75">
      <c r="A73" s="119">
        <v>71</v>
      </c>
      <c r="B73" s="120" t="s">
        <v>297</v>
      </c>
      <c r="C73" s="95" t="s">
        <v>621</v>
      </c>
      <c r="D73" s="101" t="s">
        <v>622</v>
      </c>
      <c r="E73" s="97">
        <v>59</v>
      </c>
      <c r="F73" s="100" t="s">
        <v>954</v>
      </c>
      <c r="G73" s="100"/>
    </row>
    <row r="74" spans="1:7" ht="18.75">
      <c r="A74" s="119">
        <v>72</v>
      </c>
      <c r="B74" s="120" t="s">
        <v>297</v>
      </c>
      <c r="C74" s="95" t="s">
        <v>621</v>
      </c>
      <c r="D74" s="101" t="s">
        <v>623</v>
      </c>
      <c r="E74" s="97">
        <v>59</v>
      </c>
      <c r="F74" s="100" t="s">
        <v>954</v>
      </c>
      <c r="G74" s="100"/>
    </row>
    <row r="75" spans="1:7" ht="18.75">
      <c r="A75" s="119">
        <v>73</v>
      </c>
      <c r="B75" s="120" t="s">
        <v>297</v>
      </c>
      <c r="C75" s="95" t="s">
        <v>621</v>
      </c>
      <c r="D75" s="101" t="s">
        <v>624</v>
      </c>
      <c r="E75" s="97">
        <v>59</v>
      </c>
      <c r="F75" s="100" t="s">
        <v>954</v>
      </c>
      <c r="G75" s="100"/>
    </row>
    <row r="76" spans="1:7" ht="18.75">
      <c r="A76" s="119">
        <v>74</v>
      </c>
      <c r="B76" s="120" t="s">
        <v>297</v>
      </c>
      <c r="C76" s="95" t="s">
        <v>621</v>
      </c>
      <c r="D76" s="101" t="s">
        <v>626</v>
      </c>
      <c r="E76" s="97">
        <v>59</v>
      </c>
      <c r="F76" s="100" t="s">
        <v>954</v>
      </c>
      <c r="G76" s="100"/>
    </row>
    <row r="77" spans="1:7" ht="18.75">
      <c r="A77" s="119">
        <v>75</v>
      </c>
      <c r="B77" s="120" t="s">
        <v>297</v>
      </c>
      <c r="C77" s="95" t="s">
        <v>621</v>
      </c>
      <c r="D77" s="101" t="s">
        <v>627</v>
      </c>
      <c r="E77" s="97">
        <v>59</v>
      </c>
      <c r="F77" s="100" t="s">
        <v>954</v>
      </c>
      <c r="G77" s="100"/>
    </row>
    <row r="78" spans="1:7" ht="18.75">
      <c r="A78" s="119">
        <v>76</v>
      </c>
      <c r="B78" s="120" t="s">
        <v>297</v>
      </c>
      <c r="C78" s="95" t="s">
        <v>621</v>
      </c>
      <c r="D78" s="101" t="s">
        <v>628</v>
      </c>
      <c r="E78" s="97">
        <v>59</v>
      </c>
      <c r="F78" s="100" t="s">
        <v>954</v>
      </c>
      <c r="G78" s="100"/>
    </row>
    <row r="79" spans="1:7" ht="18.75">
      <c r="A79" s="119">
        <v>77</v>
      </c>
      <c r="B79" s="120" t="s">
        <v>297</v>
      </c>
      <c r="C79" s="95" t="s">
        <v>621</v>
      </c>
      <c r="D79" s="101" t="s">
        <v>629</v>
      </c>
      <c r="E79" s="97">
        <v>59</v>
      </c>
      <c r="F79" s="100" t="s">
        <v>954</v>
      </c>
      <c r="G79" s="100"/>
    </row>
    <row r="80" spans="1:7" ht="18.75">
      <c r="A80" s="119">
        <v>78</v>
      </c>
      <c r="B80" s="120" t="s">
        <v>268</v>
      </c>
      <c r="C80" s="95" t="s">
        <v>522</v>
      </c>
      <c r="D80" s="96" t="s">
        <v>523</v>
      </c>
      <c r="E80" s="97">
        <v>66</v>
      </c>
      <c r="F80" s="95" t="s">
        <v>954</v>
      </c>
      <c r="G80" s="100" t="s">
        <v>959</v>
      </c>
    </row>
    <row r="81" spans="1:7" ht="18.75">
      <c r="A81" s="119">
        <v>79</v>
      </c>
      <c r="B81" s="120" t="s">
        <v>268</v>
      </c>
      <c r="C81" s="100" t="s">
        <v>703</v>
      </c>
      <c r="D81" s="106" t="s">
        <v>704</v>
      </c>
      <c r="E81" s="119">
        <v>75</v>
      </c>
      <c r="F81" s="100" t="s">
        <v>954</v>
      </c>
      <c r="G81" s="100" t="s">
        <v>960</v>
      </c>
    </row>
    <row r="82" spans="1:7" ht="18.75">
      <c r="A82" s="119">
        <v>80</v>
      </c>
      <c r="B82" s="120" t="s">
        <v>268</v>
      </c>
      <c r="C82" s="100" t="s">
        <v>697</v>
      </c>
      <c r="D82" s="106" t="s">
        <v>698</v>
      </c>
      <c r="E82" s="119">
        <v>73</v>
      </c>
      <c r="F82" s="100" t="s">
        <v>954</v>
      </c>
      <c r="G82" s="115" t="s">
        <v>955</v>
      </c>
    </row>
    <row r="83" spans="1:7" ht="18.75">
      <c r="A83" s="119">
        <v>81</v>
      </c>
      <c r="B83" s="120" t="s">
        <v>297</v>
      </c>
      <c r="C83" s="95" t="s">
        <v>718</v>
      </c>
      <c r="D83" s="101" t="s">
        <v>719</v>
      </c>
      <c r="E83" s="97">
        <v>71</v>
      </c>
      <c r="F83" s="100" t="s">
        <v>954</v>
      </c>
      <c r="G83" s="100"/>
    </row>
    <row r="84" spans="1:7" ht="18.75">
      <c r="A84" s="119">
        <v>82</v>
      </c>
      <c r="B84" s="120" t="s">
        <v>297</v>
      </c>
      <c r="C84" s="95" t="s">
        <v>718</v>
      </c>
      <c r="D84" s="101" t="s">
        <v>722</v>
      </c>
      <c r="E84" s="97">
        <v>71</v>
      </c>
      <c r="F84" s="100" t="s">
        <v>954</v>
      </c>
      <c r="G84" s="100"/>
    </row>
    <row r="85" spans="1:7" ht="18.75">
      <c r="A85" s="119">
        <v>83</v>
      </c>
      <c r="B85" s="120" t="s">
        <v>297</v>
      </c>
      <c r="C85" s="95" t="s">
        <v>718</v>
      </c>
      <c r="D85" s="101" t="s">
        <v>332</v>
      </c>
      <c r="E85" s="97">
        <v>71</v>
      </c>
      <c r="F85" s="100" t="s">
        <v>954</v>
      </c>
      <c r="G85" s="100"/>
    </row>
    <row r="86" spans="1:7" ht="18.75">
      <c r="A86" s="119">
        <v>84</v>
      </c>
      <c r="B86" s="120" t="s">
        <v>297</v>
      </c>
      <c r="C86" s="95" t="s">
        <v>718</v>
      </c>
      <c r="D86" s="101" t="s">
        <v>726</v>
      </c>
      <c r="E86" s="97">
        <v>71</v>
      </c>
      <c r="F86" s="100" t="s">
        <v>954</v>
      </c>
      <c r="G86" s="100"/>
    </row>
    <row r="87" spans="1:7" ht="18.75">
      <c r="A87" s="119">
        <v>85</v>
      </c>
      <c r="B87" s="120" t="s">
        <v>297</v>
      </c>
      <c r="C87" s="95" t="s">
        <v>734</v>
      </c>
      <c r="D87" s="101" t="s">
        <v>634</v>
      </c>
      <c r="E87" s="97">
        <v>75</v>
      </c>
      <c r="F87" s="100" t="s">
        <v>954</v>
      </c>
      <c r="G87" s="100"/>
    </row>
    <row r="88" spans="1:7" ht="18.75">
      <c r="A88" s="119">
        <v>86</v>
      </c>
      <c r="B88" s="120" t="s">
        <v>297</v>
      </c>
      <c r="C88" s="95" t="s">
        <v>734</v>
      </c>
      <c r="D88" s="101" t="s">
        <v>736</v>
      </c>
      <c r="E88" s="97">
        <v>75</v>
      </c>
      <c r="F88" s="100" t="s">
        <v>954</v>
      </c>
      <c r="G88" s="100"/>
    </row>
    <row r="89" spans="1:7" ht="18.75">
      <c r="A89" s="119">
        <v>87</v>
      </c>
      <c r="B89" s="120" t="s">
        <v>297</v>
      </c>
      <c r="C89" s="95" t="s">
        <v>734</v>
      </c>
      <c r="D89" s="101" t="s">
        <v>738</v>
      </c>
      <c r="E89" s="97">
        <v>75</v>
      </c>
      <c r="F89" s="100" t="s">
        <v>954</v>
      </c>
      <c r="G89" s="100"/>
    </row>
    <row r="90" spans="1:7" ht="18.75">
      <c r="A90" s="119">
        <v>88</v>
      </c>
      <c r="B90" s="120" t="s">
        <v>297</v>
      </c>
      <c r="C90" s="95" t="s">
        <v>734</v>
      </c>
      <c r="D90" s="101" t="s">
        <v>740</v>
      </c>
      <c r="E90" s="97">
        <v>75</v>
      </c>
      <c r="F90" s="100" t="s">
        <v>954</v>
      </c>
      <c r="G90" s="100"/>
    </row>
    <row r="91" spans="1:7" ht="18.75">
      <c r="A91" s="119">
        <v>89</v>
      </c>
      <c r="B91" s="120" t="s">
        <v>297</v>
      </c>
      <c r="C91" s="95" t="s">
        <v>729</v>
      </c>
      <c r="D91" s="101" t="s">
        <v>730</v>
      </c>
      <c r="E91" s="97">
        <v>73</v>
      </c>
      <c r="F91" s="100" t="s">
        <v>954</v>
      </c>
      <c r="G91" s="100"/>
    </row>
    <row r="92" spans="1:7" ht="18.75">
      <c r="A92" s="119">
        <v>90</v>
      </c>
      <c r="B92" s="120" t="s">
        <v>297</v>
      </c>
      <c r="C92" s="95" t="s">
        <v>729</v>
      </c>
      <c r="D92" s="101" t="s">
        <v>732</v>
      </c>
      <c r="E92" s="97">
        <v>73</v>
      </c>
      <c r="F92" s="100" t="s">
        <v>954</v>
      </c>
      <c r="G92" s="100"/>
    </row>
    <row r="93" spans="1:7" ht="18.75">
      <c r="A93" s="119">
        <v>91</v>
      </c>
      <c r="B93" s="120" t="s">
        <v>297</v>
      </c>
      <c r="C93" s="95" t="s">
        <v>742</v>
      </c>
      <c r="D93" s="101" t="s">
        <v>743</v>
      </c>
      <c r="E93" s="97">
        <v>78</v>
      </c>
      <c r="F93" s="100" t="s">
        <v>954</v>
      </c>
      <c r="G93" s="100"/>
    </row>
    <row r="94" spans="1:7" ht="18.75">
      <c r="A94" s="119">
        <v>92</v>
      </c>
      <c r="B94" s="120" t="s">
        <v>297</v>
      </c>
      <c r="C94" s="95" t="s">
        <v>742</v>
      </c>
      <c r="D94" s="101" t="s">
        <v>745</v>
      </c>
      <c r="E94" s="97">
        <v>78</v>
      </c>
      <c r="F94" s="100" t="s">
        <v>954</v>
      </c>
      <c r="G94" s="100"/>
    </row>
    <row r="95" spans="1:7" ht="18.75">
      <c r="A95" s="119">
        <v>93</v>
      </c>
      <c r="B95" s="120" t="s">
        <v>297</v>
      </c>
      <c r="C95" s="95" t="s">
        <v>747</v>
      </c>
      <c r="D95" s="101" t="s">
        <v>334</v>
      </c>
      <c r="E95" s="97">
        <v>79</v>
      </c>
      <c r="F95" s="100" t="s">
        <v>954</v>
      </c>
      <c r="G95" s="100"/>
    </row>
    <row r="96" spans="1:7" ht="18.75">
      <c r="A96" s="119">
        <v>94</v>
      </c>
      <c r="B96" s="120" t="s">
        <v>297</v>
      </c>
      <c r="C96" s="95" t="s">
        <v>749</v>
      </c>
      <c r="D96" s="101" t="s">
        <v>750</v>
      </c>
      <c r="E96" s="97">
        <v>83</v>
      </c>
      <c r="F96" s="100" t="s">
        <v>954</v>
      </c>
      <c r="G96" s="100"/>
    </row>
    <row r="97" spans="1:7" ht="18.75">
      <c r="A97" s="119">
        <v>95</v>
      </c>
      <c r="B97" s="120" t="s">
        <v>297</v>
      </c>
      <c r="C97" s="95" t="s">
        <v>749</v>
      </c>
      <c r="D97" s="101" t="s">
        <v>752</v>
      </c>
      <c r="E97" s="97">
        <v>83</v>
      </c>
      <c r="F97" s="100" t="s">
        <v>954</v>
      </c>
      <c r="G97" s="100"/>
    </row>
  </sheetData>
  <mergeCells count="1">
    <mergeCell ref="A1:G1"/>
  </mergeCells>
  <pageMargins left="0.25" right="0.25" top="0.75" bottom="0.75" header="0.3" footer="0.3"/>
  <pageSetup scale="3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70C0"/>
  </sheetPr>
  <dimension ref="A1"/>
  <sheetViews>
    <sheetView tabSelected="1" topLeftCell="A16" zoomScale="85" zoomScaleNormal="85" workbookViewId="0">
      <selection activeCell="Y3" sqref="Y3"/>
    </sheetView>
  </sheetViews>
  <sheetFormatPr defaultRowHeight="15"/>
  <cols>
    <col min="23" max="23" width="9.140625" customWidth="1"/>
  </cols>
  <sheetData/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68"/>
  <sheetViews>
    <sheetView workbookViewId="0">
      <selection activeCell="B31" sqref="B31"/>
    </sheetView>
  </sheetViews>
  <sheetFormatPr defaultRowHeight="15"/>
  <cols>
    <col min="1" max="1" width="46.28515625" bestFit="1" customWidth="1"/>
    <col min="2" max="2" width="12.140625" bestFit="1" customWidth="1"/>
    <col min="3" max="3" width="10.5703125" bestFit="1" customWidth="1"/>
    <col min="4" max="4" width="56.7109375" bestFit="1" customWidth="1"/>
    <col min="5" max="5" width="14.28515625" bestFit="1" customWidth="1"/>
    <col min="6" max="7" width="12.140625" bestFit="1" customWidth="1"/>
  </cols>
  <sheetData>
    <row r="1" spans="1:7">
      <c r="A1" s="79"/>
      <c r="B1" s="79"/>
      <c r="C1" s="79"/>
      <c r="D1" s="79"/>
      <c r="E1" s="79"/>
      <c r="F1" s="79"/>
      <c r="G1" s="79"/>
    </row>
    <row r="2" spans="1:7" ht="21">
      <c r="A2" s="286" t="s">
        <v>1011</v>
      </c>
      <c r="B2" s="286"/>
      <c r="C2" s="286"/>
      <c r="D2" s="286"/>
      <c r="E2" s="286"/>
      <c r="F2" s="286"/>
      <c r="G2" s="286"/>
    </row>
    <row r="3" spans="1:7">
      <c r="A3" s="79"/>
      <c r="B3" s="79"/>
      <c r="C3" s="79"/>
      <c r="D3" s="79"/>
      <c r="E3" s="79"/>
      <c r="F3" s="79"/>
      <c r="G3" s="79"/>
    </row>
    <row r="4" spans="1:7">
      <c r="A4" s="287" t="s">
        <v>1012</v>
      </c>
      <c r="B4" s="287"/>
      <c r="C4" s="287"/>
      <c r="D4" s="287"/>
      <c r="E4" s="287"/>
      <c r="F4" s="287"/>
      <c r="G4" s="287"/>
    </row>
    <row r="5" spans="1:7" ht="60">
      <c r="A5" s="172" t="s">
        <v>1013</v>
      </c>
      <c r="B5" s="172" t="s">
        <v>1014</v>
      </c>
      <c r="C5" s="173" t="s">
        <v>1015</v>
      </c>
      <c r="D5" s="172" t="s">
        <v>1016</v>
      </c>
      <c r="E5" s="172" t="s">
        <v>1017</v>
      </c>
      <c r="F5" s="172" t="s">
        <v>41</v>
      </c>
      <c r="G5" s="172" t="s">
        <v>1018</v>
      </c>
    </row>
    <row r="6" spans="1:7">
      <c r="A6" s="100" t="s">
        <v>1019</v>
      </c>
      <c r="B6" s="174">
        <v>773.89</v>
      </c>
      <c r="C6" s="174">
        <v>813.65</v>
      </c>
      <c r="D6" s="174">
        <v>1812.31</v>
      </c>
      <c r="E6" s="174">
        <f>B6*40%</f>
        <v>309.55600000000004</v>
      </c>
      <c r="F6" s="175">
        <f>B6+C6+D6+E6</f>
        <v>3709.4059999999999</v>
      </c>
      <c r="G6" s="175">
        <f>F6/220</f>
        <v>16.860936363636363</v>
      </c>
    </row>
    <row r="7" spans="1:7">
      <c r="A7" s="100" t="s">
        <v>1020</v>
      </c>
      <c r="B7" s="174">
        <v>773.89</v>
      </c>
      <c r="C7" s="174">
        <v>813.65</v>
      </c>
      <c r="D7" s="174">
        <v>382.3</v>
      </c>
      <c r="E7" s="174">
        <f>B7*40%</f>
        <v>309.55600000000004</v>
      </c>
      <c r="F7" s="175">
        <f>B7+C7+D7+E7</f>
        <v>2279.3959999999997</v>
      </c>
      <c r="G7" s="175">
        <f>F7/220</f>
        <v>10.360890909090909</v>
      </c>
    </row>
    <row r="8" spans="1:7">
      <c r="A8" s="100" t="s">
        <v>1021</v>
      </c>
      <c r="B8" s="174">
        <v>773.89</v>
      </c>
      <c r="C8" s="174">
        <v>813.65</v>
      </c>
      <c r="D8" s="174">
        <v>484.52</v>
      </c>
      <c r="E8" s="174">
        <f>B8*40%</f>
        <v>309.55600000000004</v>
      </c>
      <c r="F8" s="175">
        <f>B8+C8+D8+E8</f>
        <v>2381.616</v>
      </c>
      <c r="G8" s="175">
        <f>F8/220</f>
        <v>10.825527272727273</v>
      </c>
    </row>
    <row r="9" spans="1:7">
      <c r="A9" s="100" t="s">
        <v>1022</v>
      </c>
      <c r="B9" s="174">
        <v>773.89</v>
      </c>
      <c r="C9" s="174">
        <v>813.65</v>
      </c>
      <c r="D9" s="174">
        <v>276.07</v>
      </c>
      <c r="E9" s="174">
        <f>B9*40%</f>
        <v>309.55600000000004</v>
      </c>
      <c r="F9" s="175">
        <f>B9+C9+D9+E9</f>
        <v>2173.1660000000002</v>
      </c>
      <c r="G9" s="175">
        <f>F9/220</f>
        <v>9.8780272727272731</v>
      </c>
    </row>
    <row r="10" spans="1:7">
      <c r="A10" s="100" t="s">
        <v>1023</v>
      </c>
      <c r="B10" s="174">
        <v>773.89</v>
      </c>
      <c r="C10" s="174">
        <v>813.65</v>
      </c>
      <c r="D10" s="174"/>
      <c r="E10" s="174">
        <f>B10*40%</f>
        <v>309.55600000000004</v>
      </c>
      <c r="F10" s="175">
        <f>B10+C10+D10+E10</f>
        <v>1897.096</v>
      </c>
      <c r="G10" s="175">
        <f>F10/220</f>
        <v>8.6231636363636373</v>
      </c>
    </row>
    <row r="11" spans="1:7">
      <c r="A11" s="79"/>
      <c r="B11" s="79"/>
      <c r="C11" s="79"/>
      <c r="D11" s="79"/>
      <c r="E11" s="79"/>
      <c r="F11" s="79"/>
      <c r="G11" s="79"/>
    </row>
    <row r="12" spans="1:7">
      <c r="A12" s="288" t="s">
        <v>1024</v>
      </c>
      <c r="B12" s="289"/>
      <c r="C12" s="79"/>
      <c r="D12" s="176" t="s">
        <v>1025</v>
      </c>
      <c r="E12" s="177">
        <f>(B44+G44+B68)/3</f>
        <v>5467.1460181818184</v>
      </c>
      <c r="F12" s="178"/>
      <c r="G12" s="79"/>
    </row>
    <row r="13" spans="1:7">
      <c r="A13" s="100" t="s">
        <v>1026</v>
      </c>
      <c r="B13" s="177">
        <v>5.6</v>
      </c>
      <c r="C13" s="79"/>
      <c r="D13" s="290" t="s">
        <v>1027</v>
      </c>
      <c r="E13" s="291">
        <f>E12*2*52</f>
        <v>568583.18589090905</v>
      </c>
      <c r="F13" s="79"/>
      <c r="G13" s="79"/>
    </row>
    <row r="14" spans="1:7">
      <c r="A14" s="100" t="s">
        <v>1028</v>
      </c>
      <c r="B14" s="177">
        <v>12</v>
      </c>
      <c r="C14" s="79"/>
      <c r="D14" s="290"/>
      <c r="E14" s="291"/>
      <c r="F14" s="79"/>
      <c r="G14" s="79"/>
    </row>
    <row r="15" spans="1:7">
      <c r="A15" s="100" t="s">
        <v>1029</v>
      </c>
      <c r="B15" s="177">
        <v>0.5</v>
      </c>
      <c r="C15" s="79"/>
      <c r="D15" s="290"/>
      <c r="E15" s="291"/>
      <c r="F15" s="79"/>
      <c r="G15" s="79"/>
    </row>
    <row r="16" spans="1:7">
      <c r="A16" s="100" t="s">
        <v>1030</v>
      </c>
      <c r="B16" s="174">
        <f>262.9+166.8</f>
        <v>429.7</v>
      </c>
      <c r="C16" s="79"/>
      <c r="D16" s="290"/>
      <c r="E16" s="291"/>
      <c r="F16" s="79"/>
      <c r="G16" s="79"/>
    </row>
    <row r="17" spans="1:7">
      <c r="A17" s="100" t="s">
        <v>1031</v>
      </c>
      <c r="B17" s="174">
        <f>123.9+76.2</f>
        <v>200.10000000000002</v>
      </c>
      <c r="C17" s="79"/>
      <c r="D17" s="79"/>
      <c r="E17" s="79"/>
      <c r="F17" s="79"/>
      <c r="G17" s="79"/>
    </row>
    <row r="18" spans="1:7">
      <c r="A18" s="100" t="s">
        <v>1032</v>
      </c>
      <c r="B18" s="177">
        <v>3.1</v>
      </c>
      <c r="C18" s="79"/>
      <c r="D18" s="79"/>
      <c r="E18" s="79"/>
      <c r="F18" s="79"/>
      <c r="G18" s="79"/>
    </row>
    <row r="19" spans="1:7">
      <c r="A19" s="100" t="s">
        <v>1033</v>
      </c>
      <c r="B19" s="177">
        <v>2.85</v>
      </c>
      <c r="C19" s="79"/>
      <c r="D19" s="79"/>
      <c r="E19" s="79"/>
      <c r="F19" s="79"/>
      <c r="G19" s="79"/>
    </row>
    <row r="20" spans="1:7">
      <c r="A20" s="100" t="s">
        <v>1034</v>
      </c>
      <c r="B20" s="177">
        <v>0.5</v>
      </c>
      <c r="C20" s="79"/>
      <c r="D20" s="79"/>
      <c r="E20" s="79"/>
      <c r="F20" s="79"/>
      <c r="G20" s="79"/>
    </row>
    <row r="21" spans="1:7">
      <c r="A21" s="100" t="s">
        <v>1035</v>
      </c>
      <c r="B21" s="177">
        <v>0.5</v>
      </c>
      <c r="C21" s="79"/>
      <c r="D21" s="79"/>
      <c r="E21" s="79"/>
      <c r="F21" s="79"/>
      <c r="G21" s="79"/>
    </row>
    <row r="22" spans="1:7">
      <c r="A22" s="79"/>
      <c r="B22" s="79"/>
      <c r="C22" s="79"/>
      <c r="D22" s="79"/>
      <c r="E22" s="79"/>
      <c r="F22" s="79"/>
      <c r="G22" s="79"/>
    </row>
    <row r="23" spans="1:7">
      <c r="A23" s="285" t="s">
        <v>1036</v>
      </c>
      <c r="B23" s="285"/>
      <c r="C23" s="79"/>
      <c r="D23" s="285" t="s">
        <v>1037</v>
      </c>
      <c r="E23" s="285"/>
      <c r="F23" s="285"/>
      <c r="G23" s="285"/>
    </row>
    <row r="24" spans="1:7">
      <c r="A24" s="179" t="s">
        <v>1038</v>
      </c>
      <c r="B24" s="180">
        <f>SUM(B25:B28)</f>
        <v>5642.0427818181815</v>
      </c>
      <c r="C24" s="79"/>
      <c r="D24" s="295" t="s">
        <v>1038</v>
      </c>
      <c r="E24" s="296"/>
      <c r="F24" s="297"/>
      <c r="G24" s="180">
        <f>SUM(G25:G28)</f>
        <v>2936.5573636363638</v>
      </c>
    </row>
    <row r="25" spans="1:7">
      <c r="A25" s="100" t="s">
        <v>1039</v>
      </c>
      <c r="B25" s="175">
        <f>G6*6</f>
        <v>101.16561818181818</v>
      </c>
      <c r="C25" s="79"/>
      <c r="D25" s="298" t="s">
        <v>1039</v>
      </c>
      <c r="E25" s="299"/>
      <c r="F25" s="300"/>
      <c r="G25" s="175">
        <f>G6*6</f>
        <v>101.16561818181818</v>
      </c>
    </row>
    <row r="26" spans="1:7">
      <c r="A26" s="100" t="s">
        <v>1040</v>
      </c>
      <c r="B26" s="175">
        <f>2*G8*6</f>
        <v>129.90632727272728</v>
      </c>
      <c r="C26" s="79"/>
      <c r="D26" s="298" t="s">
        <v>1040</v>
      </c>
      <c r="E26" s="299"/>
      <c r="F26" s="300"/>
      <c r="G26" s="175">
        <f>2*G8*6</f>
        <v>129.90632727272728</v>
      </c>
    </row>
    <row r="27" spans="1:7">
      <c r="A27" s="100" t="s">
        <v>1041</v>
      </c>
      <c r="B27" s="175">
        <f>4*G9*6</f>
        <v>237.07265454545455</v>
      </c>
      <c r="C27" s="79"/>
      <c r="D27" s="298" t="s">
        <v>1042</v>
      </c>
      <c r="E27" s="299"/>
      <c r="F27" s="300"/>
      <c r="G27" s="175">
        <f>2*G9*6</f>
        <v>118.53632727272728</v>
      </c>
    </row>
    <row r="28" spans="1:7">
      <c r="A28" s="100" t="s">
        <v>1043</v>
      </c>
      <c r="B28" s="175">
        <f>100*G10*6</f>
        <v>5173.8981818181819</v>
      </c>
      <c r="C28" s="79"/>
      <c r="D28" s="298" t="s">
        <v>1044</v>
      </c>
      <c r="E28" s="299"/>
      <c r="F28" s="300"/>
      <c r="G28" s="175">
        <f>50*G10*6</f>
        <v>2586.949090909091</v>
      </c>
    </row>
    <row r="29" spans="1:7">
      <c r="A29" s="181" t="s">
        <v>1045</v>
      </c>
      <c r="B29" s="182">
        <f>SUM(B30:B33)</f>
        <v>599.20000000000005</v>
      </c>
      <c r="C29" s="79"/>
      <c r="D29" s="301" t="s">
        <v>1045</v>
      </c>
      <c r="E29" s="302"/>
      <c r="F29" s="303"/>
      <c r="G29" s="180">
        <f>SUM(G30:G33)</f>
        <v>308</v>
      </c>
    </row>
    <row r="30" spans="1:7">
      <c r="A30" s="100" t="s">
        <v>1039</v>
      </c>
      <c r="B30" s="174">
        <v>5.6</v>
      </c>
      <c r="C30" s="79"/>
      <c r="D30" s="298" t="s">
        <v>1039</v>
      </c>
      <c r="E30" s="299"/>
      <c r="F30" s="300"/>
      <c r="G30" s="174">
        <v>5.6</v>
      </c>
    </row>
    <row r="31" spans="1:7">
      <c r="A31" s="100" t="s">
        <v>1040</v>
      </c>
      <c r="B31" s="174">
        <f>5.6*2</f>
        <v>11.2</v>
      </c>
      <c r="C31" s="79"/>
      <c r="D31" s="298" t="s">
        <v>1040</v>
      </c>
      <c r="E31" s="299"/>
      <c r="F31" s="300"/>
      <c r="G31" s="174">
        <f>5.6*2</f>
        <v>11.2</v>
      </c>
    </row>
    <row r="32" spans="1:7">
      <c r="A32" s="100" t="s">
        <v>1041</v>
      </c>
      <c r="B32" s="174">
        <f>4*5.6</f>
        <v>22.4</v>
      </c>
      <c r="C32" s="79"/>
      <c r="D32" s="298" t="s">
        <v>1042</v>
      </c>
      <c r="E32" s="299"/>
      <c r="F32" s="300"/>
      <c r="G32" s="174">
        <f>2*5.6</f>
        <v>11.2</v>
      </c>
    </row>
    <row r="33" spans="1:7">
      <c r="A33" s="100" t="s">
        <v>1043</v>
      </c>
      <c r="B33" s="174">
        <f>100*5.6</f>
        <v>560</v>
      </c>
      <c r="C33" s="79"/>
      <c r="D33" s="298" t="s">
        <v>1044</v>
      </c>
      <c r="E33" s="299"/>
      <c r="F33" s="300"/>
      <c r="G33" s="174">
        <f>50*5.6</f>
        <v>280</v>
      </c>
    </row>
    <row r="34" spans="1:7">
      <c r="A34" s="179" t="s">
        <v>1046</v>
      </c>
      <c r="B34" s="180">
        <f>SUM(B35:B38)</f>
        <v>1744.5</v>
      </c>
      <c r="C34" s="79"/>
      <c r="D34" s="301" t="s">
        <v>1046</v>
      </c>
      <c r="E34" s="302"/>
      <c r="F34" s="303"/>
      <c r="G34" s="180">
        <f>SUM(G35:G38)</f>
        <v>892.5</v>
      </c>
    </row>
    <row r="35" spans="1:7">
      <c r="A35" s="100" t="s">
        <v>1028</v>
      </c>
      <c r="B35" s="183">
        <f>B14*107</f>
        <v>1284</v>
      </c>
      <c r="C35" s="79"/>
      <c r="D35" s="292" t="s">
        <v>1028</v>
      </c>
      <c r="E35" s="293"/>
      <c r="F35" s="294"/>
      <c r="G35" s="183">
        <f>B14*55</f>
        <v>660</v>
      </c>
    </row>
    <row r="36" spans="1:7">
      <c r="A36" s="100" t="s">
        <v>1047</v>
      </c>
      <c r="B36" s="175">
        <f>B15*3*107</f>
        <v>160.5</v>
      </c>
      <c r="C36" s="79"/>
      <c r="D36" s="298" t="s">
        <v>1048</v>
      </c>
      <c r="E36" s="299"/>
      <c r="F36" s="300"/>
      <c r="G36" s="175">
        <f>B15*55*3</f>
        <v>82.5</v>
      </c>
    </row>
    <row r="37" spans="1:7">
      <c r="A37" s="100" t="s">
        <v>1049</v>
      </c>
      <c r="B37" s="175">
        <f>B20*200</f>
        <v>100</v>
      </c>
      <c r="C37" s="79"/>
      <c r="D37" s="298" t="s">
        <v>1050</v>
      </c>
      <c r="E37" s="299"/>
      <c r="F37" s="300"/>
      <c r="G37" s="175">
        <f>B20*100</f>
        <v>50</v>
      </c>
    </row>
    <row r="38" spans="1:7">
      <c r="A38" s="100" t="s">
        <v>1051</v>
      </c>
      <c r="B38" s="175">
        <f>B21*400</f>
        <v>200</v>
      </c>
      <c r="C38" s="79"/>
      <c r="D38" s="298" t="s">
        <v>1052</v>
      </c>
      <c r="E38" s="299"/>
      <c r="F38" s="300"/>
      <c r="G38" s="175">
        <f>B21*200</f>
        <v>100</v>
      </c>
    </row>
    <row r="39" spans="1:7">
      <c r="A39" s="179" t="s">
        <v>1053</v>
      </c>
      <c r="B39" s="180">
        <f>SUM(B40:B43)</f>
        <v>934.65000000000009</v>
      </c>
      <c r="C39" s="79"/>
      <c r="D39" s="301" t="s">
        <v>1053</v>
      </c>
      <c r="E39" s="302"/>
      <c r="F39" s="303"/>
      <c r="G39" s="180">
        <f>SUM(G40:G43)</f>
        <v>703.55</v>
      </c>
    </row>
    <row r="40" spans="1:7">
      <c r="A40" s="100" t="s">
        <v>1054</v>
      </c>
      <c r="B40" s="175">
        <f>B16</f>
        <v>429.7</v>
      </c>
      <c r="C40" s="79"/>
      <c r="D40" s="298" t="s">
        <v>1054</v>
      </c>
      <c r="E40" s="299"/>
      <c r="F40" s="300"/>
      <c r="G40" s="175">
        <f>B16</f>
        <v>429.7</v>
      </c>
    </row>
    <row r="41" spans="1:7">
      <c r="A41" s="100" t="s">
        <v>1055</v>
      </c>
      <c r="B41" s="175">
        <f>2*B17</f>
        <v>400.20000000000005</v>
      </c>
      <c r="C41" s="79"/>
      <c r="D41" s="298" t="s">
        <v>1056</v>
      </c>
      <c r="E41" s="299"/>
      <c r="F41" s="300"/>
      <c r="G41" s="175">
        <f>B17</f>
        <v>200.10000000000002</v>
      </c>
    </row>
    <row r="42" spans="1:7">
      <c r="A42" s="100" t="s">
        <v>1057</v>
      </c>
      <c r="B42" s="175">
        <f>20*B18</f>
        <v>62</v>
      </c>
      <c r="C42" s="79"/>
      <c r="D42" s="298" t="s">
        <v>1058</v>
      </c>
      <c r="E42" s="299"/>
      <c r="F42" s="300"/>
      <c r="G42" s="175">
        <f>10*B18</f>
        <v>31</v>
      </c>
    </row>
    <row r="43" spans="1:7">
      <c r="A43" s="100" t="s">
        <v>1059</v>
      </c>
      <c r="B43" s="175">
        <f>15*B19</f>
        <v>42.75</v>
      </c>
      <c r="C43" s="79"/>
      <c r="D43" s="298" t="s">
        <v>1059</v>
      </c>
      <c r="E43" s="299"/>
      <c r="F43" s="300"/>
      <c r="G43" s="175">
        <f>15*B19</f>
        <v>42.75</v>
      </c>
    </row>
    <row r="44" spans="1:7">
      <c r="A44" s="184" t="s">
        <v>41</v>
      </c>
      <c r="B44" s="185">
        <f>B24+B29+B34+B39</f>
        <v>8920.3927818181819</v>
      </c>
      <c r="C44" s="79"/>
      <c r="D44" s="304" t="s">
        <v>41</v>
      </c>
      <c r="E44" s="304"/>
      <c r="F44" s="304"/>
      <c r="G44" s="185">
        <f>G24+G29+G34+G39</f>
        <v>4840.6073636363644</v>
      </c>
    </row>
    <row r="45" spans="1:7">
      <c r="A45" s="79"/>
      <c r="B45" s="79"/>
      <c r="C45" s="79"/>
      <c r="D45" s="79"/>
      <c r="E45" s="79"/>
      <c r="F45" s="79"/>
      <c r="G45" s="79"/>
    </row>
    <row r="46" spans="1:7">
      <c r="A46" s="79"/>
      <c r="B46" s="79"/>
      <c r="C46" s="79"/>
      <c r="D46" s="79"/>
      <c r="E46" s="79"/>
      <c r="F46" s="79"/>
      <c r="G46" s="79"/>
    </row>
    <row r="47" spans="1:7" ht="30">
      <c r="A47" s="186" t="s">
        <v>1060</v>
      </c>
      <c r="B47" s="187"/>
      <c r="C47" s="79"/>
      <c r="D47" s="79"/>
      <c r="E47" s="79"/>
      <c r="F47" s="79"/>
      <c r="G47" s="79"/>
    </row>
    <row r="48" spans="1:7">
      <c r="A48" s="188" t="s">
        <v>1038</v>
      </c>
      <c r="B48" s="180">
        <f>SUM(B49:B52)</f>
        <v>1384.387909090909</v>
      </c>
      <c r="C48" s="79"/>
      <c r="D48" s="79"/>
      <c r="E48" s="79"/>
      <c r="F48" s="79"/>
      <c r="G48" s="79"/>
    </row>
    <row r="49" spans="1:7">
      <c r="A49" s="189" t="s">
        <v>1039</v>
      </c>
      <c r="B49" s="175">
        <f>G6*6</f>
        <v>101.16561818181818</v>
      </c>
      <c r="C49" s="79"/>
      <c r="D49" s="79"/>
      <c r="E49" s="79"/>
      <c r="F49" s="79"/>
      <c r="G49" s="79"/>
    </row>
    <row r="50" spans="1:7">
      <c r="A50" s="189" t="s">
        <v>1040</v>
      </c>
      <c r="B50" s="175">
        <f>2*G8*6</f>
        <v>129.90632727272728</v>
      </c>
      <c r="C50" s="79"/>
      <c r="D50" s="79"/>
      <c r="E50" s="79"/>
      <c r="F50" s="79"/>
      <c r="G50" s="79"/>
    </row>
    <row r="51" spans="1:7">
      <c r="A51" s="189" t="s">
        <v>1042</v>
      </c>
      <c r="B51" s="175">
        <f>2*G9*6</f>
        <v>118.53632727272728</v>
      </c>
      <c r="C51" s="79"/>
      <c r="D51" s="79"/>
      <c r="E51" s="79"/>
      <c r="F51" s="79"/>
      <c r="G51" s="79"/>
    </row>
    <row r="52" spans="1:7">
      <c r="A52" s="189" t="s">
        <v>1061</v>
      </c>
      <c r="B52" s="175">
        <f>20*G10*6</f>
        <v>1034.7796363636364</v>
      </c>
      <c r="C52" s="79"/>
      <c r="D52" s="79"/>
      <c r="E52" s="79"/>
      <c r="F52" s="79"/>
      <c r="G52" s="79"/>
    </row>
    <row r="53" spans="1:7">
      <c r="A53" s="188" t="s">
        <v>1045</v>
      </c>
      <c r="B53" s="180">
        <f>SUM(B54:B57)</f>
        <v>140</v>
      </c>
      <c r="C53" s="79"/>
      <c r="D53" s="79"/>
      <c r="E53" s="79"/>
      <c r="F53" s="79"/>
      <c r="G53" s="79"/>
    </row>
    <row r="54" spans="1:7">
      <c r="A54" s="189" t="s">
        <v>1039</v>
      </c>
      <c r="B54" s="174">
        <v>5.6</v>
      </c>
      <c r="C54" s="79"/>
      <c r="D54" s="79"/>
      <c r="E54" s="79"/>
      <c r="F54" s="79"/>
      <c r="G54" s="79"/>
    </row>
    <row r="55" spans="1:7">
      <c r="A55" s="189" t="s">
        <v>1040</v>
      </c>
      <c r="B55" s="174">
        <f>5.6*2</f>
        <v>11.2</v>
      </c>
      <c r="C55" s="79"/>
      <c r="D55" s="79"/>
      <c r="E55" s="79"/>
      <c r="F55" s="79"/>
      <c r="G55" s="79"/>
    </row>
    <row r="56" spans="1:7">
      <c r="A56" s="189" t="s">
        <v>1042</v>
      </c>
      <c r="B56" s="174">
        <f>2*5.6</f>
        <v>11.2</v>
      </c>
      <c r="C56" s="79"/>
      <c r="D56" s="79"/>
      <c r="E56" s="79"/>
      <c r="F56" s="79"/>
      <c r="G56" s="79"/>
    </row>
    <row r="57" spans="1:7">
      <c r="A57" s="189" t="s">
        <v>1061</v>
      </c>
      <c r="B57" s="174">
        <f>20*5.6</f>
        <v>112</v>
      </c>
      <c r="C57" s="79"/>
      <c r="D57" s="79"/>
      <c r="E57" s="79"/>
      <c r="F57" s="79"/>
      <c r="G57" s="79"/>
    </row>
    <row r="58" spans="1:7">
      <c r="A58" s="188" t="s">
        <v>1046</v>
      </c>
      <c r="B58" s="180">
        <f>SUM(B59:B62)</f>
        <v>412.5</v>
      </c>
      <c r="C58" s="79"/>
      <c r="D58" s="79"/>
      <c r="E58" s="79"/>
      <c r="F58" s="79"/>
      <c r="G58" s="79"/>
    </row>
    <row r="59" spans="1:7">
      <c r="A59" s="190" t="s">
        <v>1028</v>
      </c>
      <c r="B59" s="183">
        <f>B14*25</f>
        <v>300</v>
      </c>
      <c r="C59" s="79"/>
      <c r="D59" s="79"/>
      <c r="E59" s="79"/>
      <c r="F59" s="79"/>
      <c r="G59" s="79"/>
    </row>
    <row r="60" spans="1:7">
      <c r="A60" s="189" t="s">
        <v>1062</v>
      </c>
      <c r="B60" s="175">
        <f>B15*25*3</f>
        <v>37.5</v>
      </c>
      <c r="C60" s="79"/>
      <c r="D60" s="79"/>
      <c r="E60" s="79"/>
      <c r="F60" s="79"/>
      <c r="G60" s="79"/>
    </row>
    <row r="61" spans="1:7">
      <c r="A61" s="189" t="s">
        <v>1063</v>
      </c>
      <c r="B61" s="175">
        <f>B20*50</f>
        <v>25</v>
      </c>
      <c r="C61" s="79"/>
      <c r="D61" s="79"/>
      <c r="E61" s="79"/>
      <c r="F61" s="79"/>
      <c r="G61" s="79"/>
    </row>
    <row r="62" spans="1:7">
      <c r="A62" s="189" t="s">
        <v>1064</v>
      </c>
      <c r="B62" s="175">
        <f>B21*100</f>
        <v>50</v>
      </c>
      <c r="C62" s="79"/>
      <c r="D62" s="79"/>
      <c r="E62" s="79"/>
      <c r="F62" s="79"/>
      <c r="G62" s="79"/>
    </row>
    <row r="63" spans="1:7">
      <c r="A63" s="188" t="s">
        <v>1053</v>
      </c>
      <c r="B63" s="180">
        <f>SUM(B64:B67)</f>
        <v>703.55</v>
      </c>
      <c r="C63" s="79"/>
      <c r="D63" s="79"/>
      <c r="E63" s="79"/>
      <c r="F63" s="79"/>
      <c r="G63" s="79"/>
    </row>
    <row r="64" spans="1:7">
      <c r="A64" s="189" t="s">
        <v>1054</v>
      </c>
      <c r="B64" s="175">
        <f>B16</f>
        <v>429.7</v>
      </c>
      <c r="C64" s="79"/>
      <c r="D64" s="79"/>
      <c r="E64" s="79"/>
      <c r="F64" s="79"/>
      <c r="G64" s="79"/>
    </row>
    <row r="65" spans="1:7">
      <c r="A65" s="189" t="s">
        <v>1056</v>
      </c>
      <c r="B65" s="175">
        <f>B17</f>
        <v>200.10000000000002</v>
      </c>
      <c r="C65" s="79"/>
      <c r="D65" s="79"/>
      <c r="E65" s="79"/>
      <c r="F65" s="79"/>
      <c r="G65" s="79"/>
    </row>
    <row r="66" spans="1:7">
      <c r="A66" s="189" t="s">
        <v>1058</v>
      </c>
      <c r="B66" s="175">
        <f>10*B18</f>
        <v>31</v>
      </c>
      <c r="C66" s="79"/>
      <c r="D66" s="79"/>
      <c r="E66" s="79"/>
      <c r="F66" s="79"/>
      <c r="G66" s="79"/>
    </row>
    <row r="67" spans="1:7">
      <c r="A67" s="189" t="s">
        <v>1059</v>
      </c>
      <c r="B67" s="175">
        <f>15*B19</f>
        <v>42.75</v>
      </c>
      <c r="C67" s="79"/>
      <c r="D67" s="79"/>
      <c r="E67" s="79"/>
      <c r="F67" s="79"/>
      <c r="G67" s="79"/>
    </row>
    <row r="68" spans="1:7">
      <c r="A68" s="191" t="s">
        <v>41</v>
      </c>
      <c r="B68" s="185">
        <f>B48+B53+B58+B63</f>
        <v>2640.4379090909088</v>
      </c>
      <c r="C68" s="79"/>
      <c r="D68" s="79"/>
      <c r="E68" s="79"/>
      <c r="F68" s="79"/>
      <c r="G68" s="79"/>
    </row>
  </sheetData>
  <mergeCells count="28">
    <mergeCell ref="D42:F42"/>
    <mergeCell ref="D43:F43"/>
    <mergeCell ref="D44:F44"/>
    <mergeCell ref="D36:F36"/>
    <mergeCell ref="D37:F37"/>
    <mergeCell ref="D38:F38"/>
    <mergeCell ref="D39:F39"/>
    <mergeCell ref="D40:F40"/>
    <mergeCell ref="D41:F41"/>
    <mergeCell ref="D35:F35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A23:B23"/>
    <mergeCell ref="D23:G23"/>
    <mergeCell ref="A2:G2"/>
    <mergeCell ref="A4:G4"/>
    <mergeCell ref="A12:B12"/>
    <mergeCell ref="D13:D16"/>
    <mergeCell ref="E13:E1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sqref="A1:B7"/>
    </sheetView>
  </sheetViews>
  <sheetFormatPr defaultRowHeight="15"/>
  <cols>
    <col min="1" max="1" width="9.140625" style="55"/>
    <col min="2" max="2" width="55" bestFit="1" customWidth="1"/>
    <col min="3" max="3" width="9.140625" style="55"/>
    <col min="4" max="4" width="24.42578125" bestFit="1" customWidth="1"/>
    <col min="6" max="6" width="26" bestFit="1" customWidth="1"/>
  </cols>
  <sheetData>
    <row r="1" spans="1:4">
      <c r="A1" s="55" t="s">
        <v>24</v>
      </c>
      <c r="B1" s="73" t="s">
        <v>25</v>
      </c>
      <c r="C1" s="55" t="s">
        <v>24</v>
      </c>
      <c r="D1" s="73" t="s">
        <v>26</v>
      </c>
    </row>
    <row r="2" spans="1:4">
      <c r="A2" s="55">
        <v>1</v>
      </c>
      <c r="B2" s="73" t="s">
        <v>27</v>
      </c>
      <c r="C2" s="55" t="s">
        <v>28</v>
      </c>
      <c r="D2" s="73" t="s">
        <v>29</v>
      </c>
    </row>
    <row r="3" spans="1:4">
      <c r="A3" s="55">
        <v>2</v>
      </c>
      <c r="B3" s="73" t="s">
        <v>30</v>
      </c>
      <c r="C3" s="55" t="s">
        <v>31</v>
      </c>
      <c r="D3" s="73" t="s">
        <v>32</v>
      </c>
    </row>
    <row r="4" spans="1:4">
      <c r="A4" s="55">
        <v>3</v>
      </c>
      <c r="B4" s="73" t="s">
        <v>33</v>
      </c>
      <c r="D4" s="73"/>
    </row>
    <row r="5" spans="1:4">
      <c r="A5" s="55">
        <v>4</v>
      </c>
      <c r="B5" s="73" t="s">
        <v>34</v>
      </c>
      <c r="D5" s="73"/>
    </row>
    <row r="6" spans="1:4">
      <c r="A6" s="55">
        <v>5</v>
      </c>
      <c r="B6" s="73" t="s">
        <v>35</v>
      </c>
      <c r="D6" s="73"/>
    </row>
    <row r="7" spans="1:4">
      <c r="A7" s="55">
        <v>6</v>
      </c>
      <c r="B7" s="73" t="s">
        <v>36</v>
      </c>
      <c r="D7" s="7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N602"/>
  <sheetViews>
    <sheetView showGridLines="0" topLeftCell="B4" zoomScale="90" zoomScaleNormal="90" workbookViewId="0">
      <selection activeCell="C17" sqref="C17"/>
    </sheetView>
  </sheetViews>
  <sheetFormatPr defaultRowHeight="15"/>
  <cols>
    <col min="1" max="1" width="14.5703125" hidden="1" customWidth="1"/>
    <col min="2" max="2" width="1.5703125" customWidth="1"/>
    <col min="3" max="3" width="8.28515625" style="55" bestFit="1" customWidth="1"/>
    <col min="4" max="4" width="30" customWidth="1"/>
    <col min="5" max="5" width="35.7109375" style="55" bestFit="1" customWidth="1"/>
    <col min="6" max="6" width="17.5703125" style="55" customWidth="1"/>
    <col min="7" max="7" width="18.7109375" bestFit="1" customWidth="1"/>
    <col min="8" max="10" width="17.5703125" bestFit="1" customWidth="1"/>
    <col min="11" max="11" width="18.28515625" customWidth="1"/>
    <col min="12" max="12" width="2.42578125" customWidth="1"/>
    <col min="13" max="13" width="3.5703125" customWidth="1"/>
    <col min="14" max="14" width="26.7109375" customWidth="1"/>
    <col min="15" max="15" width="81.85546875" bestFit="1" customWidth="1"/>
  </cols>
  <sheetData>
    <row r="1" spans="1:14" ht="24.75" customHeight="1">
      <c r="A1" s="73"/>
      <c r="B1" s="73"/>
      <c r="D1" s="89" t="s">
        <v>37</v>
      </c>
      <c r="E1" s="90"/>
      <c r="F1" s="90"/>
      <c r="G1" s="91"/>
      <c r="H1" s="91"/>
      <c r="I1" s="91"/>
      <c r="J1" s="91"/>
      <c r="K1" s="91"/>
      <c r="L1" s="91"/>
      <c r="M1" s="91"/>
      <c r="N1" s="91"/>
    </row>
    <row r="2" spans="1:14" s="26" customFormat="1">
      <c r="C2" s="63"/>
      <c r="D2" s="24" t="s">
        <v>38</v>
      </c>
      <c r="E2" s="63" t="str">
        <f>'8.4 Descrição'!C7</f>
        <v>Ordenamento e fiscalização municipal</v>
      </c>
      <c r="F2" s="63"/>
    </row>
    <row r="3" spans="1:14" s="26" customFormat="1">
      <c r="C3" s="63"/>
      <c r="D3" s="24" t="s">
        <v>39</v>
      </c>
      <c r="E3" s="63" t="str">
        <f>'8.4 Descrição'!C21</f>
        <v>Elton</v>
      </c>
      <c r="F3" s="63"/>
    </row>
    <row r="4" spans="1:14" s="26" customFormat="1">
      <c r="C4" s="63"/>
      <c r="D4" s="24" t="s">
        <v>40</v>
      </c>
      <c r="E4" s="63"/>
      <c r="F4" s="63"/>
    </row>
    <row r="5" spans="1:14" s="26" customFormat="1">
      <c r="C5" s="63"/>
      <c r="E5" s="63"/>
      <c r="F5" s="63"/>
    </row>
    <row r="6" spans="1:14" s="26" customFormat="1">
      <c r="A6" s="74"/>
      <c r="B6" s="74"/>
      <c r="C6" s="64"/>
      <c r="D6" s="130"/>
      <c r="E6" s="130"/>
      <c r="F6" s="130"/>
      <c r="G6" s="130">
        <v>2013</v>
      </c>
      <c r="H6" s="130">
        <v>2014</v>
      </c>
      <c r="I6" s="130">
        <v>2015</v>
      </c>
      <c r="J6" s="130">
        <v>2016</v>
      </c>
      <c r="K6" s="130" t="s">
        <v>41</v>
      </c>
    </row>
    <row r="7" spans="1:14" s="26" customFormat="1">
      <c r="A7" s="74"/>
      <c r="B7" s="74"/>
      <c r="C7" s="64"/>
      <c r="D7" s="219" t="s">
        <v>42</v>
      </c>
      <c r="E7" s="220"/>
      <c r="F7" s="165" t="s">
        <v>43</v>
      </c>
      <c r="G7" s="42">
        <f>G19+G20+G21+G22+G24+G23</f>
        <v>2560885.06</v>
      </c>
      <c r="H7" s="42">
        <f>H19+H20+H21+H22+H24+H23</f>
        <v>2090000</v>
      </c>
      <c r="I7" s="42">
        <f>I19+I20+I21+I22+I24+I23</f>
        <v>2064500</v>
      </c>
      <c r="J7" s="42">
        <f>J19+J20+J21+J22+J24+J23</f>
        <v>2064500</v>
      </c>
      <c r="K7" s="42">
        <f t="shared" ref="K7:K15" si="0">SUM(G7:J7)</f>
        <v>8779885.0600000005</v>
      </c>
    </row>
    <row r="8" spans="1:14" s="26" customFormat="1">
      <c r="A8" s="74"/>
      <c r="B8" s="74"/>
      <c r="C8" s="64"/>
      <c r="D8" s="219"/>
      <c r="E8" s="220"/>
      <c r="F8" s="165" t="s">
        <v>44</v>
      </c>
      <c r="G8" s="42"/>
      <c r="H8" s="42"/>
      <c r="I8" s="42"/>
      <c r="J8" s="42"/>
      <c r="K8" s="42">
        <f t="shared" si="0"/>
        <v>0</v>
      </c>
    </row>
    <row r="9" spans="1:14" s="26" customFormat="1">
      <c r="A9" s="74"/>
      <c r="B9" s="74"/>
      <c r="C9" s="64"/>
      <c r="D9" s="219"/>
      <c r="E9" s="220"/>
      <c r="F9" s="166" t="s">
        <v>45</v>
      </c>
      <c r="G9" s="42">
        <f>G25</f>
        <v>4790000</v>
      </c>
      <c r="H9" s="42">
        <f>H25</f>
        <v>1400000</v>
      </c>
      <c r="I9" s="42">
        <f>I25</f>
        <v>1400000</v>
      </c>
      <c r="J9" s="42">
        <f>J25</f>
        <v>1400000</v>
      </c>
      <c r="K9" s="42">
        <f t="shared" si="0"/>
        <v>8990000</v>
      </c>
    </row>
    <row r="10" spans="1:14" s="26" customFormat="1">
      <c r="A10" s="74"/>
      <c r="B10" s="74"/>
      <c r="C10" s="64"/>
      <c r="D10" s="221"/>
      <c r="E10" s="222"/>
      <c r="F10" s="166" t="s">
        <v>46</v>
      </c>
      <c r="G10" s="42"/>
      <c r="H10" s="42"/>
      <c r="I10" s="42"/>
      <c r="J10" s="42"/>
      <c r="K10" s="42">
        <f t="shared" si="0"/>
        <v>0</v>
      </c>
    </row>
    <row r="11" spans="1:14" s="26" customFormat="1">
      <c r="A11" s="74"/>
      <c r="B11" s="74"/>
      <c r="C11" s="64"/>
      <c r="D11" s="223" t="s">
        <v>47</v>
      </c>
      <c r="E11" s="224"/>
      <c r="F11" s="165" t="s">
        <v>43</v>
      </c>
      <c r="G11" s="42">
        <f>G18+G26+G28</f>
        <v>28634000</v>
      </c>
      <c r="H11" s="42">
        <f>H18+H26+H28</f>
        <v>28634000</v>
      </c>
      <c r="I11" s="42">
        <f>I18+I26+I28</f>
        <v>28634000</v>
      </c>
      <c r="J11" s="42">
        <f>J18+J26+J28</f>
        <v>28634000</v>
      </c>
      <c r="K11" s="42">
        <f t="shared" si="0"/>
        <v>114536000</v>
      </c>
    </row>
    <row r="12" spans="1:14" s="26" customFormat="1">
      <c r="A12" s="74"/>
      <c r="B12" s="74"/>
      <c r="C12" s="64"/>
      <c r="D12" s="219"/>
      <c r="E12" s="220"/>
      <c r="F12" s="165" t="s">
        <v>44</v>
      </c>
      <c r="G12" s="42"/>
      <c r="H12" s="42"/>
      <c r="I12" s="42"/>
      <c r="J12" s="42"/>
      <c r="K12" s="42">
        <f t="shared" si="0"/>
        <v>0</v>
      </c>
    </row>
    <row r="13" spans="1:14" s="26" customFormat="1">
      <c r="A13" s="74"/>
      <c r="B13" s="74"/>
      <c r="C13" s="64"/>
      <c r="D13" s="219"/>
      <c r="E13" s="220"/>
      <c r="F13" s="166" t="s">
        <v>45</v>
      </c>
      <c r="G13" s="42">
        <f>G27</f>
        <v>150000</v>
      </c>
      <c r="H13" s="42">
        <f>H27</f>
        <v>150000</v>
      </c>
      <c r="I13" s="42">
        <f>I27</f>
        <v>50000</v>
      </c>
      <c r="J13" s="42">
        <f>J27</f>
        <v>50000</v>
      </c>
      <c r="K13" s="42">
        <f t="shared" si="0"/>
        <v>400000</v>
      </c>
    </row>
    <row r="14" spans="1:14" s="26" customFormat="1">
      <c r="A14" s="74"/>
      <c r="B14" s="74"/>
      <c r="C14" s="64"/>
      <c r="D14" s="221"/>
      <c r="E14" s="222"/>
      <c r="F14" s="166" t="s">
        <v>46</v>
      </c>
      <c r="G14" s="42"/>
      <c r="H14" s="42"/>
      <c r="I14" s="42"/>
      <c r="J14" s="42"/>
      <c r="K14" s="42">
        <f t="shared" si="0"/>
        <v>0</v>
      </c>
    </row>
    <row r="15" spans="1:14" s="26" customFormat="1">
      <c r="A15" s="74"/>
      <c r="B15" s="74"/>
      <c r="C15" s="64"/>
      <c r="D15" s="27"/>
      <c r="E15" s="71" t="s">
        <v>41</v>
      </c>
      <c r="F15" s="70" t="s">
        <v>48</v>
      </c>
      <c r="G15" s="43">
        <f>SUM(G7:G14)</f>
        <v>36134885.060000002</v>
      </c>
      <c r="H15" s="43">
        <f>SUM(H7:H14)</f>
        <v>32274000</v>
      </c>
      <c r="I15" s="43">
        <f>SUM(I7:I14)</f>
        <v>32148500</v>
      </c>
      <c r="J15" s="43">
        <f>SUM(J7:J14)</f>
        <v>32148500</v>
      </c>
      <c r="K15" s="43">
        <f t="shared" si="0"/>
        <v>132705885.06</v>
      </c>
    </row>
    <row r="16" spans="1:14" s="26" customFormat="1">
      <c r="A16" s="74"/>
      <c r="B16" s="74"/>
      <c r="C16" s="64"/>
      <c r="E16" s="63"/>
      <c r="F16" s="63"/>
      <c r="G16" s="44"/>
      <c r="H16" s="44"/>
      <c r="I16" s="44"/>
      <c r="J16" s="44"/>
      <c r="K16" s="44"/>
    </row>
    <row r="17" spans="1:14" s="26" customFormat="1">
      <c r="A17" s="28"/>
      <c r="B17" s="28"/>
      <c r="C17" s="164" t="s">
        <v>24</v>
      </c>
      <c r="D17" s="131" t="s">
        <v>49</v>
      </c>
      <c r="E17" s="130" t="s">
        <v>37</v>
      </c>
      <c r="F17" s="130" t="s">
        <v>50</v>
      </c>
      <c r="G17" s="132">
        <v>2013</v>
      </c>
      <c r="H17" s="132">
        <v>2014</v>
      </c>
      <c r="I17" s="132">
        <v>2015</v>
      </c>
      <c r="J17" s="132">
        <v>2016</v>
      </c>
      <c r="K17" s="133" t="s">
        <v>41</v>
      </c>
      <c r="N17" s="134" t="s">
        <v>51</v>
      </c>
    </row>
    <row r="18" spans="1:14" s="26" customFormat="1">
      <c r="A18" s="28" t="str">
        <f>E18&amp;F18</f>
        <v>CusteioPróprio - Tesouro</v>
      </c>
      <c r="B18" s="28"/>
      <c r="C18" s="59" t="s">
        <v>52</v>
      </c>
      <c r="D18" s="33" t="s">
        <v>53</v>
      </c>
      <c r="E18" s="77" t="s">
        <v>47</v>
      </c>
      <c r="F18" s="77" t="s">
        <v>43</v>
      </c>
      <c r="G18" s="46">
        <f>1440000+396000</f>
        <v>1836000</v>
      </c>
      <c r="H18" s="46">
        <f>1440000+396000</f>
        <v>1836000</v>
      </c>
      <c r="I18" s="46">
        <f>1440000+396000</f>
        <v>1836000</v>
      </c>
      <c r="J18" s="46">
        <f>1440000+396000</f>
        <v>1836000</v>
      </c>
      <c r="K18" s="45">
        <f>SUM(G18:J18)</f>
        <v>7344000</v>
      </c>
      <c r="N18" s="32"/>
    </row>
    <row r="19" spans="1:14" s="26" customFormat="1" ht="28.5">
      <c r="A19" s="28"/>
      <c r="B19" s="28"/>
      <c r="C19" s="59" t="s">
        <v>54</v>
      </c>
      <c r="D19" s="33" t="s">
        <v>55</v>
      </c>
      <c r="E19" s="77" t="s">
        <v>42</v>
      </c>
      <c r="F19" s="77" t="s">
        <v>43</v>
      </c>
      <c r="G19" s="46">
        <f>35000+130000+5000</f>
        <v>170000</v>
      </c>
      <c r="H19" s="46">
        <f>25000+130000+5000</f>
        <v>160000</v>
      </c>
      <c r="I19" s="46">
        <f>11000+130000+5000</f>
        <v>146000</v>
      </c>
      <c r="J19" s="46">
        <f>11000+130000+5000</f>
        <v>146000</v>
      </c>
      <c r="K19" s="45">
        <f t="shared" ref="K19:K28" si="1">SUM(G19:J19)</f>
        <v>622000</v>
      </c>
      <c r="N19" s="32"/>
    </row>
    <row r="20" spans="1:14" s="26" customFormat="1" ht="42.75">
      <c r="A20" s="28"/>
      <c r="B20" s="28"/>
      <c r="C20" s="59" t="s">
        <v>56</v>
      </c>
      <c r="D20" s="33" t="s">
        <v>57</v>
      </c>
      <c r="E20" s="77" t="s">
        <v>42</v>
      </c>
      <c r="F20" s="77" t="s">
        <v>43</v>
      </c>
      <c r="G20" s="46">
        <f>351500+46000-5000</f>
        <v>392500</v>
      </c>
      <c r="H20" s="46">
        <f>31000+25500-5000</f>
        <v>51500</v>
      </c>
      <c r="I20" s="46">
        <f>22500+20000-2500</f>
        <v>40000</v>
      </c>
      <c r="J20" s="46">
        <f>20000+20000</f>
        <v>40000</v>
      </c>
      <c r="K20" s="45">
        <f t="shared" si="1"/>
        <v>524000</v>
      </c>
      <c r="N20" s="32"/>
    </row>
    <row r="21" spans="1:14" s="26" customFormat="1" ht="64.5" customHeight="1">
      <c r="A21" s="28" t="str">
        <f>E21&amp;F21</f>
        <v>InvestimentoPróprio - Tesouro</v>
      </c>
      <c r="B21" s="28"/>
      <c r="C21" s="135" t="s">
        <v>58</v>
      </c>
      <c r="D21" s="136" t="s">
        <v>59</v>
      </c>
      <c r="E21" s="77" t="s">
        <v>42</v>
      </c>
      <c r="F21" s="77" t="s">
        <v>43</v>
      </c>
      <c r="G21" s="46">
        <v>187500</v>
      </c>
      <c r="H21" s="46">
        <v>187500</v>
      </c>
      <c r="I21" s="46">
        <v>187500</v>
      </c>
      <c r="J21" s="46">
        <v>187500</v>
      </c>
      <c r="K21" s="45">
        <f t="shared" si="1"/>
        <v>750000</v>
      </c>
      <c r="N21" s="32"/>
    </row>
    <row r="22" spans="1:14" s="26" customFormat="1" ht="51">
      <c r="A22" s="28" t="str">
        <f>E22&amp;F22</f>
        <v>InvestimentoPróprio - Tesouro</v>
      </c>
      <c r="B22" s="28"/>
      <c r="C22" s="137" t="s">
        <v>60</v>
      </c>
      <c r="D22" s="138" t="s">
        <v>61</v>
      </c>
      <c r="E22" s="76" t="s">
        <v>42</v>
      </c>
      <c r="F22" s="77" t="s">
        <v>43</v>
      </c>
      <c r="G22" s="62">
        <v>13500</v>
      </c>
      <c r="H22" s="62">
        <v>13500</v>
      </c>
      <c r="I22" s="62">
        <v>13500</v>
      </c>
      <c r="J22" s="62">
        <v>13500</v>
      </c>
      <c r="K22" s="45">
        <f t="shared" si="1"/>
        <v>54000</v>
      </c>
      <c r="N22" s="32"/>
    </row>
    <row r="23" spans="1:14" s="26" customFormat="1" ht="38.25">
      <c r="A23" s="28"/>
      <c r="B23" s="28"/>
      <c r="C23" s="135" t="s">
        <v>62</v>
      </c>
      <c r="D23" s="139" t="s">
        <v>63</v>
      </c>
      <c r="E23" s="76" t="s">
        <v>42</v>
      </c>
      <c r="F23" s="77" t="s">
        <v>43</v>
      </c>
      <c r="G23" s="72">
        <v>225000</v>
      </c>
      <c r="H23" s="72">
        <v>225000</v>
      </c>
      <c r="I23" s="72">
        <v>225000</v>
      </c>
      <c r="J23" s="72">
        <v>225000</v>
      </c>
      <c r="K23" s="75">
        <f>SUM(G23:J23)</f>
        <v>900000</v>
      </c>
      <c r="N23" s="32"/>
    </row>
    <row r="24" spans="1:14" s="26" customFormat="1" ht="25.5" customHeight="1">
      <c r="A24" s="28"/>
      <c r="B24" s="28"/>
      <c r="C24" s="225" t="s">
        <v>64</v>
      </c>
      <c r="D24" s="227" t="s">
        <v>65</v>
      </c>
      <c r="E24" s="76" t="s">
        <v>42</v>
      </c>
      <c r="F24" s="77" t="s">
        <v>43</v>
      </c>
      <c r="G24" s="62">
        <f>1532385.06+40000</f>
        <v>1572385.06</v>
      </c>
      <c r="H24" s="62">
        <f>1412500+40000</f>
        <v>1452500</v>
      </c>
      <c r="I24" s="62">
        <f>1412500+40000</f>
        <v>1452500</v>
      </c>
      <c r="J24" s="62">
        <f>1412500+40000</f>
        <v>1452500</v>
      </c>
      <c r="K24" s="45">
        <f t="shared" si="1"/>
        <v>5929885.0600000005</v>
      </c>
      <c r="N24" s="32"/>
    </row>
    <row r="25" spans="1:14" s="26" customFormat="1" ht="25.5" customHeight="1">
      <c r="A25" s="28"/>
      <c r="B25" s="28"/>
      <c r="C25" s="226"/>
      <c r="D25" s="228"/>
      <c r="E25" s="76" t="s">
        <v>42</v>
      </c>
      <c r="F25" s="77" t="s">
        <v>45</v>
      </c>
      <c r="G25" s="62">
        <v>4790000</v>
      </c>
      <c r="H25" s="62">
        <v>1400000</v>
      </c>
      <c r="I25" s="62">
        <v>1400000</v>
      </c>
      <c r="J25" s="62">
        <v>1400000</v>
      </c>
      <c r="K25" s="45">
        <f t="shared" si="1"/>
        <v>8990000</v>
      </c>
      <c r="N25" s="32"/>
    </row>
    <row r="26" spans="1:14" s="26" customFormat="1" ht="24.75" customHeight="1">
      <c r="A26" s="28"/>
      <c r="B26" s="28"/>
      <c r="C26" s="225" t="s">
        <v>66</v>
      </c>
      <c r="D26" s="227" t="s">
        <v>67</v>
      </c>
      <c r="E26" s="76" t="s">
        <v>47</v>
      </c>
      <c r="F26" s="77" t="s">
        <v>43</v>
      </c>
      <c r="G26" s="62">
        <f>(385+275+22)*3000*13</f>
        <v>26598000</v>
      </c>
      <c r="H26" s="62">
        <f>(385+275+22)*3000*13</f>
        <v>26598000</v>
      </c>
      <c r="I26" s="62">
        <f>(385+275+22)*3000*13</f>
        <v>26598000</v>
      </c>
      <c r="J26" s="62">
        <f>(385+275+22)*3000*13</f>
        <v>26598000</v>
      </c>
      <c r="K26" s="45">
        <f t="shared" si="1"/>
        <v>106392000</v>
      </c>
      <c r="N26" s="32"/>
    </row>
    <row r="27" spans="1:14" s="26" customFormat="1" ht="29.25" customHeight="1">
      <c r="A27" s="28"/>
      <c r="B27" s="28"/>
      <c r="C27" s="226"/>
      <c r="D27" s="228"/>
      <c r="E27" s="76" t="s">
        <v>47</v>
      </c>
      <c r="F27" s="77" t="s">
        <v>45</v>
      </c>
      <c r="G27" s="46">
        <v>150000</v>
      </c>
      <c r="H27" s="46">
        <v>150000</v>
      </c>
      <c r="I27" s="46">
        <v>50000</v>
      </c>
      <c r="J27" s="46">
        <v>50000</v>
      </c>
      <c r="K27" s="45">
        <f t="shared" si="1"/>
        <v>400000</v>
      </c>
      <c r="N27" s="32"/>
    </row>
    <row r="28" spans="1:14" s="26" customFormat="1" ht="71.25">
      <c r="A28" s="28" t="str">
        <f>E28&amp;F28</f>
        <v>CusteioPróprio - Tesouro</v>
      </c>
      <c r="B28" s="28"/>
      <c r="C28" s="59" t="s">
        <v>68</v>
      </c>
      <c r="D28" s="33" t="s">
        <v>69</v>
      </c>
      <c r="E28" s="77" t="s">
        <v>47</v>
      </c>
      <c r="F28" s="77" t="s">
        <v>43</v>
      </c>
      <c r="G28" s="46">
        <v>200000</v>
      </c>
      <c r="H28" s="46">
        <v>200000</v>
      </c>
      <c r="I28" s="46">
        <v>200000</v>
      </c>
      <c r="J28" s="46">
        <v>200000</v>
      </c>
      <c r="K28" s="45">
        <f t="shared" si="1"/>
        <v>800000</v>
      </c>
      <c r="N28" s="32"/>
    </row>
    <row r="29" spans="1:14" s="26" customFormat="1">
      <c r="A29" s="28" t="str">
        <f t="shared" ref="A29:A89" si="2">E29&amp;F29</f>
        <v/>
      </c>
      <c r="B29" s="28"/>
      <c r="C29" s="65"/>
      <c r="D29" s="33"/>
      <c r="E29" s="69"/>
      <c r="F29" s="69"/>
      <c r="G29" s="34"/>
      <c r="H29" s="34"/>
      <c r="I29" s="34"/>
      <c r="J29" s="34"/>
      <c r="K29" s="29">
        <f t="shared" ref="K29:K89" si="3">SUM(G29:J29)</f>
        <v>0</v>
      </c>
      <c r="N29" s="32"/>
    </row>
    <row r="30" spans="1:14" s="26" customFormat="1">
      <c r="A30" s="28" t="str">
        <f t="shared" si="2"/>
        <v/>
      </c>
      <c r="B30" s="28"/>
      <c r="C30" s="65"/>
      <c r="D30" s="33"/>
      <c r="E30" s="69"/>
      <c r="F30" s="69"/>
      <c r="G30" s="34"/>
      <c r="H30" s="34"/>
      <c r="I30" s="34"/>
      <c r="J30" s="34"/>
      <c r="K30" s="29">
        <f t="shared" si="3"/>
        <v>0</v>
      </c>
      <c r="N30" s="32"/>
    </row>
    <row r="31" spans="1:14" s="26" customFormat="1">
      <c r="A31" s="28" t="str">
        <f t="shared" si="2"/>
        <v/>
      </c>
      <c r="B31" s="28"/>
      <c r="C31" s="65"/>
      <c r="D31" s="33"/>
      <c r="E31" s="69"/>
      <c r="F31" s="69"/>
      <c r="G31" s="34"/>
      <c r="H31" s="34"/>
      <c r="I31" s="34"/>
      <c r="J31" s="34"/>
      <c r="K31" s="29">
        <f t="shared" si="3"/>
        <v>0</v>
      </c>
      <c r="N31" s="32"/>
    </row>
    <row r="32" spans="1:14" s="26" customFormat="1">
      <c r="A32" s="28" t="str">
        <f t="shared" si="2"/>
        <v/>
      </c>
      <c r="B32" s="28"/>
      <c r="C32" s="65"/>
      <c r="D32" s="33"/>
      <c r="E32" s="69"/>
      <c r="F32" s="69"/>
      <c r="G32" s="34"/>
      <c r="H32" s="34"/>
      <c r="I32" s="34"/>
      <c r="J32" s="34"/>
      <c r="K32" s="29">
        <f t="shared" si="3"/>
        <v>0</v>
      </c>
      <c r="N32" s="32"/>
    </row>
    <row r="33" spans="1:14" s="26" customFormat="1">
      <c r="A33" s="28" t="str">
        <f t="shared" si="2"/>
        <v/>
      </c>
      <c r="B33" s="28"/>
      <c r="C33" s="65"/>
      <c r="D33" s="33"/>
      <c r="E33" s="69"/>
      <c r="F33" s="69"/>
      <c r="G33" s="34"/>
      <c r="H33" s="34"/>
      <c r="I33" s="34"/>
      <c r="J33" s="34"/>
      <c r="K33" s="29">
        <f t="shared" si="3"/>
        <v>0</v>
      </c>
      <c r="N33" s="32"/>
    </row>
    <row r="34" spans="1:14" s="26" customFormat="1">
      <c r="A34" s="28" t="str">
        <f t="shared" si="2"/>
        <v/>
      </c>
      <c r="B34" s="28"/>
      <c r="C34" s="65"/>
      <c r="D34" s="33"/>
      <c r="E34" s="69"/>
      <c r="F34" s="69"/>
      <c r="G34" s="34"/>
      <c r="H34" s="34"/>
      <c r="I34" s="34"/>
      <c r="J34" s="34"/>
      <c r="K34" s="29">
        <f t="shared" si="3"/>
        <v>0</v>
      </c>
      <c r="N34" s="32"/>
    </row>
    <row r="35" spans="1:14" s="26" customFormat="1">
      <c r="A35" s="28" t="str">
        <f t="shared" si="2"/>
        <v/>
      </c>
      <c r="B35" s="28"/>
      <c r="C35" s="65"/>
      <c r="D35" s="33"/>
      <c r="E35" s="69"/>
      <c r="F35" s="69"/>
      <c r="G35" s="34"/>
      <c r="H35" s="34"/>
      <c r="I35" s="34"/>
      <c r="J35" s="34"/>
      <c r="K35" s="29">
        <f t="shared" si="3"/>
        <v>0</v>
      </c>
      <c r="N35" s="32"/>
    </row>
    <row r="36" spans="1:14" s="26" customFormat="1">
      <c r="A36" s="28" t="str">
        <f t="shared" si="2"/>
        <v/>
      </c>
      <c r="B36" s="28"/>
      <c r="C36" s="65"/>
      <c r="D36" s="33"/>
      <c r="E36" s="69"/>
      <c r="F36" s="69"/>
      <c r="G36" s="34"/>
      <c r="H36" s="34"/>
      <c r="I36" s="34"/>
      <c r="J36" s="34"/>
      <c r="K36" s="29">
        <f t="shared" si="3"/>
        <v>0</v>
      </c>
      <c r="N36" s="32"/>
    </row>
    <row r="37" spans="1:14" s="26" customFormat="1">
      <c r="A37" s="28" t="str">
        <f t="shared" si="2"/>
        <v/>
      </c>
      <c r="B37" s="28"/>
      <c r="C37" s="65"/>
      <c r="D37" s="33"/>
      <c r="E37" s="69"/>
      <c r="F37" s="69"/>
      <c r="G37" s="34"/>
      <c r="H37" s="34"/>
      <c r="I37" s="34"/>
      <c r="J37" s="34"/>
      <c r="K37" s="29">
        <f t="shared" si="3"/>
        <v>0</v>
      </c>
      <c r="N37" s="32"/>
    </row>
    <row r="38" spans="1:14" s="26" customFormat="1">
      <c r="A38" s="28" t="str">
        <f t="shared" si="2"/>
        <v/>
      </c>
      <c r="B38" s="28"/>
      <c r="C38" s="65"/>
      <c r="D38" s="33"/>
      <c r="E38" s="69"/>
      <c r="F38" s="69"/>
      <c r="G38" s="34"/>
      <c r="H38" s="34"/>
      <c r="I38" s="34"/>
      <c r="J38" s="34"/>
      <c r="K38" s="29">
        <f t="shared" si="3"/>
        <v>0</v>
      </c>
      <c r="N38" s="32"/>
    </row>
    <row r="39" spans="1:14" s="26" customFormat="1">
      <c r="A39" s="28" t="str">
        <f t="shared" si="2"/>
        <v/>
      </c>
      <c r="B39" s="28"/>
      <c r="C39" s="65"/>
      <c r="D39" s="33"/>
      <c r="E39" s="69"/>
      <c r="F39" s="69"/>
      <c r="G39" s="34"/>
      <c r="H39" s="34"/>
      <c r="I39" s="34"/>
      <c r="J39" s="34"/>
      <c r="K39" s="29">
        <f t="shared" si="3"/>
        <v>0</v>
      </c>
      <c r="N39" s="32"/>
    </row>
    <row r="40" spans="1:14" s="26" customFormat="1">
      <c r="A40" s="28" t="str">
        <f t="shared" si="2"/>
        <v/>
      </c>
      <c r="B40" s="28"/>
      <c r="C40" s="65"/>
      <c r="D40" s="33"/>
      <c r="E40" s="69"/>
      <c r="F40" s="69"/>
      <c r="G40" s="34"/>
      <c r="H40" s="34"/>
      <c r="I40" s="34"/>
      <c r="J40" s="34"/>
      <c r="K40" s="29">
        <f t="shared" si="3"/>
        <v>0</v>
      </c>
      <c r="N40" s="32"/>
    </row>
    <row r="41" spans="1:14" s="26" customFormat="1">
      <c r="A41" s="28" t="str">
        <f t="shared" si="2"/>
        <v/>
      </c>
      <c r="B41" s="28"/>
      <c r="C41" s="65"/>
      <c r="D41" s="33"/>
      <c r="E41" s="69"/>
      <c r="F41" s="69"/>
      <c r="G41" s="34"/>
      <c r="H41" s="34"/>
      <c r="I41" s="34"/>
      <c r="J41" s="34"/>
      <c r="K41" s="29">
        <f t="shared" si="3"/>
        <v>0</v>
      </c>
      <c r="N41" s="32"/>
    </row>
    <row r="42" spans="1:14" s="26" customFormat="1">
      <c r="A42" s="28" t="str">
        <f t="shared" si="2"/>
        <v/>
      </c>
      <c r="B42" s="28"/>
      <c r="C42" s="65"/>
      <c r="D42" s="33"/>
      <c r="E42" s="69"/>
      <c r="F42" s="69"/>
      <c r="G42" s="34"/>
      <c r="H42" s="34"/>
      <c r="I42" s="34"/>
      <c r="J42" s="34"/>
      <c r="K42" s="29">
        <f t="shared" si="3"/>
        <v>0</v>
      </c>
      <c r="N42" s="32"/>
    </row>
    <row r="43" spans="1:14" s="26" customFormat="1">
      <c r="A43" s="28" t="str">
        <f t="shared" si="2"/>
        <v/>
      </c>
      <c r="B43" s="28"/>
      <c r="C43" s="65"/>
      <c r="D43" s="33"/>
      <c r="E43" s="69"/>
      <c r="F43" s="69"/>
      <c r="G43" s="34"/>
      <c r="H43" s="34"/>
      <c r="I43" s="34"/>
      <c r="J43" s="34"/>
      <c r="K43" s="29">
        <f t="shared" si="3"/>
        <v>0</v>
      </c>
      <c r="N43" s="32"/>
    </row>
    <row r="44" spans="1:14" s="26" customFormat="1">
      <c r="A44" s="28" t="str">
        <f t="shared" si="2"/>
        <v/>
      </c>
      <c r="B44" s="28"/>
      <c r="C44" s="65"/>
      <c r="D44" s="33"/>
      <c r="E44" s="69"/>
      <c r="F44" s="69"/>
      <c r="G44" s="34"/>
      <c r="H44" s="34"/>
      <c r="I44" s="34"/>
      <c r="J44" s="34"/>
      <c r="K44" s="29">
        <f t="shared" si="3"/>
        <v>0</v>
      </c>
      <c r="N44" s="32"/>
    </row>
    <row r="45" spans="1:14" s="26" customFormat="1">
      <c r="A45" s="28" t="str">
        <f t="shared" si="2"/>
        <v/>
      </c>
      <c r="B45" s="28"/>
      <c r="C45" s="65"/>
      <c r="D45" s="33"/>
      <c r="E45" s="69"/>
      <c r="F45" s="69"/>
      <c r="G45" s="34"/>
      <c r="H45" s="34"/>
      <c r="I45" s="34"/>
      <c r="J45" s="34"/>
      <c r="K45" s="29">
        <f t="shared" si="3"/>
        <v>0</v>
      </c>
      <c r="N45" s="32"/>
    </row>
    <row r="46" spans="1:14" s="26" customFormat="1">
      <c r="A46" s="28" t="str">
        <f t="shared" si="2"/>
        <v/>
      </c>
      <c r="B46" s="28"/>
      <c r="C46" s="65"/>
      <c r="D46" s="33"/>
      <c r="E46" s="69"/>
      <c r="F46" s="69"/>
      <c r="G46" s="34"/>
      <c r="H46" s="34"/>
      <c r="I46" s="34"/>
      <c r="J46" s="34"/>
      <c r="K46" s="29">
        <f t="shared" si="3"/>
        <v>0</v>
      </c>
      <c r="N46" s="32"/>
    </row>
    <row r="47" spans="1:14" s="26" customFormat="1">
      <c r="A47" s="28" t="str">
        <f t="shared" si="2"/>
        <v/>
      </c>
      <c r="B47" s="28"/>
      <c r="C47" s="65"/>
      <c r="D47" s="33"/>
      <c r="E47" s="69"/>
      <c r="F47" s="69"/>
      <c r="G47" s="34"/>
      <c r="H47" s="34"/>
      <c r="I47" s="34"/>
      <c r="J47" s="34"/>
      <c r="K47" s="29">
        <f t="shared" si="3"/>
        <v>0</v>
      </c>
      <c r="N47" s="32"/>
    </row>
    <row r="48" spans="1:14" s="26" customFormat="1">
      <c r="A48" s="28" t="str">
        <f t="shared" si="2"/>
        <v/>
      </c>
      <c r="B48" s="28"/>
      <c r="C48" s="65"/>
      <c r="D48" s="33"/>
      <c r="E48" s="69"/>
      <c r="F48" s="69"/>
      <c r="G48" s="34"/>
      <c r="H48" s="34"/>
      <c r="I48" s="34"/>
      <c r="J48" s="34"/>
      <c r="K48" s="29">
        <f t="shared" si="3"/>
        <v>0</v>
      </c>
      <c r="N48" s="32"/>
    </row>
    <row r="49" spans="1:14" s="26" customFormat="1">
      <c r="A49" s="28" t="str">
        <f t="shared" si="2"/>
        <v/>
      </c>
      <c r="B49" s="28"/>
      <c r="C49" s="65"/>
      <c r="D49" s="33"/>
      <c r="E49" s="69"/>
      <c r="F49" s="69"/>
      <c r="G49" s="34"/>
      <c r="H49" s="34"/>
      <c r="I49" s="34"/>
      <c r="J49" s="34"/>
      <c r="K49" s="29">
        <f t="shared" si="3"/>
        <v>0</v>
      </c>
      <c r="N49" s="32"/>
    </row>
    <row r="50" spans="1:14" s="26" customFormat="1">
      <c r="A50" s="28" t="str">
        <f t="shared" si="2"/>
        <v/>
      </c>
      <c r="B50" s="28"/>
      <c r="C50" s="65"/>
      <c r="D50" s="33"/>
      <c r="E50" s="69"/>
      <c r="F50" s="69"/>
      <c r="G50" s="34"/>
      <c r="H50" s="34"/>
      <c r="I50" s="34"/>
      <c r="J50" s="34"/>
      <c r="K50" s="29">
        <f t="shared" si="3"/>
        <v>0</v>
      </c>
      <c r="N50" s="32"/>
    </row>
    <row r="51" spans="1:14" s="26" customFormat="1">
      <c r="A51" s="28" t="str">
        <f t="shared" si="2"/>
        <v/>
      </c>
      <c r="B51" s="28"/>
      <c r="C51" s="65"/>
      <c r="D51" s="33"/>
      <c r="E51" s="69"/>
      <c r="F51" s="69"/>
      <c r="G51" s="34"/>
      <c r="H51" s="34"/>
      <c r="I51" s="34"/>
      <c r="J51" s="34"/>
      <c r="K51" s="29">
        <f t="shared" si="3"/>
        <v>0</v>
      </c>
      <c r="N51" s="32"/>
    </row>
    <row r="52" spans="1:14" s="26" customFormat="1">
      <c r="A52" s="28" t="str">
        <f t="shared" si="2"/>
        <v/>
      </c>
      <c r="B52" s="28"/>
      <c r="C52" s="65"/>
      <c r="D52" s="33"/>
      <c r="E52" s="69"/>
      <c r="F52" s="69"/>
      <c r="G52" s="34"/>
      <c r="H52" s="34"/>
      <c r="I52" s="34"/>
      <c r="J52" s="34"/>
      <c r="K52" s="29">
        <f t="shared" si="3"/>
        <v>0</v>
      </c>
      <c r="N52" s="32"/>
    </row>
    <row r="53" spans="1:14" s="26" customFormat="1">
      <c r="A53" s="28" t="str">
        <f t="shared" si="2"/>
        <v/>
      </c>
      <c r="B53" s="28"/>
      <c r="C53" s="65"/>
      <c r="D53" s="33"/>
      <c r="E53" s="69"/>
      <c r="F53" s="69"/>
      <c r="G53" s="34"/>
      <c r="H53" s="34"/>
      <c r="I53" s="34"/>
      <c r="J53" s="34"/>
      <c r="K53" s="29">
        <f t="shared" si="3"/>
        <v>0</v>
      </c>
      <c r="N53" s="32"/>
    </row>
    <row r="54" spans="1:14" s="26" customFormat="1">
      <c r="A54" s="28" t="str">
        <f t="shared" si="2"/>
        <v/>
      </c>
      <c r="B54" s="28"/>
      <c r="C54" s="65"/>
      <c r="D54" s="33"/>
      <c r="E54" s="69"/>
      <c r="F54" s="69"/>
      <c r="G54" s="34"/>
      <c r="H54" s="34"/>
      <c r="I54" s="34"/>
      <c r="J54" s="34"/>
      <c r="K54" s="29">
        <f t="shared" si="3"/>
        <v>0</v>
      </c>
      <c r="N54" s="32"/>
    </row>
    <row r="55" spans="1:14" s="26" customFormat="1">
      <c r="A55" s="28" t="str">
        <f t="shared" si="2"/>
        <v/>
      </c>
      <c r="B55" s="28"/>
      <c r="C55" s="65"/>
      <c r="D55" s="33"/>
      <c r="E55" s="69"/>
      <c r="F55" s="69"/>
      <c r="G55" s="34"/>
      <c r="H55" s="34"/>
      <c r="I55" s="34"/>
      <c r="J55" s="34"/>
      <c r="K55" s="29">
        <f t="shared" si="3"/>
        <v>0</v>
      </c>
      <c r="N55" s="32"/>
    </row>
    <row r="56" spans="1:14" s="26" customFormat="1">
      <c r="A56" s="28" t="str">
        <f t="shared" si="2"/>
        <v/>
      </c>
      <c r="B56" s="28"/>
      <c r="C56" s="65"/>
      <c r="D56" s="33"/>
      <c r="E56" s="69"/>
      <c r="F56" s="69"/>
      <c r="G56" s="34"/>
      <c r="H56" s="34"/>
      <c r="I56" s="34"/>
      <c r="J56" s="34"/>
      <c r="K56" s="29">
        <f t="shared" si="3"/>
        <v>0</v>
      </c>
      <c r="N56" s="32"/>
    </row>
    <row r="57" spans="1:14" s="26" customFormat="1">
      <c r="A57" s="28" t="str">
        <f t="shared" si="2"/>
        <v/>
      </c>
      <c r="B57" s="28"/>
      <c r="C57" s="65"/>
      <c r="D57" s="33"/>
      <c r="E57" s="69"/>
      <c r="F57" s="69"/>
      <c r="G57" s="34"/>
      <c r="H57" s="34"/>
      <c r="I57" s="34"/>
      <c r="J57" s="34"/>
      <c r="K57" s="29">
        <f t="shared" si="3"/>
        <v>0</v>
      </c>
      <c r="N57" s="32"/>
    </row>
    <row r="58" spans="1:14" s="26" customFormat="1">
      <c r="A58" s="28" t="str">
        <f t="shared" si="2"/>
        <v/>
      </c>
      <c r="B58" s="28"/>
      <c r="C58" s="65"/>
      <c r="D58" s="33"/>
      <c r="E58" s="69"/>
      <c r="F58" s="69"/>
      <c r="G58" s="34"/>
      <c r="H58" s="34"/>
      <c r="I58" s="34"/>
      <c r="J58" s="34"/>
      <c r="K58" s="29">
        <f t="shared" si="3"/>
        <v>0</v>
      </c>
      <c r="N58" s="32"/>
    </row>
    <row r="59" spans="1:14" s="26" customFormat="1">
      <c r="A59" s="28" t="str">
        <f t="shared" si="2"/>
        <v/>
      </c>
      <c r="B59" s="28"/>
      <c r="C59" s="65"/>
      <c r="D59" s="33"/>
      <c r="E59" s="69"/>
      <c r="F59" s="69"/>
      <c r="G59" s="34"/>
      <c r="H59" s="34"/>
      <c r="I59" s="34"/>
      <c r="J59" s="34"/>
      <c r="K59" s="29">
        <f t="shared" si="3"/>
        <v>0</v>
      </c>
      <c r="N59" s="32"/>
    </row>
    <row r="60" spans="1:14" s="26" customFormat="1">
      <c r="A60" s="28" t="str">
        <f t="shared" si="2"/>
        <v/>
      </c>
      <c r="B60" s="28"/>
      <c r="C60" s="65"/>
      <c r="D60" s="33"/>
      <c r="E60" s="69"/>
      <c r="F60" s="69"/>
      <c r="G60" s="34"/>
      <c r="H60" s="34"/>
      <c r="I60" s="34"/>
      <c r="J60" s="34"/>
      <c r="K60" s="29">
        <f t="shared" si="3"/>
        <v>0</v>
      </c>
      <c r="N60" s="32"/>
    </row>
    <row r="61" spans="1:14" s="26" customFormat="1">
      <c r="A61" s="28" t="str">
        <f t="shared" si="2"/>
        <v/>
      </c>
      <c r="B61" s="28"/>
      <c r="C61" s="65"/>
      <c r="D61" s="33"/>
      <c r="E61" s="69"/>
      <c r="F61" s="69"/>
      <c r="G61" s="34"/>
      <c r="H61" s="34"/>
      <c r="I61" s="34"/>
      <c r="J61" s="34"/>
      <c r="K61" s="29">
        <f t="shared" si="3"/>
        <v>0</v>
      </c>
      <c r="N61" s="32"/>
    </row>
    <row r="62" spans="1:14" s="26" customFormat="1">
      <c r="A62" s="28" t="str">
        <f t="shared" si="2"/>
        <v/>
      </c>
      <c r="B62" s="28"/>
      <c r="C62" s="65"/>
      <c r="D62" s="33"/>
      <c r="E62" s="69"/>
      <c r="F62" s="69"/>
      <c r="G62" s="34"/>
      <c r="H62" s="34"/>
      <c r="I62" s="34"/>
      <c r="J62" s="34"/>
      <c r="K62" s="29">
        <f t="shared" si="3"/>
        <v>0</v>
      </c>
      <c r="N62" s="32"/>
    </row>
    <row r="63" spans="1:14" s="26" customFormat="1">
      <c r="A63" s="28" t="str">
        <f t="shared" si="2"/>
        <v/>
      </c>
      <c r="B63" s="28"/>
      <c r="C63" s="65"/>
      <c r="D63" s="33"/>
      <c r="E63" s="69"/>
      <c r="F63" s="69"/>
      <c r="G63" s="34"/>
      <c r="H63" s="34"/>
      <c r="I63" s="34"/>
      <c r="J63" s="34"/>
      <c r="K63" s="29">
        <f t="shared" si="3"/>
        <v>0</v>
      </c>
      <c r="N63" s="32"/>
    </row>
    <row r="64" spans="1:14" s="26" customFormat="1">
      <c r="A64" s="28" t="str">
        <f t="shared" si="2"/>
        <v/>
      </c>
      <c r="B64" s="28"/>
      <c r="C64" s="65"/>
      <c r="D64" s="33"/>
      <c r="E64" s="69"/>
      <c r="F64" s="69"/>
      <c r="G64" s="34"/>
      <c r="H64" s="34"/>
      <c r="I64" s="34"/>
      <c r="J64" s="34"/>
      <c r="K64" s="29">
        <f t="shared" si="3"/>
        <v>0</v>
      </c>
      <c r="N64" s="32"/>
    </row>
    <row r="65" spans="1:14" s="26" customFormat="1">
      <c r="A65" s="28" t="str">
        <f t="shared" si="2"/>
        <v/>
      </c>
      <c r="B65" s="28"/>
      <c r="C65" s="65"/>
      <c r="D65" s="33"/>
      <c r="E65" s="69"/>
      <c r="F65" s="69"/>
      <c r="G65" s="34"/>
      <c r="H65" s="34"/>
      <c r="I65" s="34"/>
      <c r="J65" s="34"/>
      <c r="K65" s="29">
        <f t="shared" si="3"/>
        <v>0</v>
      </c>
      <c r="N65" s="32"/>
    </row>
    <row r="66" spans="1:14" s="26" customFormat="1">
      <c r="A66" s="28" t="str">
        <f t="shared" si="2"/>
        <v/>
      </c>
      <c r="B66" s="28"/>
      <c r="C66" s="65"/>
      <c r="D66" s="33"/>
      <c r="E66" s="69"/>
      <c r="F66" s="69"/>
      <c r="G66" s="34"/>
      <c r="H66" s="34"/>
      <c r="I66" s="34"/>
      <c r="J66" s="34"/>
      <c r="K66" s="29">
        <f t="shared" si="3"/>
        <v>0</v>
      </c>
      <c r="N66" s="32"/>
    </row>
    <row r="67" spans="1:14" s="26" customFormat="1">
      <c r="A67" s="28" t="str">
        <f t="shared" si="2"/>
        <v/>
      </c>
      <c r="B67" s="28"/>
      <c r="C67" s="65"/>
      <c r="D67" s="33"/>
      <c r="E67" s="69"/>
      <c r="F67" s="69"/>
      <c r="G67" s="34"/>
      <c r="H67" s="34"/>
      <c r="I67" s="34"/>
      <c r="J67" s="34"/>
      <c r="K67" s="29">
        <f t="shared" si="3"/>
        <v>0</v>
      </c>
      <c r="N67" s="32"/>
    </row>
    <row r="68" spans="1:14" s="26" customFormat="1">
      <c r="A68" s="28" t="str">
        <f t="shared" si="2"/>
        <v/>
      </c>
      <c r="B68" s="28"/>
      <c r="C68" s="65"/>
      <c r="D68" s="33"/>
      <c r="E68" s="69"/>
      <c r="F68" s="69"/>
      <c r="G68" s="34"/>
      <c r="H68" s="34"/>
      <c r="I68" s="34"/>
      <c r="J68" s="34"/>
      <c r="K68" s="29">
        <f t="shared" si="3"/>
        <v>0</v>
      </c>
      <c r="N68" s="32"/>
    </row>
    <row r="69" spans="1:14" s="26" customFormat="1">
      <c r="A69" s="28" t="str">
        <f t="shared" si="2"/>
        <v/>
      </c>
      <c r="B69" s="28"/>
      <c r="C69" s="65"/>
      <c r="D69" s="33"/>
      <c r="E69" s="69"/>
      <c r="F69" s="69"/>
      <c r="G69" s="34"/>
      <c r="H69" s="34"/>
      <c r="I69" s="34"/>
      <c r="J69" s="34"/>
      <c r="K69" s="29">
        <f t="shared" si="3"/>
        <v>0</v>
      </c>
      <c r="N69" s="32"/>
    </row>
    <row r="70" spans="1:14" s="26" customFormat="1">
      <c r="A70" s="28" t="str">
        <f t="shared" si="2"/>
        <v/>
      </c>
      <c r="B70" s="28"/>
      <c r="C70" s="65"/>
      <c r="D70" s="33"/>
      <c r="E70" s="69"/>
      <c r="F70" s="69"/>
      <c r="G70" s="34"/>
      <c r="H70" s="34"/>
      <c r="I70" s="34"/>
      <c r="J70" s="34"/>
      <c r="K70" s="29">
        <f t="shared" si="3"/>
        <v>0</v>
      </c>
      <c r="N70" s="32"/>
    </row>
    <row r="71" spans="1:14" s="26" customFormat="1">
      <c r="A71" s="28" t="str">
        <f t="shared" si="2"/>
        <v/>
      </c>
      <c r="B71" s="28"/>
      <c r="C71" s="65"/>
      <c r="D71" s="33"/>
      <c r="E71" s="69"/>
      <c r="F71" s="69"/>
      <c r="G71" s="34"/>
      <c r="H71" s="34"/>
      <c r="I71" s="34"/>
      <c r="J71" s="34"/>
      <c r="K71" s="29">
        <f t="shared" si="3"/>
        <v>0</v>
      </c>
      <c r="N71" s="32"/>
    </row>
    <row r="72" spans="1:14" s="26" customFormat="1">
      <c r="A72" s="28" t="str">
        <f t="shared" si="2"/>
        <v/>
      </c>
      <c r="B72" s="28"/>
      <c r="C72" s="65"/>
      <c r="D72" s="33"/>
      <c r="E72" s="69"/>
      <c r="F72" s="69"/>
      <c r="G72" s="34"/>
      <c r="H72" s="34"/>
      <c r="I72" s="34"/>
      <c r="J72" s="34"/>
      <c r="K72" s="29">
        <f t="shared" si="3"/>
        <v>0</v>
      </c>
      <c r="N72" s="32"/>
    </row>
    <row r="73" spans="1:14" s="26" customFormat="1">
      <c r="A73" s="28" t="str">
        <f t="shared" si="2"/>
        <v/>
      </c>
      <c r="B73" s="28"/>
      <c r="C73" s="65"/>
      <c r="D73" s="33"/>
      <c r="E73" s="69"/>
      <c r="F73" s="69"/>
      <c r="G73" s="34"/>
      <c r="H73" s="34"/>
      <c r="I73" s="34"/>
      <c r="J73" s="34"/>
      <c r="K73" s="29">
        <f t="shared" si="3"/>
        <v>0</v>
      </c>
      <c r="N73" s="32"/>
    </row>
    <row r="74" spans="1:14" s="26" customFormat="1">
      <c r="A74" s="28" t="str">
        <f t="shared" si="2"/>
        <v/>
      </c>
      <c r="B74" s="28"/>
      <c r="C74" s="65"/>
      <c r="D74" s="33"/>
      <c r="E74" s="69"/>
      <c r="F74" s="69"/>
      <c r="G74" s="34"/>
      <c r="H74" s="34"/>
      <c r="I74" s="34"/>
      <c r="J74" s="34"/>
      <c r="K74" s="29">
        <f t="shared" si="3"/>
        <v>0</v>
      </c>
      <c r="N74" s="32"/>
    </row>
    <row r="75" spans="1:14" s="26" customFormat="1">
      <c r="A75" s="28" t="str">
        <f t="shared" si="2"/>
        <v/>
      </c>
      <c r="B75" s="28"/>
      <c r="C75" s="65"/>
      <c r="D75" s="33"/>
      <c r="E75" s="69"/>
      <c r="F75" s="69"/>
      <c r="G75" s="34"/>
      <c r="H75" s="34"/>
      <c r="I75" s="34"/>
      <c r="J75" s="34"/>
      <c r="K75" s="29">
        <f t="shared" si="3"/>
        <v>0</v>
      </c>
      <c r="N75" s="32"/>
    </row>
    <row r="76" spans="1:14" s="26" customFormat="1">
      <c r="A76" s="28" t="str">
        <f t="shared" si="2"/>
        <v/>
      </c>
      <c r="B76" s="28"/>
      <c r="C76" s="65"/>
      <c r="D76" s="33"/>
      <c r="E76" s="69"/>
      <c r="F76" s="69"/>
      <c r="G76" s="34"/>
      <c r="H76" s="34"/>
      <c r="I76" s="34"/>
      <c r="J76" s="34"/>
      <c r="K76" s="29">
        <f t="shared" si="3"/>
        <v>0</v>
      </c>
      <c r="N76" s="32"/>
    </row>
    <row r="77" spans="1:14" s="26" customFormat="1">
      <c r="A77" s="28" t="str">
        <f t="shared" si="2"/>
        <v/>
      </c>
      <c r="B77" s="28"/>
      <c r="C77" s="65"/>
      <c r="D77" s="33"/>
      <c r="E77" s="69"/>
      <c r="F77" s="69"/>
      <c r="G77" s="34"/>
      <c r="H77" s="34"/>
      <c r="I77" s="34"/>
      <c r="J77" s="34"/>
      <c r="K77" s="29">
        <f t="shared" si="3"/>
        <v>0</v>
      </c>
      <c r="N77" s="32"/>
    </row>
    <row r="78" spans="1:14" s="26" customFormat="1">
      <c r="A78" s="28" t="str">
        <f t="shared" si="2"/>
        <v/>
      </c>
      <c r="B78" s="28"/>
      <c r="C78" s="65"/>
      <c r="D78" s="33"/>
      <c r="E78" s="69"/>
      <c r="F78" s="69"/>
      <c r="G78" s="34"/>
      <c r="H78" s="34"/>
      <c r="I78" s="34"/>
      <c r="J78" s="34"/>
      <c r="K78" s="29">
        <f t="shared" si="3"/>
        <v>0</v>
      </c>
      <c r="N78" s="32"/>
    </row>
    <row r="79" spans="1:14" s="26" customFormat="1">
      <c r="A79" s="28" t="str">
        <f t="shared" si="2"/>
        <v/>
      </c>
      <c r="B79" s="28"/>
      <c r="C79" s="65"/>
      <c r="D79" s="33"/>
      <c r="E79" s="69"/>
      <c r="F79" s="69"/>
      <c r="G79" s="34"/>
      <c r="H79" s="34"/>
      <c r="I79" s="34"/>
      <c r="J79" s="34"/>
      <c r="K79" s="29">
        <f t="shared" si="3"/>
        <v>0</v>
      </c>
      <c r="N79" s="32"/>
    </row>
    <row r="80" spans="1:14" s="26" customFormat="1">
      <c r="A80" s="28" t="str">
        <f t="shared" si="2"/>
        <v/>
      </c>
      <c r="B80" s="28"/>
      <c r="C80" s="65"/>
      <c r="D80" s="33"/>
      <c r="E80" s="69"/>
      <c r="F80" s="69"/>
      <c r="G80" s="34"/>
      <c r="H80" s="34"/>
      <c r="I80" s="34"/>
      <c r="J80" s="34"/>
      <c r="K80" s="29">
        <f t="shared" si="3"/>
        <v>0</v>
      </c>
      <c r="N80" s="32"/>
    </row>
    <row r="81" spans="1:14" s="26" customFormat="1">
      <c r="A81" s="28" t="str">
        <f t="shared" si="2"/>
        <v/>
      </c>
      <c r="B81" s="28"/>
      <c r="C81" s="65"/>
      <c r="D81" s="33"/>
      <c r="E81" s="69"/>
      <c r="F81" s="69"/>
      <c r="G81" s="34"/>
      <c r="H81" s="34"/>
      <c r="I81" s="34"/>
      <c r="J81" s="34"/>
      <c r="K81" s="29">
        <f t="shared" si="3"/>
        <v>0</v>
      </c>
      <c r="N81" s="32"/>
    </row>
    <row r="82" spans="1:14" s="26" customFormat="1">
      <c r="A82" s="28" t="str">
        <f t="shared" si="2"/>
        <v/>
      </c>
      <c r="B82" s="28"/>
      <c r="C82" s="65"/>
      <c r="D82" s="33"/>
      <c r="E82" s="69"/>
      <c r="F82" s="69"/>
      <c r="G82" s="34"/>
      <c r="H82" s="34"/>
      <c r="I82" s="34"/>
      <c r="J82" s="34"/>
      <c r="K82" s="29">
        <f t="shared" si="3"/>
        <v>0</v>
      </c>
      <c r="N82" s="32"/>
    </row>
    <row r="83" spans="1:14" s="26" customFormat="1">
      <c r="A83" s="28" t="str">
        <f t="shared" si="2"/>
        <v/>
      </c>
      <c r="B83" s="28"/>
      <c r="C83" s="65"/>
      <c r="D83" s="33"/>
      <c r="E83" s="69"/>
      <c r="F83" s="69"/>
      <c r="G83" s="34"/>
      <c r="H83" s="34"/>
      <c r="I83" s="34"/>
      <c r="J83" s="34"/>
      <c r="K83" s="29">
        <f t="shared" si="3"/>
        <v>0</v>
      </c>
      <c r="N83" s="32"/>
    </row>
    <row r="84" spans="1:14" s="26" customFormat="1">
      <c r="A84" s="28" t="str">
        <f t="shared" si="2"/>
        <v/>
      </c>
      <c r="B84" s="28"/>
      <c r="C84" s="65"/>
      <c r="D84" s="33"/>
      <c r="E84" s="69"/>
      <c r="F84" s="69"/>
      <c r="G84" s="34"/>
      <c r="H84" s="34"/>
      <c r="I84" s="34"/>
      <c r="J84" s="34"/>
      <c r="K84" s="29">
        <f t="shared" si="3"/>
        <v>0</v>
      </c>
      <c r="N84" s="32"/>
    </row>
    <row r="85" spans="1:14" s="26" customFormat="1">
      <c r="A85" s="28" t="str">
        <f t="shared" si="2"/>
        <v/>
      </c>
      <c r="B85" s="28"/>
      <c r="C85" s="65"/>
      <c r="D85" s="33"/>
      <c r="E85" s="69"/>
      <c r="F85" s="69"/>
      <c r="G85" s="34"/>
      <c r="H85" s="34"/>
      <c r="I85" s="34"/>
      <c r="J85" s="34"/>
      <c r="K85" s="29">
        <f t="shared" si="3"/>
        <v>0</v>
      </c>
      <c r="N85" s="32"/>
    </row>
    <row r="86" spans="1:14" s="26" customFormat="1">
      <c r="A86" s="28" t="str">
        <f t="shared" si="2"/>
        <v/>
      </c>
      <c r="B86" s="28"/>
      <c r="C86" s="65"/>
      <c r="D86" s="33"/>
      <c r="E86" s="69"/>
      <c r="F86" s="69"/>
      <c r="G86" s="34"/>
      <c r="H86" s="34"/>
      <c r="I86" s="34"/>
      <c r="J86" s="34"/>
      <c r="K86" s="29">
        <f t="shared" si="3"/>
        <v>0</v>
      </c>
      <c r="N86" s="32"/>
    </row>
    <row r="87" spans="1:14" s="26" customFormat="1">
      <c r="A87" s="28" t="str">
        <f t="shared" si="2"/>
        <v/>
      </c>
      <c r="B87" s="28"/>
      <c r="C87" s="65"/>
      <c r="D87" s="33"/>
      <c r="E87" s="69"/>
      <c r="F87" s="69"/>
      <c r="G87" s="34"/>
      <c r="H87" s="34"/>
      <c r="I87" s="34"/>
      <c r="J87" s="34"/>
      <c r="K87" s="29">
        <f t="shared" si="3"/>
        <v>0</v>
      </c>
      <c r="N87" s="32"/>
    </row>
    <row r="88" spans="1:14" s="26" customFormat="1">
      <c r="A88" s="28" t="str">
        <f t="shared" si="2"/>
        <v/>
      </c>
      <c r="B88" s="28"/>
      <c r="C88" s="65"/>
      <c r="D88" s="33"/>
      <c r="E88" s="69"/>
      <c r="F88" s="69"/>
      <c r="G88" s="34"/>
      <c r="H88" s="34"/>
      <c r="I88" s="34"/>
      <c r="J88" s="34"/>
      <c r="K88" s="29">
        <f t="shared" si="3"/>
        <v>0</v>
      </c>
      <c r="N88" s="32"/>
    </row>
    <row r="89" spans="1:14" s="26" customFormat="1">
      <c r="A89" s="28" t="str">
        <f t="shared" si="2"/>
        <v/>
      </c>
      <c r="B89" s="28"/>
      <c r="C89" s="65"/>
      <c r="D89" s="33"/>
      <c r="E89" s="69"/>
      <c r="F89" s="69"/>
      <c r="G89" s="34"/>
      <c r="H89" s="34"/>
      <c r="I89" s="34"/>
      <c r="J89" s="34"/>
      <c r="K89" s="29">
        <f t="shared" si="3"/>
        <v>0</v>
      </c>
      <c r="N89" s="32"/>
    </row>
    <row r="90" spans="1:14" s="26" customFormat="1">
      <c r="A90" s="28" t="str">
        <f t="shared" ref="A90:A153" si="4">E90&amp;F90</f>
        <v/>
      </c>
      <c r="B90" s="28"/>
      <c r="C90" s="65"/>
      <c r="D90" s="33"/>
      <c r="E90" s="69"/>
      <c r="F90" s="69"/>
      <c r="G90" s="34"/>
      <c r="H90" s="34"/>
      <c r="I90" s="34"/>
      <c r="J90" s="34"/>
      <c r="K90" s="29">
        <f t="shared" ref="K90:K153" si="5">SUM(G90:J90)</f>
        <v>0</v>
      </c>
      <c r="N90" s="32"/>
    </row>
    <row r="91" spans="1:14" s="26" customFormat="1">
      <c r="A91" s="28" t="str">
        <f t="shared" si="4"/>
        <v/>
      </c>
      <c r="B91" s="28"/>
      <c r="C91" s="65"/>
      <c r="D91" s="33"/>
      <c r="E91" s="69"/>
      <c r="F91" s="69"/>
      <c r="G91" s="34"/>
      <c r="H91" s="34"/>
      <c r="I91" s="34"/>
      <c r="J91" s="34"/>
      <c r="K91" s="29">
        <f t="shared" si="5"/>
        <v>0</v>
      </c>
      <c r="N91" s="32"/>
    </row>
    <row r="92" spans="1:14" s="26" customFormat="1">
      <c r="A92" s="28" t="str">
        <f t="shared" si="4"/>
        <v/>
      </c>
      <c r="B92" s="28"/>
      <c r="C92" s="65"/>
      <c r="D92" s="33"/>
      <c r="E92" s="69"/>
      <c r="F92" s="69"/>
      <c r="G92" s="34"/>
      <c r="H92" s="34"/>
      <c r="I92" s="34"/>
      <c r="J92" s="34"/>
      <c r="K92" s="29">
        <f t="shared" si="5"/>
        <v>0</v>
      </c>
      <c r="N92" s="32"/>
    </row>
    <row r="93" spans="1:14" s="26" customFormat="1">
      <c r="A93" s="28" t="str">
        <f t="shared" si="4"/>
        <v/>
      </c>
      <c r="B93" s="28"/>
      <c r="C93" s="65"/>
      <c r="D93" s="33"/>
      <c r="E93" s="69"/>
      <c r="F93" s="69"/>
      <c r="G93" s="34"/>
      <c r="H93" s="34"/>
      <c r="I93" s="34"/>
      <c r="J93" s="34"/>
      <c r="K93" s="29">
        <f t="shared" si="5"/>
        <v>0</v>
      </c>
      <c r="N93" s="32"/>
    </row>
    <row r="94" spans="1:14" s="26" customFormat="1">
      <c r="A94" s="28" t="str">
        <f t="shared" si="4"/>
        <v/>
      </c>
      <c r="B94" s="28"/>
      <c r="C94" s="65"/>
      <c r="D94" s="33"/>
      <c r="E94" s="69"/>
      <c r="F94" s="69"/>
      <c r="G94" s="34"/>
      <c r="H94" s="34"/>
      <c r="I94" s="34"/>
      <c r="J94" s="34"/>
      <c r="K94" s="29">
        <f t="shared" si="5"/>
        <v>0</v>
      </c>
      <c r="N94" s="32"/>
    </row>
    <row r="95" spans="1:14" s="26" customFormat="1">
      <c r="A95" s="28" t="str">
        <f t="shared" si="4"/>
        <v/>
      </c>
      <c r="B95" s="28"/>
      <c r="C95" s="65"/>
      <c r="D95" s="33"/>
      <c r="E95" s="69"/>
      <c r="F95" s="69"/>
      <c r="G95" s="34"/>
      <c r="H95" s="34"/>
      <c r="I95" s="34"/>
      <c r="J95" s="34"/>
      <c r="K95" s="29">
        <f t="shared" si="5"/>
        <v>0</v>
      </c>
      <c r="N95" s="32"/>
    </row>
    <row r="96" spans="1:14" s="26" customFormat="1">
      <c r="A96" s="28" t="str">
        <f t="shared" si="4"/>
        <v/>
      </c>
      <c r="B96" s="28"/>
      <c r="C96" s="65"/>
      <c r="D96" s="33"/>
      <c r="E96" s="69"/>
      <c r="F96" s="69"/>
      <c r="G96" s="34"/>
      <c r="H96" s="34"/>
      <c r="I96" s="34"/>
      <c r="J96" s="34"/>
      <c r="K96" s="29">
        <f t="shared" si="5"/>
        <v>0</v>
      </c>
      <c r="N96" s="32"/>
    </row>
    <row r="97" spans="1:14" s="26" customFormat="1">
      <c r="A97" s="28" t="str">
        <f t="shared" si="4"/>
        <v/>
      </c>
      <c r="B97" s="28"/>
      <c r="C97" s="65"/>
      <c r="D97" s="33"/>
      <c r="E97" s="69"/>
      <c r="F97" s="69"/>
      <c r="G97" s="34"/>
      <c r="H97" s="34"/>
      <c r="I97" s="34"/>
      <c r="J97" s="34"/>
      <c r="K97" s="29">
        <f t="shared" si="5"/>
        <v>0</v>
      </c>
      <c r="N97" s="32"/>
    </row>
    <row r="98" spans="1:14" s="26" customFormat="1">
      <c r="A98" s="28" t="str">
        <f t="shared" si="4"/>
        <v/>
      </c>
      <c r="B98" s="28"/>
      <c r="C98" s="65"/>
      <c r="D98" s="33"/>
      <c r="E98" s="69"/>
      <c r="F98" s="69"/>
      <c r="G98" s="34"/>
      <c r="H98" s="34"/>
      <c r="I98" s="34"/>
      <c r="J98" s="34"/>
      <c r="K98" s="29">
        <f t="shared" si="5"/>
        <v>0</v>
      </c>
      <c r="N98" s="32"/>
    </row>
    <row r="99" spans="1:14" s="26" customFormat="1">
      <c r="A99" s="28" t="str">
        <f t="shared" si="4"/>
        <v/>
      </c>
      <c r="B99" s="28"/>
      <c r="C99" s="65"/>
      <c r="D99" s="33"/>
      <c r="E99" s="69"/>
      <c r="F99" s="69"/>
      <c r="G99" s="34"/>
      <c r="H99" s="34"/>
      <c r="I99" s="34"/>
      <c r="J99" s="34"/>
      <c r="K99" s="29">
        <f t="shared" si="5"/>
        <v>0</v>
      </c>
      <c r="N99" s="32"/>
    </row>
    <row r="100" spans="1:14" s="26" customFormat="1">
      <c r="A100" s="28" t="str">
        <f t="shared" si="4"/>
        <v/>
      </c>
      <c r="B100" s="28"/>
      <c r="C100" s="65"/>
      <c r="D100" s="33"/>
      <c r="E100" s="69"/>
      <c r="F100" s="69"/>
      <c r="G100" s="34"/>
      <c r="H100" s="34"/>
      <c r="I100" s="34"/>
      <c r="J100" s="34"/>
      <c r="K100" s="29">
        <f t="shared" si="5"/>
        <v>0</v>
      </c>
      <c r="N100" s="32"/>
    </row>
    <row r="101" spans="1:14" s="26" customFormat="1">
      <c r="A101" s="28" t="str">
        <f t="shared" si="4"/>
        <v/>
      </c>
      <c r="B101" s="28"/>
      <c r="C101" s="65"/>
      <c r="D101" s="33"/>
      <c r="E101" s="69"/>
      <c r="F101" s="69"/>
      <c r="G101" s="34"/>
      <c r="H101" s="34"/>
      <c r="I101" s="34"/>
      <c r="J101" s="34"/>
      <c r="K101" s="29">
        <f t="shared" si="5"/>
        <v>0</v>
      </c>
      <c r="N101" s="32"/>
    </row>
    <row r="102" spans="1:14" s="26" customFormat="1">
      <c r="A102" s="28" t="str">
        <f t="shared" si="4"/>
        <v/>
      </c>
      <c r="B102" s="28"/>
      <c r="C102" s="65"/>
      <c r="D102" s="33"/>
      <c r="E102" s="69"/>
      <c r="F102" s="69"/>
      <c r="G102" s="34"/>
      <c r="H102" s="34"/>
      <c r="I102" s="34"/>
      <c r="J102" s="34"/>
      <c r="K102" s="29">
        <f t="shared" si="5"/>
        <v>0</v>
      </c>
      <c r="N102" s="32"/>
    </row>
    <row r="103" spans="1:14" s="26" customFormat="1">
      <c r="A103" s="28" t="str">
        <f t="shared" si="4"/>
        <v/>
      </c>
      <c r="B103" s="28"/>
      <c r="C103" s="65"/>
      <c r="D103" s="33"/>
      <c r="E103" s="69"/>
      <c r="F103" s="69"/>
      <c r="G103" s="34"/>
      <c r="H103" s="34"/>
      <c r="I103" s="34"/>
      <c r="J103" s="34"/>
      <c r="K103" s="29">
        <f t="shared" si="5"/>
        <v>0</v>
      </c>
      <c r="N103" s="32"/>
    </row>
    <row r="104" spans="1:14" s="26" customFormat="1">
      <c r="A104" s="28" t="str">
        <f t="shared" si="4"/>
        <v/>
      </c>
      <c r="B104" s="28"/>
      <c r="C104" s="65"/>
      <c r="D104" s="33"/>
      <c r="E104" s="69"/>
      <c r="F104" s="69"/>
      <c r="G104" s="34"/>
      <c r="H104" s="34"/>
      <c r="I104" s="34"/>
      <c r="J104" s="34"/>
      <c r="K104" s="29">
        <f t="shared" si="5"/>
        <v>0</v>
      </c>
      <c r="N104" s="32"/>
    </row>
    <row r="105" spans="1:14" s="26" customFormat="1">
      <c r="A105" s="28" t="str">
        <f t="shared" si="4"/>
        <v/>
      </c>
      <c r="B105" s="28"/>
      <c r="C105" s="65"/>
      <c r="D105" s="33"/>
      <c r="E105" s="69"/>
      <c r="F105" s="69"/>
      <c r="G105" s="34"/>
      <c r="H105" s="34"/>
      <c r="I105" s="34"/>
      <c r="J105" s="34"/>
      <c r="K105" s="29">
        <f t="shared" si="5"/>
        <v>0</v>
      </c>
      <c r="N105" s="32"/>
    </row>
    <row r="106" spans="1:14" s="26" customFormat="1">
      <c r="A106" s="28" t="str">
        <f t="shared" si="4"/>
        <v/>
      </c>
      <c r="B106" s="28"/>
      <c r="C106" s="65"/>
      <c r="D106" s="33"/>
      <c r="E106" s="69"/>
      <c r="F106" s="69"/>
      <c r="G106" s="34"/>
      <c r="H106" s="34"/>
      <c r="I106" s="34"/>
      <c r="J106" s="34"/>
      <c r="K106" s="29">
        <f t="shared" si="5"/>
        <v>0</v>
      </c>
      <c r="N106" s="32"/>
    </row>
    <row r="107" spans="1:14" s="26" customFormat="1">
      <c r="A107" s="28" t="str">
        <f t="shared" si="4"/>
        <v/>
      </c>
      <c r="B107" s="28"/>
      <c r="C107" s="65"/>
      <c r="D107" s="33"/>
      <c r="E107" s="69"/>
      <c r="F107" s="69"/>
      <c r="G107" s="34"/>
      <c r="H107" s="34"/>
      <c r="I107" s="34"/>
      <c r="J107" s="34"/>
      <c r="K107" s="29">
        <f t="shared" si="5"/>
        <v>0</v>
      </c>
      <c r="N107" s="32"/>
    </row>
    <row r="108" spans="1:14" s="26" customFormat="1">
      <c r="A108" s="28" t="str">
        <f t="shared" si="4"/>
        <v/>
      </c>
      <c r="B108" s="28"/>
      <c r="C108" s="65"/>
      <c r="D108" s="33"/>
      <c r="E108" s="69"/>
      <c r="F108" s="69"/>
      <c r="G108" s="34"/>
      <c r="H108" s="34"/>
      <c r="I108" s="34"/>
      <c r="J108" s="34"/>
      <c r="K108" s="29">
        <f t="shared" si="5"/>
        <v>0</v>
      </c>
      <c r="N108" s="32"/>
    </row>
    <row r="109" spans="1:14" s="26" customFormat="1">
      <c r="A109" s="28" t="str">
        <f t="shared" si="4"/>
        <v/>
      </c>
      <c r="B109" s="28"/>
      <c r="C109" s="65"/>
      <c r="D109" s="33"/>
      <c r="E109" s="69"/>
      <c r="F109" s="69"/>
      <c r="G109" s="34"/>
      <c r="H109" s="34"/>
      <c r="I109" s="34"/>
      <c r="J109" s="34"/>
      <c r="K109" s="29">
        <f t="shared" si="5"/>
        <v>0</v>
      </c>
      <c r="N109" s="32"/>
    </row>
    <row r="110" spans="1:14" s="26" customFormat="1">
      <c r="A110" s="28" t="str">
        <f t="shared" si="4"/>
        <v/>
      </c>
      <c r="B110" s="28"/>
      <c r="C110" s="65"/>
      <c r="D110" s="33"/>
      <c r="E110" s="69"/>
      <c r="F110" s="69"/>
      <c r="G110" s="34"/>
      <c r="H110" s="34"/>
      <c r="I110" s="34"/>
      <c r="J110" s="34"/>
      <c r="K110" s="29">
        <f t="shared" si="5"/>
        <v>0</v>
      </c>
      <c r="N110" s="32"/>
    </row>
    <row r="111" spans="1:14" s="26" customFormat="1">
      <c r="A111" s="28" t="str">
        <f t="shared" si="4"/>
        <v/>
      </c>
      <c r="B111" s="28"/>
      <c r="C111" s="65"/>
      <c r="D111" s="33"/>
      <c r="E111" s="69"/>
      <c r="F111" s="69"/>
      <c r="G111" s="34"/>
      <c r="H111" s="34"/>
      <c r="I111" s="34"/>
      <c r="J111" s="34"/>
      <c r="K111" s="29">
        <f t="shared" si="5"/>
        <v>0</v>
      </c>
      <c r="N111" s="32"/>
    </row>
    <row r="112" spans="1:14" s="26" customFormat="1">
      <c r="A112" s="28" t="str">
        <f t="shared" si="4"/>
        <v/>
      </c>
      <c r="B112" s="28"/>
      <c r="C112" s="65"/>
      <c r="D112" s="33"/>
      <c r="E112" s="69"/>
      <c r="F112" s="69"/>
      <c r="G112" s="34"/>
      <c r="H112" s="34"/>
      <c r="I112" s="34"/>
      <c r="J112" s="34"/>
      <c r="K112" s="29">
        <f t="shared" si="5"/>
        <v>0</v>
      </c>
      <c r="N112" s="32"/>
    </row>
    <row r="113" spans="1:14" s="26" customFormat="1">
      <c r="A113" s="28" t="str">
        <f t="shared" si="4"/>
        <v/>
      </c>
      <c r="B113" s="28"/>
      <c r="C113" s="65"/>
      <c r="D113" s="33"/>
      <c r="E113" s="69"/>
      <c r="F113" s="69"/>
      <c r="G113" s="34"/>
      <c r="H113" s="34"/>
      <c r="I113" s="34"/>
      <c r="J113" s="34"/>
      <c r="K113" s="29">
        <f t="shared" si="5"/>
        <v>0</v>
      </c>
      <c r="N113" s="32"/>
    </row>
    <row r="114" spans="1:14" s="26" customFormat="1">
      <c r="A114" s="28" t="str">
        <f t="shared" si="4"/>
        <v/>
      </c>
      <c r="B114" s="28"/>
      <c r="C114" s="65"/>
      <c r="D114" s="33"/>
      <c r="E114" s="69"/>
      <c r="F114" s="69"/>
      <c r="G114" s="34"/>
      <c r="H114" s="34"/>
      <c r="I114" s="34"/>
      <c r="J114" s="34"/>
      <c r="K114" s="29">
        <f t="shared" si="5"/>
        <v>0</v>
      </c>
      <c r="N114" s="32"/>
    </row>
    <row r="115" spans="1:14" s="26" customFormat="1">
      <c r="A115" s="28" t="str">
        <f t="shared" si="4"/>
        <v/>
      </c>
      <c r="B115" s="28"/>
      <c r="C115" s="65"/>
      <c r="D115" s="33"/>
      <c r="E115" s="69"/>
      <c r="F115" s="69"/>
      <c r="G115" s="34"/>
      <c r="H115" s="34"/>
      <c r="I115" s="34"/>
      <c r="J115" s="34"/>
      <c r="K115" s="29">
        <f t="shared" si="5"/>
        <v>0</v>
      </c>
      <c r="N115" s="32"/>
    </row>
    <row r="116" spans="1:14" s="26" customFormat="1">
      <c r="A116" s="28" t="str">
        <f t="shared" si="4"/>
        <v/>
      </c>
      <c r="B116" s="28"/>
      <c r="C116" s="65"/>
      <c r="D116" s="33"/>
      <c r="E116" s="69"/>
      <c r="F116" s="69"/>
      <c r="G116" s="34"/>
      <c r="H116" s="34"/>
      <c r="I116" s="34"/>
      <c r="J116" s="34"/>
      <c r="K116" s="29">
        <f t="shared" si="5"/>
        <v>0</v>
      </c>
      <c r="N116" s="32"/>
    </row>
    <row r="117" spans="1:14" s="26" customFormat="1">
      <c r="A117" s="28" t="str">
        <f t="shared" si="4"/>
        <v/>
      </c>
      <c r="B117" s="28"/>
      <c r="C117" s="65"/>
      <c r="D117" s="33"/>
      <c r="E117" s="69"/>
      <c r="F117" s="69"/>
      <c r="G117" s="34"/>
      <c r="H117" s="34"/>
      <c r="I117" s="34"/>
      <c r="J117" s="34"/>
      <c r="K117" s="29">
        <f t="shared" si="5"/>
        <v>0</v>
      </c>
      <c r="N117" s="32"/>
    </row>
    <row r="118" spans="1:14" s="26" customFormat="1">
      <c r="A118" s="28" t="str">
        <f t="shared" si="4"/>
        <v/>
      </c>
      <c r="B118" s="28"/>
      <c r="C118" s="65"/>
      <c r="D118" s="33"/>
      <c r="E118" s="69"/>
      <c r="F118" s="69"/>
      <c r="G118" s="34"/>
      <c r="H118" s="34"/>
      <c r="I118" s="34"/>
      <c r="J118" s="34"/>
      <c r="K118" s="29">
        <f t="shared" si="5"/>
        <v>0</v>
      </c>
      <c r="N118" s="32"/>
    </row>
    <row r="119" spans="1:14" s="26" customFormat="1">
      <c r="A119" s="28" t="str">
        <f t="shared" si="4"/>
        <v/>
      </c>
      <c r="B119" s="28"/>
      <c r="C119" s="65"/>
      <c r="D119" s="33"/>
      <c r="E119" s="69"/>
      <c r="F119" s="69"/>
      <c r="G119" s="34"/>
      <c r="H119" s="34"/>
      <c r="I119" s="34"/>
      <c r="J119" s="34"/>
      <c r="K119" s="29">
        <f t="shared" si="5"/>
        <v>0</v>
      </c>
      <c r="N119" s="32"/>
    </row>
    <row r="120" spans="1:14" s="26" customFormat="1">
      <c r="A120" s="28" t="str">
        <f t="shared" si="4"/>
        <v/>
      </c>
      <c r="B120" s="28"/>
      <c r="C120" s="65"/>
      <c r="D120" s="33"/>
      <c r="E120" s="69"/>
      <c r="F120" s="69"/>
      <c r="G120" s="34"/>
      <c r="H120" s="34"/>
      <c r="I120" s="34"/>
      <c r="J120" s="34"/>
      <c r="K120" s="29">
        <f t="shared" si="5"/>
        <v>0</v>
      </c>
      <c r="N120" s="32"/>
    </row>
    <row r="121" spans="1:14" s="26" customFormat="1">
      <c r="A121" s="28" t="str">
        <f t="shared" si="4"/>
        <v/>
      </c>
      <c r="B121" s="28"/>
      <c r="C121" s="65"/>
      <c r="D121" s="33"/>
      <c r="E121" s="69"/>
      <c r="F121" s="69"/>
      <c r="G121" s="34"/>
      <c r="H121" s="34"/>
      <c r="I121" s="34"/>
      <c r="J121" s="34"/>
      <c r="K121" s="29">
        <f t="shared" si="5"/>
        <v>0</v>
      </c>
      <c r="N121" s="32"/>
    </row>
    <row r="122" spans="1:14" s="26" customFormat="1">
      <c r="A122" s="28" t="str">
        <f t="shared" si="4"/>
        <v/>
      </c>
      <c r="B122" s="28"/>
      <c r="C122" s="65"/>
      <c r="D122" s="33"/>
      <c r="E122" s="69"/>
      <c r="F122" s="69"/>
      <c r="G122" s="34"/>
      <c r="H122" s="34"/>
      <c r="I122" s="34"/>
      <c r="J122" s="34"/>
      <c r="K122" s="29">
        <f t="shared" si="5"/>
        <v>0</v>
      </c>
      <c r="N122" s="32"/>
    </row>
    <row r="123" spans="1:14" s="26" customFormat="1">
      <c r="A123" s="28" t="str">
        <f t="shared" si="4"/>
        <v/>
      </c>
      <c r="B123" s="28"/>
      <c r="C123" s="65"/>
      <c r="D123" s="33"/>
      <c r="E123" s="69"/>
      <c r="F123" s="69"/>
      <c r="G123" s="34"/>
      <c r="H123" s="34"/>
      <c r="I123" s="34"/>
      <c r="J123" s="34"/>
      <c r="K123" s="29">
        <f t="shared" si="5"/>
        <v>0</v>
      </c>
      <c r="N123" s="32"/>
    </row>
    <row r="124" spans="1:14" s="26" customFormat="1">
      <c r="A124" s="28" t="str">
        <f t="shared" si="4"/>
        <v/>
      </c>
      <c r="B124" s="28"/>
      <c r="C124" s="65"/>
      <c r="D124" s="33"/>
      <c r="E124" s="69"/>
      <c r="F124" s="69"/>
      <c r="G124" s="34"/>
      <c r="H124" s="34"/>
      <c r="I124" s="34"/>
      <c r="J124" s="34"/>
      <c r="K124" s="29">
        <f t="shared" si="5"/>
        <v>0</v>
      </c>
      <c r="N124" s="32"/>
    </row>
    <row r="125" spans="1:14" s="26" customFormat="1">
      <c r="A125" s="28" t="str">
        <f t="shared" si="4"/>
        <v/>
      </c>
      <c r="B125" s="28"/>
      <c r="C125" s="65"/>
      <c r="D125" s="33"/>
      <c r="E125" s="69"/>
      <c r="F125" s="69"/>
      <c r="G125" s="34"/>
      <c r="H125" s="34"/>
      <c r="I125" s="34"/>
      <c r="J125" s="34"/>
      <c r="K125" s="29">
        <f t="shared" si="5"/>
        <v>0</v>
      </c>
      <c r="N125" s="32"/>
    </row>
    <row r="126" spans="1:14" s="26" customFormat="1">
      <c r="A126" s="28" t="str">
        <f t="shared" si="4"/>
        <v/>
      </c>
      <c r="B126" s="28"/>
      <c r="C126" s="65"/>
      <c r="D126" s="33"/>
      <c r="E126" s="69"/>
      <c r="F126" s="69"/>
      <c r="G126" s="34"/>
      <c r="H126" s="34"/>
      <c r="I126" s="34"/>
      <c r="J126" s="34"/>
      <c r="K126" s="29">
        <f t="shared" si="5"/>
        <v>0</v>
      </c>
      <c r="N126" s="32"/>
    </row>
    <row r="127" spans="1:14" s="26" customFormat="1">
      <c r="A127" s="28" t="str">
        <f t="shared" si="4"/>
        <v/>
      </c>
      <c r="B127" s="28"/>
      <c r="C127" s="65"/>
      <c r="D127" s="33"/>
      <c r="E127" s="69"/>
      <c r="F127" s="69"/>
      <c r="G127" s="34"/>
      <c r="H127" s="34"/>
      <c r="I127" s="34"/>
      <c r="J127" s="34"/>
      <c r="K127" s="29">
        <f t="shared" si="5"/>
        <v>0</v>
      </c>
      <c r="N127" s="32"/>
    </row>
    <row r="128" spans="1:14" s="26" customFormat="1">
      <c r="A128" s="28" t="str">
        <f t="shared" si="4"/>
        <v/>
      </c>
      <c r="B128" s="28"/>
      <c r="C128" s="65"/>
      <c r="D128" s="33"/>
      <c r="E128" s="69"/>
      <c r="F128" s="69"/>
      <c r="G128" s="34"/>
      <c r="H128" s="34"/>
      <c r="I128" s="34"/>
      <c r="J128" s="34"/>
      <c r="K128" s="29">
        <f t="shared" si="5"/>
        <v>0</v>
      </c>
      <c r="N128" s="32"/>
    </row>
    <row r="129" spans="1:14" s="26" customFormat="1">
      <c r="A129" s="28" t="str">
        <f t="shared" si="4"/>
        <v/>
      </c>
      <c r="B129" s="28"/>
      <c r="C129" s="65"/>
      <c r="D129" s="33"/>
      <c r="E129" s="69"/>
      <c r="F129" s="69"/>
      <c r="G129" s="34"/>
      <c r="H129" s="34"/>
      <c r="I129" s="34"/>
      <c r="J129" s="34"/>
      <c r="K129" s="29">
        <f t="shared" si="5"/>
        <v>0</v>
      </c>
      <c r="N129" s="32"/>
    </row>
    <row r="130" spans="1:14" s="26" customFormat="1">
      <c r="A130" s="28" t="str">
        <f t="shared" si="4"/>
        <v/>
      </c>
      <c r="B130" s="28"/>
      <c r="C130" s="65"/>
      <c r="D130" s="33"/>
      <c r="E130" s="69"/>
      <c r="F130" s="69"/>
      <c r="G130" s="34"/>
      <c r="H130" s="34"/>
      <c r="I130" s="34"/>
      <c r="J130" s="34"/>
      <c r="K130" s="29">
        <f t="shared" si="5"/>
        <v>0</v>
      </c>
      <c r="N130" s="32"/>
    </row>
    <row r="131" spans="1:14" s="26" customFormat="1">
      <c r="A131" s="28" t="str">
        <f t="shared" si="4"/>
        <v/>
      </c>
      <c r="B131" s="28"/>
      <c r="C131" s="65"/>
      <c r="D131" s="33"/>
      <c r="E131" s="69"/>
      <c r="F131" s="69"/>
      <c r="G131" s="34"/>
      <c r="H131" s="34"/>
      <c r="I131" s="34"/>
      <c r="J131" s="34"/>
      <c r="K131" s="29">
        <f t="shared" si="5"/>
        <v>0</v>
      </c>
      <c r="N131" s="32"/>
    </row>
    <row r="132" spans="1:14" s="26" customFormat="1">
      <c r="A132" s="28" t="str">
        <f t="shared" si="4"/>
        <v/>
      </c>
      <c r="B132" s="28"/>
      <c r="C132" s="65"/>
      <c r="D132" s="33"/>
      <c r="E132" s="69"/>
      <c r="F132" s="69"/>
      <c r="G132" s="34"/>
      <c r="H132" s="34"/>
      <c r="I132" s="34"/>
      <c r="J132" s="34"/>
      <c r="K132" s="29">
        <f t="shared" si="5"/>
        <v>0</v>
      </c>
      <c r="N132" s="32"/>
    </row>
    <row r="133" spans="1:14" s="26" customFormat="1">
      <c r="A133" s="28" t="str">
        <f t="shared" si="4"/>
        <v/>
      </c>
      <c r="B133" s="28"/>
      <c r="C133" s="65"/>
      <c r="D133" s="33"/>
      <c r="E133" s="69"/>
      <c r="F133" s="69"/>
      <c r="G133" s="34"/>
      <c r="H133" s="34"/>
      <c r="I133" s="34"/>
      <c r="J133" s="34"/>
      <c r="K133" s="29">
        <f t="shared" si="5"/>
        <v>0</v>
      </c>
      <c r="N133" s="32"/>
    </row>
    <row r="134" spans="1:14" s="26" customFormat="1">
      <c r="A134" s="28" t="str">
        <f t="shared" si="4"/>
        <v/>
      </c>
      <c r="B134" s="28"/>
      <c r="C134" s="65"/>
      <c r="D134" s="33"/>
      <c r="E134" s="69"/>
      <c r="F134" s="69"/>
      <c r="G134" s="34"/>
      <c r="H134" s="34"/>
      <c r="I134" s="34"/>
      <c r="J134" s="34"/>
      <c r="K134" s="29">
        <f t="shared" si="5"/>
        <v>0</v>
      </c>
      <c r="N134" s="32"/>
    </row>
    <row r="135" spans="1:14" s="26" customFormat="1">
      <c r="A135" s="28" t="str">
        <f t="shared" si="4"/>
        <v/>
      </c>
      <c r="B135" s="28"/>
      <c r="C135" s="65"/>
      <c r="D135" s="33"/>
      <c r="E135" s="69"/>
      <c r="F135" s="69"/>
      <c r="G135" s="34"/>
      <c r="H135" s="34"/>
      <c r="I135" s="34"/>
      <c r="J135" s="34"/>
      <c r="K135" s="29">
        <f t="shared" si="5"/>
        <v>0</v>
      </c>
      <c r="N135" s="32"/>
    </row>
    <row r="136" spans="1:14" s="26" customFormat="1">
      <c r="A136" s="28" t="str">
        <f t="shared" si="4"/>
        <v/>
      </c>
      <c r="B136" s="28"/>
      <c r="C136" s="65"/>
      <c r="D136" s="33"/>
      <c r="E136" s="69"/>
      <c r="F136" s="69"/>
      <c r="G136" s="34"/>
      <c r="H136" s="34"/>
      <c r="I136" s="34"/>
      <c r="J136" s="34"/>
      <c r="K136" s="29">
        <f t="shared" si="5"/>
        <v>0</v>
      </c>
      <c r="N136" s="32"/>
    </row>
    <row r="137" spans="1:14" s="26" customFormat="1">
      <c r="A137" s="28" t="str">
        <f t="shared" si="4"/>
        <v/>
      </c>
      <c r="B137" s="28"/>
      <c r="C137" s="65"/>
      <c r="D137" s="33"/>
      <c r="E137" s="69"/>
      <c r="F137" s="69"/>
      <c r="G137" s="34"/>
      <c r="H137" s="34"/>
      <c r="I137" s="34"/>
      <c r="J137" s="34"/>
      <c r="K137" s="29">
        <f t="shared" si="5"/>
        <v>0</v>
      </c>
      <c r="N137" s="32"/>
    </row>
    <row r="138" spans="1:14" s="26" customFormat="1">
      <c r="A138" s="28" t="str">
        <f t="shared" si="4"/>
        <v/>
      </c>
      <c r="B138" s="28"/>
      <c r="C138" s="65"/>
      <c r="D138" s="33"/>
      <c r="E138" s="69"/>
      <c r="F138" s="69"/>
      <c r="G138" s="34"/>
      <c r="H138" s="34"/>
      <c r="I138" s="34"/>
      <c r="J138" s="34"/>
      <c r="K138" s="29">
        <f t="shared" si="5"/>
        <v>0</v>
      </c>
      <c r="N138" s="32"/>
    </row>
    <row r="139" spans="1:14" s="26" customFormat="1">
      <c r="A139" s="28" t="str">
        <f t="shared" si="4"/>
        <v/>
      </c>
      <c r="B139" s="28"/>
      <c r="C139" s="65"/>
      <c r="D139" s="33"/>
      <c r="E139" s="69"/>
      <c r="F139" s="69"/>
      <c r="G139" s="34"/>
      <c r="H139" s="34"/>
      <c r="I139" s="34"/>
      <c r="J139" s="34"/>
      <c r="K139" s="29">
        <f t="shared" si="5"/>
        <v>0</v>
      </c>
      <c r="N139" s="32"/>
    </row>
    <row r="140" spans="1:14" s="26" customFormat="1">
      <c r="A140" s="28" t="str">
        <f t="shared" si="4"/>
        <v/>
      </c>
      <c r="B140" s="28"/>
      <c r="C140" s="65"/>
      <c r="D140" s="33"/>
      <c r="E140" s="69"/>
      <c r="F140" s="69"/>
      <c r="G140" s="34"/>
      <c r="H140" s="34"/>
      <c r="I140" s="34"/>
      <c r="J140" s="34"/>
      <c r="K140" s="29">
        <f t="shared" si="5"/>
        <v>0</v>
      </c>
      <c r="N140" s="32"/>
    </row>
    <row r="141" spans="1:14" s="26" customFormat="1">
      <c r="A141" s="28" t="str">
        <f t="shared" si="4"/>
        <v/>
      </c>
      <c r="B141" s="28"/>
      <c r="C141" s="65"/>
      <c r="D141" s="33"/>
      <c r="E141" s="69"/>
      <c r="F141" s="69"/>
      <c r="G141" s="34"/>
      <c r="H141" s="34"/>
      <c r="I141" s="34"/>
      <c r="J141" s="34"/>
      <c r="K141" s="29">
        <f t="shared" si="5"/>
        <v>0</v>
      </c>
      <c r="N141" s="32"/>
    </row>
    <row r="142" spans="1:14" s="26" customFormat="1">
      <c r="A142" s="28" t="str">
        <f t="shared" si="4"/>
        <v/>
      </c>
      <c r="B142" s="28"/>
      <c r="C142" s="65"/>
      <c r="D142" s="33"/>
      <c r="E142" s="69"/>
      <c r="F142" s="69"/>
      <c r="G142" s="34"/>
      <c r="H142" s="34"/>
      <c r="I142" s="34"/>
      <c r="J142" s="34"/>
      <c r="K142" s="29">
        <f t="shared" si="5"/>
        <v>0</v>
      </c>
      <c r="N142" s="32"/>
    </row>
    <row r="143" spans="1:14" s="26" customFormat="1">
      <c r="A143" s="28" t="str">
        <f t="shared" si="4"/>
        <v/>
      </c>
      <c r="B143" s="28"/>
      <c r="C143" s="65"/>
      <c r="D143" s="33"/>
      <c r="E143" s="69"/>
      <c r="F143" s="69"/>
      <c r="G143" s="34"/>
      <c r="H143" s="34"/>
      <c r="I143" s="34"/>
      <c r="J143" s="34"/>
      <c r="K143" s="29">
        <f t="shared" si="5"/>
        <v>0</v>
      </c>
      <c r="N143" s="32"/>
    </row>
    <row r="144" spans="1:14" s="26" customFormat="1">
      <c r="A144" s="28" t="str">
        <f t="shared" si="4"/>
        <v/>
      </c>
      <c r="B144" s="28"/>
      <c r="C144" s="65"/>
      <c r="D144" s="33"/>
      <c r="E144" s="69"/>
      <c r="F144" s="69"/>
      <c r="G144" s="34"/>
      <c r="H144" s="34"/>
      <c r="I144" s="34"/>
      <c r="J144" s="34"/>
      <c r="K144" s="29">
        <f t="shared" si="5"/>
        <v>0</v>
      </c>
      <c r="N144" s="32"/>
    </row>
    <row r="145" spans="1:14" s="26" customFormat="1">
      <c r="A145" s="28" t="str">
        <f t="shared" si="4"/>
        <v/>
      </c>
      <c r="B145" s="28"/>
      <c r="C145" s="65"/>
      <c r="D145" s="33"/>
      <c r="E145" s="69"/>
      <c r="F145" s="69"/>
      <c r="G145" s="34"/>
      <c r="H145" s="34"/>
      <c r="I145" s="34"/>
      <c r="J145" s="34"/>
      <c r="K145" s="29">
        <f t="shared" si="5"/>
        <v>0</v>
      </c>
      <c r="N145" s="32"/>
    </row>
    <row r="146" spans="1:14" s="26" customFormat="1">
      <c r="A146" s="28" t="str">
        <f t="shared" si="4"/>
        <v/>
      </c>
      <c r="B146" s="28"/>
      <c r="C146" s="65"/>
      <c r="D146" s="33"/>
      <c r="E146" s="69"/>
      <c r="F146" s="69"/>
      <c r="G146" s="34"/>
      <c r="H146" s="34"/>
      <c r="I146" s="34"/>
      <c r="J146" s="34"/>
      <c r="K146" s="29">
        <f t="shared" si="5"/>
        <v>0</v>
      </c>
      <c r="N146" s="32"/>
    </row>
    <row r="147" spans="1:14" s="26" customFormat="1">
      <c r="A147" s="28" t="str">
        <f t="shared" si="4"/>
        <v/>
      </c>
      <c r="B147" s="28"/>
      <c r="C147" s="65"/>
      <c r="D147" s="33"/>
      <c r="E147" s="69"/>
      <c r="F147" s="69"/>
      <c r="G147" s="34"/>
      <c r="H147" s="34"/>
      <c r="I147" s="34"/>
      <c r="J147" s="34"/>
      <c r="K147" s="29">
        <f t="shared" si="5"/>
        <v>0</v>
      </c>
      <c r="N147" s="32"/>
    </row>
    <row r="148" spans="1:14" s="26" customFormat="1">
      <c r="A148" s="28" t="str">
        <f t="shared" si="4"/>
        <v/>
      </c>
      <c r="B148" s="28"/>
      <c r="C148" s="65"/>
      <c r="D148" s="33"/>
      <c r="E148" s="69"/>
      <c r="F148" s="69"/>
      <c r="G148" s="34"/>
      <c r="H148" s="34"/>
      <c r="I148" s="34"/>
      <c r="J148" s="34"/>
      <c r="K148" s="29">
        <f t="shared" si="5"/>
        <v>0</v>
      </c>
      <c r="N148" s="32"/>
    </row>
    <row r="149" spans="1:14" s="26" customFormat="1">
      <c r="A149" s="28" t="str">
        <f t="shared" si="4"/>
        <v/>
      </c>
      <c r="B149" s="28"/>
      <c r="C149" s="65"/>
      <c r="D149" s="33"/>
      <c r="E149" s="69"/>
      <c r="F149" s="69"/>
      <c r="G149" s="34"/>
      <c r="H149" s="34"/>
      <c r="I149" s="34"/>
      <c r="J149" s="34"/>
      <c r="K149" s="29">
        <f t="shared" si="5"/>
        <v>0</v>
      </c>
      <c r="N149" s="32"/>
    </row>
    <row r="150" spans="1:14" s="26" customFormat="1">
      <c r="A150" s="28" t="str">
        <f t="shared" si="4"/>
        <v/>
      </c>
      <c r="B150" s="28"/>
      <c r="C150" s="65"/>
      <c r="D150" s="33"/>
      <c r="E150" s="69"/>
      <c r="F150" s="69"/>
      <c r="G150" s="34"/>
      <c r="H150" s="34"/>
      <c r="I150" s="34"/>
      <c r="J150" s="34"/>
      <c r="K150" s="29">
        <f t="shared" si="5"/>
        <v>0</v>
      </c>
      <c r="N150" s="32"/>
    </row>
    <row r="151" spans="1:14" s="26" customFormat="1">
      <c r="A151" s="28" t="str">
        <f t="shared" si="4"/>
        <v/>
      </c>
      <c r="B151" s="28"/>
      <c r="C151" s="65"/>
      <c r="D151" s="33"/>
      <c r="E151" s="69"/>
      <c r="F151" s="69"/>
      <c r="G151" s="34"/>
      <c r="H151" s="34"/>
      <c r="I151" s="34"/>
      <c r="J151" s="34"/>
      <c r="K151" s="29">
        <f t="shared" si="5"/>
        <v>0</v>
      </c>
      <c r="N151" s="32"/>
    </row>
    <row r="152" spans="1:14" s="26" customFormat="1">
      <c r="A152" s="28" t="str">
        <f t="shared" si="4"/>
        <v/>
      </c>
      <c r="B152" s="28"/>
      <c r="C152" s="65"/>
      <c r="D152" s="33"/>
      <c r="E152" s="69"/>
      <c r="F152" s="69"/>
      <c r="G152" s="34"/>
      <c r="H152" s="34"/>
      <c r="I152" s="34"/>
      <c r="J152" s="34"/>
      <c r="K152" s="29">
        <f t="shared" si="5"/>
        <v>0</v>
      </c>
      <c r="N152" s="32"/>
    </row>
    <row r="153" spans="1:14" s="26" customFormat="1">
      <c r="A153" s="28" t="str">
        <f t="shared" si="4"/>
        <v/>
      </c>
      <c r="B153" s="28"/>
      <c r="C153" s="65"/>
      <c r="D153" s="33"/>
      <c r="E153" s="69"/>
      <c r="F153" s="69"/>
      <c r="G153" s="34"/>
      <c r="H153" s="34"/>
      <c r="I153" s="34"/>
      <c r="J153" s="34"/>
      <c r="K153" s="29">
        <f t="shared" si="5"/>
        <v>0</v>
      </c>
      <c r="N153" s="32"/>
    </row>
    <row r="154" spans="1:14" s="26" customFormat="1">
      <c r="A154" s="28" t="str">
        <f t="shared" ref="A154:A217" si="6">E154&amp;F154</f>
        <v/>
      </c>
      <c r="B154" s="28"/>
      <c r="C154" s="65"/>
      <c r="D154" s="33"/>
      <c r="E154" s="69"/>
      <c r="F154" s="69"/>
      <c r="G154" s="34"/>
      <c r="H154" s="34"/>
      <c r="I154" s="34"/>
      <c r="J154" s="34"/>
      <c r="K154" s="29">
        <f t="shared" ref="K154:K217" si="7">SUM(G154:J154)</f>
        <v>0</v>
      </c>
      <c r="N154" s="32"/>
    </row>
    <row r="155" spans="1:14" s="26" customFormat="1">
      <c r="A155" s="28" t="str">
        <f t="shared" si="6"/>
        <v/>
      </c>
      <c r="B155" s="28"/>
      <c r="C155" s="65"/>
      <c r="D155" s="33"/>
      <c r="E155" s="69"/>
      <c r="F155" s="69"/>
      <c r="G155" s="34"/>
      <c r="H155" s="34"/>
      <c r="I155" s="34"/>
      <c r="J155" s="34"/>
      <c r="K155" s="29">
        <f t="shared" si="7"/>
        <v>0</v>
      </c>
      <c r="N155" s="32"/>
    </row>
    <row r="156" spans="1:14" s="26" customFormat="1">
      <c r="A156" s="28" t="str">
        <f t="shared" si="6"/>
        <v/>
      </c>
      <c r="B156" s="28"/>
      <c r="C156" s="65"/>
      <c r="D156" s="33"/>
      <c r="E156" s="69"/>
      <c r="F156" s="69"/>
      <c r="G156" s="34"/>
      <c r="H156" s="34"/>
      <c r="I156" s="34"/>
      <c r="J156" s="34"/>
      <c r="K156" s="29">
        <f t="shared" si="7"/>
        <v>0</v>
      </c>
      <c r="N156" s="32"/>
    </row>
    <row r="157" spans="1:14" s="26" customFormat="1">
      <c r="A157" s="28" t="str">
        <f t="shared" si="6"/>
        <v/>
      </c>
      <c r="B157" s="28"/>
      <c r="C157" s="65"/>
      <c r="D157" s="33"/>
      <c r="E157" s="69"/>
      <c r="F157" s="69"/>
      <c r="G157" s="34"/>
      <c r="H157" s="34"/>
      <c r="I157" s="34"/>
      <c r="J157" s="34"/>
      <c r="K157" s="29">
        <f t="shared" si="7"/>
        <v>0</v>
      </c>
      <c r="N157" s="32"/>
    </row>
    <row r="158" spans="1:14" s="26" customFormat="1">
      <c r="A158" s="28" t="str">
        <f t="shared" si="6"/>
        <v/>
      </c>
      <c r="B158" s="28"/>
      <c r="C158" s="65"/>
      <c r="D158" s="33"/>
      <c r="E158" s="69"/>
      <c r="F158" s="69"/>
      <c r="G158" s="34"/>
      <c r="H158" s="34"/>
      <c r="I158" s="34"/>
      <c r="J158" s="34"/>
      <c r="K158" s="29">
        <f t="shared" si="7"/>
        <v>0</v>
      </c>
      <c r="N158" s="32"/>
    </row>
    <row r="159" spans="1:14" s="26" customFormat="1">
      <c r="A159" s="28" t="str">
        <f t="shared" si="6"/>
        <v/>
      </c>
      <c r="B159" s="28"/>
      <c r="C159" s="65"/>
      <c r="D159" s="33"/>
      <c r="E159" s="69"/>
      <c r="F159" s="69"/>
      <c r="G159" s="34"/>
      <c r="H159" s="34"/>
      <c r="I159" s="34"/>
      <c r="J159" s="34"/>
      <c r="K159" s="29">
        <f t="shared" si="7"/>
        <v>0</v>
      </c>
      <c r="N159" s="32"/>
    </row>
    <row r="160" spans="1:14" s="26" customFormat="1">
      <c r="A160" s="28" t="str">
        <f t="shared" si="6"/>
        <v/>
      </c>
      <c r="B160" s="28"/>
      <c r="C160" s="65"/>
      <c r="D160" s="33"/>
      <c r="E160" s="69"/>
      <c r="F160" s="69"/>
      <c r="G160" s="34"/>
      <c r="H160" s="34"/>
      <c r="I160" s="34"/>
      <c r="J160" s="34"/>
      <c r="K160" s="29">
        <f t="shared" si="7"/>
        <v>0</v>
      </c>
      <c r="N160" s="32"/>
    </row>
    <row r="161" spans="1:14" s="26" customFormat="1">
      <c r="A161" s="28" t="str">
        <f t="shared" si="6"/>
        <v/>
      </c>
      <c r="B161" s="28"/>
      <c r="C161" s="65"/>
      <c r="D161" s="33"/>
      <c r="E161" s="69"/>
      <c r="F161" s="69"/>
      <c r="G161" s="34"/>
      <c r="H161" s="34"/>
      <c r="I161" s="34"/>
      <c r="J161" s="34"/>
      <c r="K161" s="29">
        <f t="shared" si="7"/>
        <v>0</v>
      </c>
      <c r="N161" s="32"/>
    </row>
    <row r="162" spans="1:14" s="26" customFormat="1">
      <c r="A162" s="28" t="str">
        <f t="shared" si="6"/>
        <v/>
      </c>
      <c r="B162" s="28"/>
      <c r="C162" s="65"/>
      <c r="D162" s="33"/>
      <c r="E162" s="69"/>
      <c r="F162" s="69"/>
      <c r="G162" s="34"/>
      <c r="H162" s="34"/>
      <c r="I162" s="34"/>
      <c r="J162" s="34"/>
      <c r="K162" s="29">
        <f t="shared" si="7"/>
        <v>0</v>
      </c>
      <c r="N162" s="32"/>
    </row>
    <row r="163" spans="1:14" s="26" customFormat="1">
      <c r="A163" s="28" t="str">
        <f t="shared" si="6"/>
        <v/>
      </c>
      <c r="B163" s="28"/>
      <c r="C163" s="65"/>
      <c r="D163" s="33"/>
      <c r="E163" s="69"/>
      <c r="F163" s="69"/>
      <c r="G163" s="34"/>
      <c r="H163" s="34"/>
      <c r="I163" s="34"/>
      <c r="J163" s="34"/>
      <c r="K163" s="29">
        <f t="shared" si="7"/>
        <v>0</v>
      </c>
      <c r="N163" s="32"/>
    </row>
    <row r="164" spans="1:14" s="26" customFormat="1">
      <c r="A164" s="28" t="str">
        <f t="shared" si="6"/>
        <v/>
      </c>
      <c r="B164" s="28"/>
      <c r="C164" s="65"/>
      <c r="D164" s="33"/>
      <c r="E164" s="69"/>
      <c r="F164" s="69"/>
      <c r="G164" s="34"/>
      <c r="H164" s="34"/>
      <c r="I164" s="34"/>
      <c r="J164" s="34"/>
      <c r="K164" s="29">
        <f t="shared" si="7"/>
        <v>0</v>
      </c>
      <c r="N164" s="32"/>
    </row>
    <row r="165" spans="1:14" s="26" customFormat="1">
      <c r="A165" s="28" t="str">
        <f t="shared" si="6"/>
        <v/>
      </c>
      <c r="B165" s="28"/>
      <c r="C165" s="65"/>
      <c r="D165" s="33"/>
      <c r="E165" s="69"/>
      <c r="F165" s="69"/>
      <c r="G165" s="34"/>
      <c r="H165" s="34"/>
      <c r="I165" s="34"/>
      <c r="J165" s="34"/>
      <c r="K165" s="29">
        <f t="shared" si="7"/>
        <v>0</v>
      </c>
      <c r="N165" s="32"/>
    </row>
    <row r="166" spans="1:14" s="26" customFormat="1">
      <c r="A166" s="28" t="str">
        <f t="shared" si="6"/>
        <v/>
      </c>
      <c r="B166" s="28"/>
      <c r="C166" s="65"/>
      <c r="D166" s="33"/>
      <c r="E166" s="69"/>
      <c r="F166" s="69"/>
      <c r="G166" s="34"/>
      <c r="H166" s="34"/>
      <c r="I166" s="34"/>
      <c r="J166" s="34"/>
      <c r="K166" s="29">
        <f t="shared" si="7"/>
        <v>0</v>
      </c>
      <c r="N166" s="32"/>
    </row>
    <row r="167" spans="1:14" s="26" customFormat="1">
      <c r="A167" s="28" t="str">
        <f t="shared" si="6"/>
        <v/>
      </c>
      <c r="B167" s="28"/>
      <c r="C167" s="65"/>
      <c r="D167" s="33"/>
      <c r="E167" s="69"/>
      <c r="F167" s="69"/>
      <c r="G167" s="34"/>
      <c r="H167" s="34"/>
      <c r="I167" s="34"/>
      <c r="J167" s="34"/>
      <c r="K167" s="29">
        <f t="shared" si="7"/>
        <v>0</v>
      </c>
      <c r="N167" s="32"/>
    </row>
    <row r="168" spans="1:14" s="26" customFormat="1">
      <c r="A168" s="28" t="str">
        <f t="shared" si="6"/>
        <v/>
      </c>
      <c r="B168" s="28"/>
      <c r="C168" s="65"/>
      <c r="D168" s="33"/>
      <c r="E168" s="69"/>
      <c r="F168" s="69"/>
      <c r="G168" s="34"/>
      <c r="H168" s="34"/>
      <c r="I168" s="34"/>
      <c r="J168" s="34"/>
      <c r="K168" s="29">
        <f t="shared" si="7"/>
        <v>0</v>
      </c>
      <c r="N168" s="32"/>
    </row>
    <row r="169" spans="1:14" s="26" customFormat="1">
      <c r="A169" s="28" t="str">
        <f t="shared" si="6"/>
        <v/>
      </c>
      <c r="B169" s="28"/>
      <c r="C169" s="65"/>
      <c r="D169" s="33"/>
      <c r="E169" s="69"/>
      <c r="F169" s="69"/>
      <c r="G169" s="34"/>
      <c r="H169" s="34"/>
      <c r="I169" s="34"/>
      <c r="J169" s="34"/>
      <c r="K169" s="29">
        <f t="shared" si="7"/>
        <v>0</v>
      </c>
      <c r="N169" s="32"/>
    </row>
    <row r="170" spans="1:14" s="26" customFormat="1">
      <c r="A170" s="28" t="str">
        <f t="shared" si="6"/>
        <v/>
      </c>
      <c r="B170" s="28"/>
      <c r="C170" s="65"/>
      <c r="D170" s="33"/>
      <c r="E170" s="69"/>
      <c r="F170" s="69"/>
      <c r="G170" s="34"/>
      <c r="H170" s="34"/>
      <c r="I170" s="34"/>
      <c r="J170" s="34"/>
      <c r="K170" s="29">
        <f t="shared" si="7"/>
        <v>0</v>
      </c>
      <c r="N170" s="32"/>
    </row>
    <row r="171" spans="1:14" s="26" customFormat="1">
      <c r="A171" s="28" t="str">
        <f t="shared" si="6"/>
        <v/>
      </c>
      <c r="B171" s="28"/>
      <c r="C171" s="65"/>
      <c r="D171" s="33"/>
      <c r="E171" s="69"/>
      <c r="F171" s="69"/>
      <c r="G171" s="34"/>
      <c r="H171" s="34"/>
      <c r="I171" s="34"/>
      <c r="J171" s="34"/>
      <c r="K171" s="29">
        <f t="shared" si="7"/>
        <v>0</v>
      </c>
      <c r="N171" s="32"/>
    </row>
    <row r="172" spans="1:14" s="26" customFormat="1">
      <c r="A172" s="28" t="str">
        <f t="shared" si="6"/>
        <v/>
      </c>
      <c r="B172" s="28"/>
      <c r="C172" s="65"/>
      <c r="D172" s="33"/>
      <c r="E172" s="69"/>
      <c r="F172" s="69"/>
      <c r="G172" s="34"/>
      <c r="H172" s="34"/>
      <c r="I172" s="34"/>
      <c r="J172" s="34"/>
      <c r="K172" s="29">
        <f t="shared" si="7"/>
        <v>0</v>
      </c>
      <c r="N172" s="32"/>
    </row>
    <row r="173" spans="1:14" s="26" customFormat="1">
      <c r="A173" s="28" t="str">
        <f t="shared" si="6"/>
        <v/>
      </c>
      <c r="B173" s="28"/>
      <c r="C173" s="65"/>
      <c r="D173" s="33"/>
      <c r="E173" s="69"/>
      <c r="F173" s="69"/>
      <c r="G173" s="34"/>
      <c r="H173" s="34"/>
      <c r="I173" s="34"/>
      <c r="J173" s="34"/>
      <c r="K173" s="29">
        <f t="shared" si="7"/>
        <v>0</v>
      </c>
      <c r="N173" s="32"/>
    </row>
    <row r="174" spans="1:14" s="26" customFormat="1">
      <c r="A174" s="28" t="str">
        <f t="shared" si="6"/>
        <v/>
      </c>
      <c r="B174" s="28"/>
      <c r="C174" s="65"/>
      <c r="D174" s="33"/>
      <c r="E174" s="69"/>
      <c r="F174" s="69"/>
      <c r="G174" s="34"/>
      <c r="H174" s="34"/>
      <c r="I174" s="34"/>
      <c r="J174" s="34"/>
      <c r="K174" s="29">
        <f t="shared" si="7"/>
        <v>0</v>
      </c>
      <c r="N174" s="32"/>
    </row>
    <row r="175" spans="1:14" s="26" customFormat="1">
      <c r="A175" s="28" t="str">
        <f t="shared" si="6"/>
        <v/>
      </c>
      <c r="B175" s="28"/>
      <c r="C175" s="65"/>
      <c r="D175" s="33"/>
      <c r="E175" s="69"/>
      <c r="F175" s="69"/>
      <c r="G175" s="34"/>
      <c r="H175" s="34"/>
      <c r="I175" s="34"/>
      <c r="J175" s="34"/>
      <c r="K175" s="29">
        <f t="shared" si="7"/>
        <v>0</v>
      </c>
      <c r="N175" s="32"/>
    </row>
    <row r="176" spans="1:14" s="26" customFormat="1">
      <c r="A176" s="28" t="str">
        <f t="shared" si="6"/>
        <v/>
      </c>
      <c r="B176" s="28"/>
      <c r="C176" s="65"/>
      <c r="D176" s="33"/>
      <c r="E176" s="69"/>
      <c r="F176" s="69"/>
      <c r="G176" s="34"/>
      <c r="H176" s="34"/>
      <c r="I176" s="34"/>
      <c r="J176" s="34"/>
      <c r="K176" s="29">
        <f t="shared" si="7"/>
        <v>0</v>
      </c>
      <c r="N176" s="32"/>
    </row>
    <row r="177" spans="1:14" s="26" customFormat="1">
      <c r="A177" s="28" t="str">
        <f t="shared" si="6"/>
        <v/>
      </c>
      <c r="B177" s="28"/>
      <c r="C177" s="65"/>
      <c r="D177" s="33"/>
      <c r="E177" s="69"/>
      <c r="F177" s="69"/>
      <c r="G177" s="34"/>
      <c r="H177" s="34"/>
      <c r="I177" s="34"/>
      <c r="J177" s="34"/>
      <c r="K177" s="29">
        <f t="shared" si="7"/>
        <v>0</v>
      </c>
      <c r="N177" s="32"/>
    </row>
    <row r="178" spans="1:14" s="26" customFormat="1">
      <c r="A178" s="28" t="str">
        <f t="shared" si="6"/>
        <v/>
      </c>
      <c r="B178" s="28"/>
      <c r="C178" s="65"/>
      <c r="D178" s="33"/>
      <c r="E178" s="69"/>
      <c r="F178" s="69"/>
      <c r="G178" s="34"/>
      <c r="H178" s="34"/>
      <c r="I178" s="34"/>
      <c r="J178" s="34"/>
      <c r="K178" s="29">
        <f t="shared" si="7"/>
        <v>0</v>
      </c>
      <c r="N178" s="32"/>
    </row>
    <row r="179" spans="1:14" s="26" customFormat="1">
      <c r="A179" s="28" t="str">
        <f t="shared" si="6"/>
        <v/>
      </c>
      <c r="B179" s="28"/>
      <c r="C179" s="65"/>
      <c r="D179" s="33"/>
      <c r="E179" s="69"/>
      <c r="F179" s="69"/>
      <c r="G179" s="34"/>
      <c r="H179" s="34"/>
      <c r="I179" s="34"/>
      <c r="J179" s="34"/>
      <c r="K179" s="29">
        <f t="shared" si="7"/>
        <v>0</v>
      </c>
      <c r="N179" s="32"/>
    </row>
    <row r="180" spans="1:14" s="26" customFormat="1">
      <c r="A180" s="28" t="str">
        <f t="shared" si="6"/>
        <v/>
      </c>
      <c r="B180" s="28"/>
      <c r="C180" s="65"/>
      <c r="D180" s="33"/>
      <c r="E180" s="69"/>
      <c r="F180" s="69"/>
      <c r="G180" s="34"/>
      <c r="H180" s="34"/>
      <c r="I180" s="34"/>
      <c r="J180" s="34"/>
      <c r="K180" s="29">
        <f t="shared" si="7"/>
        <v>0</v>
      </c>
      <c r="N180" s="32"/>
    </row>
    <row r="181" spans="1:14" s="26" customFormat="1">
      <c r="A181" s="28" t="str">
        <f t="shared" si="6"/>
        <v/>
      </c>
      <c r="B181" s="28"/>
      <c r="C181" s="65"/>
      <c r="D181" s="33"/>
      <c r="E181" s="69"/>
      <c r="F181" s="69"/>
      <c r="G181" s="34"/>
      <c r="H181" s="34"/>
      <c r="I181" s="34"/>
      <c r="J181" s="34"/>
      <c r="K181" s="29">
        <f t="shared" si="7"/>
        <v>0</v>
      </c>
      <c r="N181" s="32"/>
    </row>
    <row r="182" spans="1:14" s="26" customFormat="1">
      <c r="A182" s="28" t="str">
        <f t="shared" si="6"/>
        <v/>
      </c>
      <c r="B182" s="28"/>
      <c r="C182" s="65"/>
      <c r="D182" s="33"/>
      <c r="E182" s="69"/>
      <c r="F182" s="69"/>
      <c r="G182" s="34"/>
      <c r="H182" s="34"/>
      <c r="I182" s="34"/>
      <c r="J182" s="34"/>
      <c r="K182" s="29">
        <f t="shared" si="7"/>
        <v>0</v>
      </c>
      <c r="N182" s="32"/>
    </row>
    <row r="183" spans="1:14" s="26" customFormat="1">
      <c r="A183" s="28" t="str">
        <f t="shared" si="6"/>
        <v/>
      </c>
      <c r="B183" s="28"/>
      <c r="C183" s="65"/>
      <c r="D183" s="33"/>
      <c r="E183" s="69"/>
      <c r="F183" s="69"/>
      <c r="G183" s="34"/>
      <c r="H183" s="34"/>
      <c r="I183" s="34"/>
      <c r="J183" s="34"/>
      <c r="K183" s="29">
        <f t="shared" si="7"/>
        <v>0</v>
      </c>
      <c r="N183" s="32"/>
    </row>
    <row r="184" spans="1:14" s="26" customFormat="1">
      <c r="A184" s="28" t="str">
        <f t="shared" si="6"/>
        <v/>
      </c>
      <c r="B184" s="28"/>
      <c r="C184" s="65"/>
      <c r="D184" s="33"/>
      <c r="E184" s="69"/>
      <c r="F184" s="69"/>
      <c r="G184" s="34"/>
      <c r="H184" s="34"/>
      <c r="I184" s="34"/>
      <c r="J184" s="34"/>
      <c r="K184" s="29">
        <f t="shared" si="7"/>
        <v>0</v>
      </c>
      <c r="N184" s="32"/>
    </row>
    <row r="185" spans="1:14" s="26" customFormat="1">
      <c r="A185" s="28" t="str">
        <f t="shared" si="6"/>
        <v/>
      </c>
      <c r="B185" s="28"/>
      <c r="C185" s="65"/>
      <c r="D185" s="33"/>
      <c r="E185" s="69"/>
      <c r="F185" s="69"/>
      <c r="G185" s="34"/>
      <c r="H185" s="34"/>
      <c r="I185" s="34"/>
      <c r="J185" s="34"/>
      <c r="K185" s="29">
        <f t="shared" si="7"/>
        <v>0</v>
      </c>
      <c r="N185" s="32"/>
    </row>
    <row r="186" spans="1:14" s="26" customFormat="1">
      <c r="A186" s="28" t="str">
        <f t="shared" si="6"/>
        <v/>
      </c>
      <c r="B186" s="28"/>
      <c r="C186" s="65"/>
      <c r="D186" s="33"/>
      <c r="E186" s="69"/>
      <c r="F186" s="69"/>
      <c r="G186" s="34"/>
      <c r="H186" s="34"/>
      <c r="I186" s="34"/>
      <c r="J186" s="34"/>
      <c r="K186" s="29">
        <f t="shared" si="7"/>
        <v>0</v>
      </c>
      <c r="N186" s="32"/>
    </row>
    <row r="187" spans="1:14" s="26" customFormat="1">
      <c r="A187" s="28" t="str">
        <f t="shared" si="6"/>
        <v/>
      </c>
      <c r="B187" s="28"/>
      <c r="C187" s="65"/>
      <c r="D187" s="33"/>
      <c r="E187" s="69"/>
      <c r="F187" s="69"/>
      <c r="G187" s="34"/>
      <c r="H187" s="34"/>
      <c r="I187" s="34"/>
      <c r="J187" s="34"/>
      <c r="K187" s="29">
        <f t="shared" si="7"/>
        <v>0</v>
      </c>
      <c r="N187" s="32"/>
    </row>
    <row r="188" spans="1:14" s="26" customFormat="1">
      <c r="A188" s="28" t="str">
        <f t="shared" si="6"/>
        <v/>
      </c>
      <c r="B188" s="28"/>
      <c r="C188" s="65"/>
      <c r="D188" s="33"/>
      <c r="E188" s="69"/>
      <c r="F188" s="69"/>
      <c r="G188" s="34"/>
      <c r="H188" s="34"/>
      <c r="I188" s="34"/>
      <c r="J188" s="34"/>
      <c r="K188" s="29">
        <f t="shared" si="7"/>
        <v>0</v>
      </c>
      <c r="N188" s="32"/>
    </row>
    <row r="189" spans="1:14" s="26" customFormat="1">
      <c r="A189" s="28" t="str">
        <f t="shared" si="6"/>
        <v/>
      </c>
      <c r="B189" s="28"/>
      <c r="C189" s="65"/>
      <c r="D189" s="33"/>
      <c r="E189" s="69"/>
      <c r="F189" s="69"/>
      <c r="G189" s="34"/>
      <c r="H189" s="34"/>
      <c r="I189" s="34"/>
      <c r="J189" s="34"/>
      <c r="K189" s="29">
        <f t="shared" si="7"/>
        <v>0</v>
      </c>
      <c r="N189" s="32"/>
    </row>
    <row r="190" spans="1:14" s="26" customFormat="1">
      <c r="A190" s="28" t="str">
        <f t="shared" si="6"/>
        <v/>
      </c>
      <c r="B190" s="28"/>
      <c r="C190" s="65"/>
      <c r="D190" s="33"/>
      <c r="E190" s="69"/>
      <c r="F190" s="69"/>
      <c r="G190" s="34"/>
      <c r="H190" s="34"/>
      <c r="I190" s="34"/>
      <c r="J190" s="34"/>
      <c r="K190" s="29">
        <f t="shared" si="7"/>
        <v>0</v>
      </c>
      <c r="N190" s="32"/>
    </row>
    <row r="191" spans="1:14" s="26" customFormat="1">
      <c r="A191" s="28" t="str">
        <f t="shared" si="6"/>
        <v/>
      </c>
      <c r="B191" s="28"/>
      <c r="C191" s="65"/>
      <c r="D191" s="33"/>
      <c r="E191" s="69"/>
      <c r="F191" s="69"/>
      <c r="G191" s="34"/>
      <c r="H191" s="34"/>
      <c r="I191" s="34"/>
      <c r="J191" s="34"/>
      <c r="K191" s="29">
        <f t="shared" si="7"/>
        <v>0</v>
      </c>
      <c r="N191" s="32"/>
    </row>
    <row r="192" spans="1:14" s="26" customFormat="1">
      <c r="A192" s="28" t="str">
        <f t="shared" si="6"/>
        <v/>
      </c>
      <c r="B192" s="28"/>
      <c r="C192" s="65"/>
      <c r="D192" s="33"/>
      <c r="E192" s="69"/>
      <c r="F192" s="69"/>
      <c r="G192" s="34"/>
      <c r="H192" s="34"/>
      <c r="I192" s="34"/>
      <c r="J192" s="34"/>
      <c r="K192" s="29">
        <f t="shared" si="7"/>
        <v>0</v>
      </c>
      <c r="N192" s="32"/>
    </row>
    <row r="193" spans="1:14" s="26" customFormat="1">
      <c r="A193" s="28" t="str">
        <f t="shared" si="6"/>
        <v/>
      </c>
      <c r="B193" s="28"/>
      <c r="C193" s="65"/>
      <c r="D193" s="33"/>
      <c r="E193" s="69"/>
      <c r="F193" s="69"/>
      <c r="G193" s="34"/>
      <c r="H193" s="34"/>
      <c r="I193" s="34"/>
      <c r="J193" s="34"/>
      <c r="K193" s="29">
        <f t="shared" si="7"/>
        <v>0</v>
      </c>
      <c r="N193" s="32"/>
    </row>
    <row r="194" spans="1:14" s="26" customFormat="1">
      <c r="A194" s="28" t="str">
        <f t="shared" si="6"/>
        <v/>
      </c>
      <c r="B194" s="28"/>
      <c r="C194" s="65"/>
      <c r="D194" s="33"/>
      <c r="E194" s="69"/>
      <c r="F194" s="69"/>
      <c r="G194" s="34"/>
      <c r="H194" s="34"/>
      <c r="I194" s="34"/>
      <c r="J194" s="34"/>
      <c r="K194" s="29">
        <f t="shared" si="7"/>
        <v>0</v>
      </c>
      <c r="N194" s="32"/>
    </row>
    <row r="195" spans="1:14" s="26" customFormat="1">
      <c r="A195" s="28" t="str">
        <f t="shared" si="6"/>
        <v/>
      </c>
      <c r="B195" s="28"/>
      <c r="C195" s="65"/>
      <c r="D195" s="33"/>
      <c r="E195" s="69"/>
      <c r="F195" s="69"/>
      <c r="G195" s="34"/>
      <c r="H195" s="34"/>
      <c r="I195" s="34"/>
      <c r="J195" s="34"/>
      <c r="K195" s="29">
        <f t="shared" si="7"/>
        <v>0</v>
      </c>
      <c r="N195" s="32"/>
    </row>
    <row r="196" spans="1:14" s="26" customFormat="1">
      <c r="A196" s="28" t="str">
        <f t="shared" si="6"/>
        <v/>
      </c>
      <c r="B196" s="28"/>
      <c r="C196" s="65"/>
      <c r="D196" s="33"/>
      <c r="E196" s="69"/>
      <c r="F196" s="69"/>
      <c r="G196" s="34"/>
      <c r="H196" s="34"/>
      <c r="I196" s="34"/>
      <c r="J196" s="34"/>
      <c r="K196" s="29">
        <f t="shared" si="7"/>
        <v>0</v>
      </c>
      <c r="N196" s="32"/>
    </row>
    <row r="197" spans="1:14" s="26" customFormat="1">
      <c r="A197" s="28" t="str">
        <f t="shared" si="6"/>
        <v/>
      </c>
      <c r="B197" s="28"/>
      <c r="C197" s="65"/>
      <c r="D197" s="33"/>
      <c r="E197" s="69"/>
      <c r="F197" s="69"/>
      <c r="G197" s="34"/>
      <c r="H197" s="34"/>
      <c r="I197" s="34"/>
      <c r="J197" s="34"/>
      <c r="K197" s="29">
        <f t="shared" si="7"/>
        <v>0</v>
      </c>
      <c r="N197" s="32"/>
    </row>
    <row r="198" spans="1:14" s="26" customFormat="1">
      <c r="A198" s="28" t="str">
        <f t="shared" si="6"/>
        <v/>
      </c>
      <c r="B198" s="28"/>
      <c r="C198" s="65"/>
      <c r="D198" s="33"/>
      <c r="E198" s="69"/>
      <c r="F198" s="69"/>
      <c r="G198" s="34"/>
      <c r="H198" s="34"/>
      <c r="I198" s="34"/>
      <c r="J198" s="34"/>
      <c r="K198" s="29">
        <f t="shared" si="7"/>
        <v>0</v>
      </c>
      <c r="N198" s="32"/>
    </row>
    <row r="199" spans="1:14" s="26" customFormat="1">
      <c r="A199" s="28" t="str">
        <f t="shared" si="6"/>
        <v/>
      </c>
      <c r="B199" s="28"/>
      <c r="C199" s="65"/>
      <c r="D199" s="33"/>
      <c r="E199" s="69"/>
      <c r="F199" s="69"/>
      <c r="G199" s="34"/>
      <c r="H199" s="34"/>
      <c r="I199" s="34"/>
      <c r="J199" s="34"/>
      <c r="K199" s="29">
        <f t="shared" si="7"/>
        <v>0</v>
      </c>
      <c r="N199" s="32"/>
    </row>
    <row r="200" spans="1:14" s="26" customFormat="1">
      <c r="A200" s="28" t="str">
        <f t="shared" si="6"/>
        <v/>
      </c>
      <c r="B200" s="28"/>
      <c r="C200" s="65"/>
      <c r="D200" s="33"/>
      <c r="E200" s="69"/>
      <c r="F200" s="69"/>
      <c r="G200" s="34"/>
      <c r="H200" s="34"/>
      <c r="I200" s="34"/>
      <c r="J200" s="34"/>
      <c r="K200" s="29">
        <f t="shared" si="7"/>
        <v>0</v>
      </c>
      <c r="N200" s="32"/>
    </row>
    <row r="201" spans="1:14" s="26" customFormat="1">
      <c r="A201" s="28" t="str">
        <f t="shared" si="6"/>
        <v/>
      </c>
      <c r="B201" s="28"/>
      <c r="C201" s="65"/>
      <c r="D201" s="33"/>
      <c r="E201" s="69"/>
      <c r="F201" s="69"/>
      <c r="G201" s="34"/>
      <c r="H201" s="34"/>
      <c r="I201" s="34"/>
      <c r="J201" s="34"/>
      <c r="K201" s="29">
        <f t="shared" si="7"/>
        <v>0</v>
      </c>
      <c r="N201" s="32"/>
    </row>
    <row r="202" spans="1:14" s="26" customFormat="1">
      <c r="A202" s="28" t="str">
        <f t="shared" si="6"/>
        <v/>
      </c>
      <c r="B202" s="28"/>
      <c r="C202" s="65"/>
      <c r="D202" s="33"/>
      <c r="E202" s="69"/>
      <c r="F202" s="69"/>
      <c r="G202" s="34"/>
      <c r="H202" s="34"/>
      <c r="I202" s="34"/>
      <c r="J202" s="34"/>
      <c r="K202" s="29">
        <f t="shared" si="7"/>
        <v>0</v>
      </c>
      <c r="N202" s="32"/>
    </row>
    <row r="203" spans="1:14" s="26" customFormat="1">
      <c r="A203" s="28" t="str">
        <f t="shared" si="6"/>
        <v/>
      </c>
      <c r="B203" s="28"/>
      <c r="C203" s="65"/>
      <c r="D203" s="33"/>
      <c r="E203" s="69"/>
      <c r="F203" s="69"/>
      <c r="G203" s="34"/>
      <c r="H203" s="34"/>
      <c r="I203" s="34"/>
      <c r="J203" s="34"/>
      <c r="K203" s="29">
        <f t="shared" si="7"/>
        <v>0</v>
      </c>
      <c r="N203" s="32"/>
    </row>
    <row r="204" spans="1:14" s="26" customFormat="1">
      <c r="A204" s="28" t="str">
        <f t="shared" si="6"/>
        <v/>
      </c>
      <c r="B204" s="28"/>
      <c r="C204" s="65"/>
      <c r="D204" s="33"/>
      <c r="E204" s="69"/>
      <c r="F204" s="69"/>
      <c r="G204" s="34"/>
      <c r="H204" s="34"/>
      <c r="I204" s="34"/>
      <c r="J204" s="34"/>
      <c r="K204" s="29">
        <f t="shared" si="7"/>
        <v>0</v>
      </c>
      <c r="N204" s="32"/>
    </row>
    <row r="205" spans="1:14" s="26" customFormat="1">
      <c r="A205" s="28" t="str">
        <f t="shared" si="6"/>
        <v/>
      </c>
      <c r="B205" s="28"/>
      <c r="C205" s="65"/>
      <c r="D205" s="33"/>
      <c r="E205" s="69"/>
      <c r="F205" s="69"/>
      <c r="G205" s="34"/>
      <c r="H205" s="34"/>
      <c r="I205" s="34"/>
      <c r="J205" s="34"/>
      <c r="K205" s="29">
        <f t="shared" si="7"/>
        <v>0</v>
      </c>
      <c r="N205" s="32"/>
    </row>
    <row r="206" spans="1:14" s="26" customFormat="1">
      <c r="A206" s="28" t="str">
        <f t="shared" si="6"/>
        <v/>
      </c>
      <c r="B206" s="28"/>
      <c r="C206" s="65"/>
      <c r="D206" s="33"/>
      <c r="E206" s="69"/>
      <c r="F206" s="69"/>
      <c r="G206" s="34"/>
      <c r="H206" s="34"/>
      <c r="I206" s="34"/>
      <c r="J206" s="34"/>
      <c r="K206" s="29">
        <f t="shared" si="7"/>
        <v>0</v>
      </c>
      <c r="N206" s="32"/>
    </row>
    <row r="207" spans="1:14" s="26" customFormat="1">
      <c r="A207" s="28" t="str">
        <f t="shared" si="6"/>
        <v/>
      </c>
      <c r="B207" s="28"/>
      <c r="C207" s="65"/>
      <c r="D207" s="33"/>
      <c r="E207" s="69"/>
      <c r="F207" s="69"/>
      <c r="G207" s="34"/>
      <c r="H207" s="34"/>
      <c r="I207" s="34"/>
      <c r="J207" s="34"/>
      <c r="K207" s="29">
        <f t="shared" si="7"/>
        <v>0</v>
      </c>
      <c r="N207" s="32"/>
    </row>
    <row r="208" spans="1:14" s="26" customFormat="1">
      <c r="A208" s="28" t="str">
        <f t="shared" si="6"/>
        <v/>
      </c>
      <c r="B208" s="28"/>
      <c r="C208" s="65"/>
      <c r="D208" s="33"/>
      <c r="E208" s="69"/>
      <c r="F208" s="69"/>
      <c r="G208" s="34"/>
      <c r="H208" s="34"/>
      <c r="I208" s="34"/>
      <c r="J208" s="34"/>
      <c r="K208" s="29">
        <f t="shared" si="7"/>
        <v>0</v>
      </c>
      <c r="N208" s="32"/>
    </row>
    <row r="209" spans="1:14" s="26" customFormat="1">
      <c r="A209" s="28" t="str">
        <f t="shared" si="6"/>
        <v/>
      </c>
      <c r="B209" s="28"/>
      <c r="C209" s="65"/>
      <c r="D209" s="33"/>
      <c r="E209" s="69"/>
      <c r="F209" s="69"/>
      <c r="G209" s="34"/>
      <c r="H209" s="34"/>
      <c r="I209" s="34"/>
      <c r="J209" s="34"/>
      <c r="K209" s="29">
        <f t="shared" si="7"/>
        <v>0</v>
      </c>
      <c r="N209" s="32"/>
    </row>
    <row r="210" spans="1:14" s="26" customFormat="1">
      <c r="A210" s="28" t="str">
        <f t="shared" si="6"/>
        <v/>
      </c>
      <c r="B210" s="28"/>
      <c r="C210" s="65"/>
      <c r="D210" s="33"/>
      <c r="E210" s="69"/>
      <c r="F210" s="69"/>
      <c r="G210" s="34"/>
      <c r="H210" s="34"/>
      <c r="I210" s="34"/>
      <c r="J210" s="34"/>
      <c r="K210" s="29">
        <f t="shared" si="7"/>
        <v>0</v>
      </c>
      <c r="N210" s="32"/>
    </row>
    <row r="211" spans="1:14" s="26" customFormat="1">
      <c r="A211" s="28" t="str">
        <f t="shared" si="6"/>
        <v/>
      </c>
      <c r="B211" s="28"/>
      <c r="C211" s="65"/>
      <c r="D211" s="33"/>
      <c r="E211" s="69"/>
      <c r="F211" s="69"/>
      <c r="G211" s="34"/>
      <c r="H211" s="34"/>
      <c r="I211" s="34"/>
      <c r="J211" s="34"/>
      <c r="K211" s="29">
        <f t="shared" si="7"/>
        <v>0</v>
      </c>
      <c r="N211" s="32"/>
    </row>
    <row r="212" spans="1:14" s="26" customFormat="1">
      <c r="A212" s="28" t="str">
        <f t="shared" si="6"/>
        <v/>
      </c>
      <c r="B212" s="28"/>
      <c r="C212" s="65"/>
      <c r="D212" s="33"/>
      <c r="E212" s="69"/>
      <c r="F212" s="69"/>
      <c r="G212" s="34"/>
      <c r="H212" s="34"/>
      <c r="I212" s="34"/>
      <c r="J212" s="34"/>
      <c r="K212" s="29">
        <f t="shared" si="7"/>
        <v>0</v>
      </c>
      <c r="N212" s="32"/>
    </row>
    <row r="213" spans="1:14" s="26" customFormat="1">
      <c r="A213" s="28" t="str">
        <f t="shared" si="6"/>
        <v/>
      </c>
      <c r="B213" s="28"/>
      <c r="C213" s="65"/>
      <c r="D213" s="33"/>
      <c r="E213" s="69"/>
      <c r="F213" s="69"/>
      <c r="G213" s="34"/>
      <c r="H213" s="34"/>
      <c r="I213" s="34"/>
      <c r="J213" s="34"/>
      <c r="K213" s="29">
        <f t="shared" si="7"/>
        <v>0</v>
      </c>
      <c r="N213" s="32"/>
    </row>
    <row r="214" spans="1:14" s="26" customFormat="1">
      <c r="A214" s="28" t="str">
        <f t="shared" si="6"/>
        <v/>
      </c>
      <c r="B214" s="28"/>
      <c r="C214" s="65"/>
      <c r="D214" s="33"/>
      <c r="E214" s="69"/>
      <c r="F214" s="69"/>
      <c r="G214" s="34"/>
      <c r="H214" s="34"/>
      <c r="I214" s="34"/>
      <c r="J214" s="34"/>
      <c r="K214" s="29">
        <f t="shared" si="7"/>
        <v>0</v>
      </c>
      <c r="N214" s="32"/>
    </row>
    <row r="215" spans="1:14" s="26" customFormat="1">
      <c r="A215" s="28" t="str">
        <f t="shared" si="6"/>
        <v/>
      </c>
      <c r="B215" s="28"/>
      <c r="C215" s="65"/>
      <c r="D215" s="33"/>
      <c r="E215" s="69"/>
      <c r="F215" s="69"/>
      <c r="G215" s="34"/>
      <c r="H215" s="34"/>
      <c r="I215" s="34"/>
      <c r="J215" s="34"/>
      <c r="K215" s="29">
        <f t="shared" si="7"/>
        <v>0</v>
      </c>
      <c r="N215" s="32"/>
    </row>
    <row r="216" spans="1:14" s="26" customFormat="1">
      <c r="A216" s="28" t="str">
        <f t="shared" si="6"/>
        <v/>
      </c>
      <c r="B216" s="28"/>
      <c r="C216" s="65"/>
      <c r="D216" s="33"/>
      <c r="E216" s="69"/>
      <c r="F216" s="69"/>
      <c r="G216" s="34"/>
      <c r="H216" s="34"/>
      <c r="I216" s="34"/>
      <c r="J216" s="34"/>
      <c r="K216" s="29">
        <f t="shared" si="7"/>
        <v>0</v>
      </c>
      <c r="N216" s="32"/>
    </row>
    <row r="217" spans="1:14" s="26" customFormat="1">
      <c r="A217" s="28" t="str">
        <f t="shared" si="6"/>
        <v/>
      </c>
      <c r="B217" s="28"/>
      <c r="C217" s="65"/>
      <c r="D217" s="33"/>
      <c r="E217" s="69"/>
      <c r="F217" s="69"/>
      <c r="G217" s="34"/>
      <c r="H217" s="34"/>
      <c r="I217" s="34"/>
      <c r="J217" s="34"/>
      <c r="K217" s="29">
        <f t="shared" si="7"/>
        <v>0</v>
      </c>
      <c r="N217" s="32"/>
    </row>
    <row r="218" spans="1:14" s="26" customFormat="1">
      <c r="A218" s="28" t="str">
        <f t="shared" ref="A218:A281" si="8">E218&amp;F218</f>
        <v/>
      </c>
      <c r="B218" s="28"/>
      <c r="C218" s="65"/>
      <c r="D218" s="33"/>
      <c r="E218" s="69"/>
      <c r="F218" s="69"/>
      <c r="G218" s="34"/>
      <c r="H218" s="34"/>
      <c r="I218" s="34"/>
      <c r="J218" s="34"/>
      <c r="K218" s="29">
        <f t="shared" ref="K218:K281" si="9">SUM(G218:J218)</f>
        <v>0</v>
      </c>
      <c r="N218" s="32"/>
    </row>
    <row r="219" spans="1:14" s="26" customFormat="1">
      <c r="A219" s="28" t="str">
        <f t="shared" si="8"/>
        <v/>
      </c>
      <c r="B219" s="28"/>
      <c r="C219" s="65"/>
      <c r="D219" s="33"/>
      <c r="E219" s="69"/>
      <c r="F219" s="69"/>
      <c r="G219" s="34"/>
      <c r="H219" s="34"/>
      <c r="I219" s="34"/>
      <c r="J219" s="34"/>
      <c r="K219" s="29">
        <f t="shared" si="9"/>
        <v>0</v>
      </c>
      <c r="N219" s="32"/>
    </row>
    <row r="220" spans="1:14" s="26" customFormat="1">
      <c r="A220" s="28" t="str">
        <f t="shared" si="8"/>
        <v/>
      </c>
      <c r="B220" s="28"/>
      <c r="C220" s="65"/>
      <c r="D220" s="33"/>
      <c r="E220" s="69"/>
      <c r="F220" s="69"/>
      <c r="G220" s="34"/>
      <c r="H220" s="34"/>
      <c r="I220" s="34"/>
      <c r="J220" s="34"/>
      <c r="K220" s="29">
        <f t="shared" si="9"/>
        <v>0</v>
      </c>
      <c r="N220" s="32"/>
    </row>
    <row r="221" spans="1:14" s="26" customFormat="1">
      <c r="A221" s="28" t="str">
        <f t="shared" si="8"/>
        <v/>
      </c>
      <c r="B221" s="28"/>
      <c r="C221" s="65"/>
      <c r="D221" s="33"/>
      <c r="E221" s="69"/>
      <c r="F221" s="69"/>
      <c r="G221" s="34"/>
      <c r="H221" s="34"/>
      <c r="I221" s="34"/>
      <c r="J221" s="34"/>
      <c r="K221" s="29">
        <f t="shared" si="9"/>
        <v>0</v>
      </c>
      <c r="N221" s="32"/>
    </row>
    <row r="222" spans="1:14" s="26" customFormat="1">
      <c r="A222" s="28" t="str">
        <f t="shared" si="8"/>
        <v/>
      </c>
      <c r="B222" s="28"/>
      <c r="C222" s="65"/>
      <c r="D222" s="33"/>
      <c r="E222" s="69"/>
      <c r="F222" s="69"/>
      <c r="G222" s="34"/>
      <c r="H222" s="34"/>
      <c r="I222" s="34"/>
      <c r="J222" s="34"/>
      <c r="K222" s="29">
        <f t="shared" si="9"/>
        <v>0</v>
      </c>
      <c r="N222" s="32"/>
    </row>
    <row r="223" spans="1:14" s="26" customFormat="1">
      <c r="A223" s="28" t="str">
        <f t="shared" si="8"/>
        <v/>
      </c>
      <c r="B223" s="28"/>
      <c r="C223" s="65"/>
      <c r="D223" s="33"/>
      <c r="E223" s="69"/>
      <c r="F223" s="69"/>
      <c r="G223" s="34"/>
      <c r="H223" s="34"/>
      <c r="I223" s="34"/>
      <c r="J223" s="34"/>
      <c r="K223" s="29">
        <f t="shared" si="9"/>
        <v>0</v>
      </c>
      <c r="N223" s="32"/>
    </row>
    <row r="224" spans="1:14" s="26" customFormat="1">
      <c r="A224" s="28" t="str">
        <f t="shared" si="8"/>
        <v/>
      </c>
      <c r="B224" s="28"/>
      <c r="C224" s="65"/>
      <c r="D224" s="33"/>
      <c r="E224" s="69"/>
      <c r="F224" s="69"/>
      <c r="G224" s="34"/>
      <c r="H224" s="34"/>
      <c r="I224" s="34"/>
      <c r="J224" s="34"/>
      <c r="K224" s="29">
        <f t="shared" si="9"/>
        <v>0</v>
      </c>
      <c r="N224" s="32"/>
    </row>
    <row r="225" spans="1:14" s="26" customFormat="1">
      <c r="A225" s="28" t="str">
        <f t="shared" si="8"/>
        <v/>
      </c>
      <c r="B225" s="28"/>
      <c r="C225" s="65"/>
      <c r="D225" s="33"/>
      <c r="E225" s="69"/>
      <c r="F225" s="69"/>
      <c r="G225" s="34"/>
      <c r="H225" s="34"/>
      <c r="I225" s="34"/>
      <c r="J225" s="34"/>
      <c r="K225" s="29">
        <f t="shared" si="9"/>
        <v>0</v>
      </c>
      <c r="N225" s="32"/>
    </row>
    <row r="226" spans="1:14" s="26" customFormat="1">
      <c r="A226" s="28" t="str">
        <f t="shared" si="8"/>
        <v/>
      </c>
      <c r="B226" s="28"/>
      <c r="C226" s="65"/>
      <c r="D226" s="33"/>
      <c r="E226" s="69"/>
      <c r="F226" s="69"/>
      <c r="G226" s="34"/>
      <c r="H226" s="34"/>
      <c r="I226" s="34"/>
      <c r="J226" s="34"/>
      <c r="K226" s="29">
        <f t="shared" si="9"/>
        <v>0</v>
      </c>
      <c r="N226" s="32"/>
    </row>
    <row r="227" spans="1:14" s="26" customFormat="1">
      <c r="A227" s="28" t="str">
        <f t="shared" si="8"/>
        <v/>
      </c>
      <c r="B227" s="28"/>
      <c r="C227" s="65"/>
      <c r="D227" s="33"/>
      <c r="E227" s="69"/>
      <c r="F227" s="69"/>
      <c r="G227" s="34"/>
      <c r="H227" s="34"/>
      <c r="I227" s="34"/>
      <c r="J227" s="34"/>
      <c r="K227" s="29">
        <f t="shared" si="9"/>
        <v>0</v>
      </c>
      <c r="N227" s="32"/>
    </row>
    <row r="228" spans="1:14" s="26" customFormat="1">
      <c r="A228" s="28" t="str">
        <f t="shared" si="8"/>
        <v/>
      </c>
      <c r="B228" s="28"/>
      <c r="C228" s="65"/>
      <c r="D228" s="33"/>
      <c r="E228" s="69"/>
      <c r="F228" s="69"/>
      <c r="G228" s="34"/>
      <c r="H228" s="34"/>
      <c r="I228" s="34"/>
      <c r="J228" s="34"/>
      <c r="K228" s="29">
        <f t="shared" si="9"/>
        <v>0</v>
      </c>
      <c r="N228" s="32"/>
    </row>
    <row r="229" spans="1:14" s="26" customFormat="1">
      <c r="A229" s="28" t="str">
        <f t="shared" si="8"/>
        <v/>
      </c>
      <c r="B229" s="28"/>
      <c r="C229" s="65"/>
      <c r="D229" s="33"/>
      <c r="E229" s="69"/>
      <c r="F229" s="69"/>
      <c r="G229" s="34"/>
      <c r="H229" s="34"/>
      <c r="I229" s="34"/>
      <c r="J229" s="34"/>
      <c r="K229" s="29">
        <f t="shared" si="9"/>
        <v>0</v>
      </c>
      <c r="N229" s="32"/>
    </row>
    <row r="230" spans="1:14" s="26" customFormat="1">
      <c r="A230" s="28" t="str">
        <f t="shared" si="8"/>
        <v/>
      </c>
      <c r="B230" s="28"/>
      <c r="C230" s="65"/>
      <c r="D230" s="33"/>
      <c r="E230" s="69"/>
      <c r="F230" s="69"/>
      <c r="G230" s="34"/>
      <c r="H230" s="34"/>
      <c r="I230" s="34"/>
      <c r="J230" s="34"/>
      <c r="K230" s="29">
        <f t="shared" si="9"/>
        <v>0</v>
      </c>
      <c r="N230" s="32"/>
    </row>
    <row r="231" spans="1:14" s="26" customFormat="1">
      <c r="A231" s="28" t="str">
        <f t="shared" si="8"/>
        <v/>
      </c>
      <c r="B231" s="28"/>
      <c r="C231" s="65"/>
      <c r="D231" s="33"/>
      <c r="E231" s="69"/>
      <c r="F231" s="69"/>
      <c r="G231" s="34"/>
      <c r="H231" s="34"/>
      <c r="I231" s="34"/>
      <c r="J231" s="34"/>
      <c r="K231" s="29">
        <f t="shared" si="9"/>
        <v>0</v>
      </c>
      <c r="N231" s="32"/>
    </row>
    <row r="232" spans="1:14" s="26" customFormat="1">
      <c r="A232" s="28" t="str">
        <f t="shared" si="8"/>
        <v/>
      </c>
      <c r="B232" s="28"/>
      <c r="C232" s="65"/>
      <c r="D232" s="33"/>
      <c r="E232" s="69"/>
      <c r="F232" s="69"/>
      <c r="G232" s="34"/>
      <c r="H232" s="34"/>
      <c r="I232" s="34"/>
      <c r="J232" s="34"/>
      <c r="K232" s="29">
        <f t="shared" si="9"/>
        <v>0</v>
      </c>
      <c r="N232" s="32"/>
    </row>
    <row r="233" spans="1:14" s="26" customFormat="1">
      <c r="A233" s="28" t="str">
        <f t="shared" si="8"/>
        <v/>
      </c>
      <c r="B233" s="28"/>
      <c r="C233" s="65"/>
      <c r="D233" s="33"/>
      <c r="E233" s="69"/>
      <c r="F233" s="69"/>
      <c r="G233" s="34"/>
      <c r="H233" s="34"/>
      <c r="I233" s="34"/>
      <c r="J233" s="34"/>
      <c r="K233" s="29">
        <f t="shared" si="9"/>
        <v>0</v>
      </c>
      <c r="N233" s="32"/>
    </row>
    <row r="234" spans="1:14" s="26" customFormat="1">
      <c r="A234" s="28" t="str">
        <f t="shared" si="8"/>
        <v/>
      </c>
      <c r="B234" s="28"/>
      <c r="C234" s="65"/>
      <c r="D234" s="33"/>
      <c r="E234" s="69"/>
      <c r="F234" s="69"/>
      <c r="G234" s="34"/>
      <c r="H234" s="34"/>
      <c r="I234" s="34"/>
      <c r="J234" s="34"/>
      <c r="K234" s="29">
        <f t="shared" si="9"/>
        <v>0</v>
      </c>
      <c r="N234" s="32"/>
    </row>
    <row r="235" spans="1:14" s="26" customFormat="1">
      <c r="A235" s="28" t="str">
        <f t="shared" si="8"/>
        <v/>
      </c>
      <c r="B235" s="28"/>
      <c r="C235" s="65"/>
      <c r="D235" s="33"/>
      <c r="E235" s="69"/>
      <c r="F235" s="69"/>
      <c r="G235" s="34"/>
      <c r="H235" s="34"/>
      <c r="I235" s="34"/>
      <c r="J235" s="34"/>
      <c r="K235" s="29">
        <f t="shared" si="9"/>
        <v>0</v>
      </c>
      <c r="N235" s="32"/>
    </row>
    <row r="236" spans="1:14" s="26" customFormat="1">
      <c r="A236" s="28" t="str">
        <f t="shared" si="8"/>
        <v/>
      </c>
      <c r="B236" s="28"/>
      <c r="C236" s="65"/>
      <c r="D236" s="33"/>
      <c r="E236" s="69"/>
      <c r="F236" s="69"/>
      <c r="G236" s="34"/>
      <c r="H236" s="34"/>
      <c r="I236" s="34"/>
      <c r="J236" s="34"/>
      <c r="K236" s="29">
        <f t="shared" si="9"/>
        <v>0</v>
      </c>
      <c r="N236" s="32"/>
    </row>
    <row r="237" spans="1:14" s="26" customFormat="1">
      <c r="A237" s="28" t="str">
        <f t="shared" si="8"/>
        <v/>
      </c>
      <c r="B237" s="28"/>
      <c r="C237" s="65"/>
      <c r="D237" s="33"/>
      <c r="E237" s="69"/>
      <c r="F237" s="69"/>
      <c r="G237" s="34"/>
      <c r="H237" s="34"/>
      <c r="I237" s="34"/>
      <c r="J237" s="34"/>
      <c r="K237" s="29">
        <f t="shared" si="9"/>
        <v>0</v>
      </c>
      <c r="N237" s="32"/>
    </row>
    <row r="238" spans="1:14" s="26" customFormat="1">
      <c r="A238" s="28" t="str">
        <f t="shared" si="8"/>
        <v/>
      </c>
      <c r="B238" s="28"/>
      <c r="C238" s="65"/>
      <c r="D238" s="33"/>
      <c r="E238" s="69"/>
      <c r="F238" s="69"/>
      <c r="G238" s="34"/>
      <c r="H238" s="34"/>
      <c r="I238" s="34"/>
      <c r="J238" s="34"/>
      <c r="K238" s="29">
        <f t="shared" si="9"/>
        <v>0</v>
      </c>
      <c r="N238" s="32"/>
    </row>
    <row r="239" spans="1:14" s="26" customFormat="1">
      <c r="A239" s="28" t="str">
        <f t="shared" si="8"/>
        <v/>
      </c>
      <c r="B239" s="28"/>
      <c r="C239" s="65"/>
      <c r="D239" s="33"/>
      <c r="E239" s="69"/>
      <c r="F239" s="69"/>
      <c r="G239" s="34"/>
      <c r="H239" s="34"/>
      <c r="I239" s="34"/>
      <c r="J239" s="34"/>
      <c r="K239" s="29">
        <f t="shared" si="9"/>
        <v>0</v>
      </c>
      <c r="N239" s="32"/>
    </row>
    <row r="240" spans="1:14" s="26" customFormat="1">
      <c r="A240" s="28" t="str">
        <f t="shared" si="8"/>
        <v/>
      </c>
      <c r="B240" s="28"/>
      <c r="C240" s="65"/>
      <c r="D240" s="33"/>
      <c r="E240" s="69"/>
      <c r="F240" s="69"/>
      <c r="G240" s="34"/>
      <c r="H240" s="34"/>
      <c r="I240" s="34"/>
      <c r="J240" s="34"/>
      <c r="K240" s="29">
        <f t="shared" si="9"/>
        <v>0</v>
      </c>
      <c r="N240" s="32"/>
    </row>
    <row r="241" spans="1:14" s="26" customFormat="1">
      <c r="A241" s="28" t="str">
        <f t="shared" si="8"/>
        <v/>
      </c>
      <c r="B241" s="28"/>
      <c r="C241" s="65"/>
      <c r="D241" s="33"/>
      <c r="E241" s="69"/>
      <c r="F241" s="69"/>
      <c r="G241" s="34"/>
      <c r="H241" s="34"/>
      <c r="I241" s="34"/>
      <c r="J241" s="34"/>
      <c r="K241" s="29">
        <f t="shared" si="9"/>
        <v>0</v>
      </c>
      <c r="N241" s="32"/>
    </row>
    <row r="242" spans="1:14" s="26" customFormat="1">
      <c r="A242" s="28" t="str">
        <f t="shared" si="8"/>
        <v/>
      </c>
      <c r="B242" s="28"/>
      <c r="C242" s="65"/>
      <c r="D242" s="33"/>
      <c r="E242" s="69"/>
      <c r="F242" s="69"/>
      <c r="G242" s="34"/>
      <c r="H242" s="34"/>
      <c r="I242" s="34"/>
      <c r="J242" s="34"/>
      <c r="K242" s="29">
        <f t="shared" si="9"/>
        <v>0</v>
      </c>
      <c r="N242" s="32"/>
    </row>
    <row r="243" spans="1:14" s="26" customFormat="1">
      <c r="A243" s="28" t="str">
        <f t="shared" si="8"/>
        <v/>
      </c>
      <c r="B243" s="28"/>
      <c r="C243" s="65"/>
      <c r="D243" s="33"/>
      <c r="E243" s="69"/>
      <c r="F243" s="69"/>
      <c r="G243" s="34"/>
      <c r="H243" s="34"/>
      <c r="I243" s="34"/>
      <c r="J243" s="34"/>
      <c r="K243" s="29">
        <f t="shared" si="9"/>
        <v>0</v>
      </c>
      <c r="N243" s="32"/>
    </row>
    <row r="244" spans="1:14" s="26" customFormat="1">
      <c r="A244" s="28" t="str">
        <f t="shared" si="8"/>
        <v/>
      </c>
      <c r="B244" s="28"/>
      <c r="C244" s="65"/>
      <c r="D244" s="33"/>
      <c r="E244" s="69"/>
      <c r="F244" s="69"/>
      <c r="G244" s="34"/>
      <c r="H244" s="34"/>
      <c r="I244" s="34"/>
      <c r="J244" s="34"/>
      <c r="K244" s="29">
        <f t="shared" si="9"/>
        <v>0</v>
      </c>
      <c r="N244" s="32"/>
    </row>
    <row r="245" spans="1:14" s="26" customFormat="1">
      <c r="A245" s="28" t="str">
        <f t="shared" si="8"/>
        <v/>
      </c>
      <c r="B245" s="28"/>
      <c r="C245" s="65"/>
      <c r="D245" s="33"/>
      <c r="E245" s="69"/>
      <c r="F245" s="69"/>
      <c r="G245" s="34"/>
      <c r="H245" s="34"/>
      <c r="I245" s="34"/>
      <c r="J245" s="34"/>
      <c r="K245" s="29">
        <f t="shared" si="9"/>
        <v>0</v>
      </c>
      <c r="N245" s="32"/>
    </row>
    <row r="246" spans="1:14" s="26" customFormat="1">
      <c r="A246" s="28" t="str">
        <f t="shared" si="8"/>
        <v/>
      </c>
      <c r="B246" s="28"/>
      <c r="C246" s="65"/>
      <c r="D246" s="33"/>
      <c r="E246" s="69"/>
      <c r="F246" s="69"/>
      <c r="G246" s="34"/>
      <c r="H246" s="34"/>
      <c r="I246" s="34"/>
      <c r="J246" s="34"/>
      <c r="K246" s="29">
        <f t="shared" si="9"/>
        <v>0</v>
      </c>
      <c r="N246" s="32"/>
    </row>
    <row r="247" spans="1:14" s="26" customFormat="1">
      <c r="A247" s="28" t="str">
        <f t="shared" si="8"/>
        <v/>
      </c>
      <c r="B247" s="28"/>
      <c r="C247" s="65"/>
      <c r="D247" s="33"/>
      <c r="E247" s="69"/>
      <c r="F247" s="69"/>
      <c r="G247" s="34"/>
      <c r="H247" s="34"/>
      <c r="I247" s="34"/>
      <c r="J247" s="34"/>
      <c r="K247" s="29">
        <f t="shared" si="9"/>
        <v>0</v>
      </c>
      <c r="N247" s="32"/>
    </row>
    <row r="248" spans="1:14" s="26" customFormat="1">
      <c r="A248" s="28" t="str">
        <f t="shared" si="8"/>
        <v/>
      </c>
      <c r="B248" s="28"/>
      <c r="C248" s="65"/>
      <c r="D248" s="33"/>
      <c r="E248" s="69"/>
      <c r="F248" s="69"/>
      <c r="G248" s="34"/>
      <c r="H248" s="34"/>
      <c r="I248" s="34"/>
      <c r="J248" s="34"/>
      <c r="K248" s="29">
        <f t="shared" si="9"/>
        <v>0</v>
      </c>
      <c r="N248" s="32"/>
    </row>
    <row r="249" spans="1:14" s="26" customFormat="1">
      <c r="A249" s="28" t="str">
        <f t="shared" si="8"/>
        <v/>
      </c>
      <c r="B249" s="28"/>
      <c r="C249" s="65"/>
      <c r="D249" s="33"/>
      <c r="E249" s="69"/>
      <c r="F249" s="69"/>
      <c r="G249" s="34"/>
      <c r="H249" s="34"/>
      <c r="I249" s="34"/>
      <c r="J249" s="34"/>
      <c r="K249" s="29">
        <f t="shared" si="9"/>
        <v>0</v>
      </c>
      <c r="N249" s="32"/>
    </row>
    <row r="250" spans="1:14" s="26" customFormat="1">
      <c r="A250" s="28" t="str">
        <f t="shared" si="8"/>
        <v/>
      </c>
      <c r="B250" s="28"/>
      <c r="C250" s="65"/>
      <c r="D250" s="33"/>
      <c r="E250" s="69"/>
      <c r="F250" s="69"/>
      <c r="G250" s="34"/>
      <c r="H250" s="34"/>
      <c r="I250" s="34"/>
      <c r="J250" s="34"/>
      <c r="K250" s="29">
        <f t="shared" si="9"/>
        <v>0</v>
      </c>
      <c r="N250" s="32"/>
    </row>
    <row r="251" spans="1:14" s="26" customFormat="1">
      <c r="A251" s="28" t="str">
        <f t="shared" si="8"/>
        <v/>
      </c>
      <c r="B251" s="28"/>
      <c r="C251" s="65"/>
      <c r="D251" s="33"/>
      <c r="E251" s="69"/>
      <c r="F251" s="69"/>
      <c r="G251" s="34"/>
      <c r="H251" s="34"/>
      <c r="I251" s="34"/>
      <c r="J251" s="34"/>
      <c r="K251" s="29">
        <f t="shared" si="9"/>
        <v>0</v>
      </c>
      <c r="N251" s="32"/>
    </row>
    <row r="252" spans="1:14" s="26" customFormat="1">
      <c r="A252" s="28" t="str">
        <f t="shared" si="8"/>
        <v/>
      </c>
      <c r="B252" s="28"/>
      <c r="C252" s="65"/>
      <c r="D252" s="33"/>
      <c r="E252" s="69"/>
      <c r="F252" s="69"/>
      <c r="G252" s="34"/>
      <c r="H252" s="34"/>
      <c r="I252" s="34"/>
      <c r="J252" s="34"/>
      <c r="K252" s="29">
        <f t="shared" si="9"/>
        <v>0</v>
      </c>
      <c r="N252" s="32"/>
    </row>
    <row r="253" spans="1:14" s="26" customFormat="1">
      <c r="A253" s="28" t="str">
        <f t="shared" si="8"/>
        <v/>
      </c>
      <c r="B253" s="28"/>
      <c r="C253" s="65"/>
      <c r="D253" s="33"/>
      <c r="E253" s="69"/>
      <c r="F253" s="69"/>
      <c r="G253" s="34"/>
      <c r="H253" s="34"/>
      <c r="I253" s="34"/>
      <c r="J253" s="34"/>
      <c r="K253" s="29">
        <f t="shared" si="9"/>
        <v>0</v>
      </c>
      <c r="N253" s="32"/>
    </row>
    <row r="254" spans="1:14" s="26" customFormat="1">
      <c r="A254" s="28" t="str">
        <f t="shared" si="8"/>
        <v/>
      </c>
      <c r="B254" s="28"/>
      <c r="C254" s="65"/>
      <c r="D254" s="33"/>
      <c r="E254" s="69"/>
      <c r="F254" s="69"/>
      <c r="G254" s="34"/>
      <c r="H254" s="34"/>
      <c r="I254" s="34"/>
      <c r="J254" s="34"/>
      <c r="K254" s="29">
        <f t="shared" si="9"/>
        <v>0</v>
      </c>
      <c r="N254" s="32"/>
    </row>
    <row r="255" spans="1:14" s="26" customFormat="1">
      <c r="A255" s="28" t="str">
        <f t="shared" si="8"/>
        <v/>
      </c>
      <c r="B255" s="28"/>
      <c r="C255" s="65"/>
      <c r="D255" s="33"/>
      <c r="E255" s="69"/>
      <c r="F255" s="69"/>
      <c r="G255" s="34"/>
      <c r="H255" s="34"/>
      <c r="I255" s="34"/>
      <c r="J255" s="34"/>
      <c r="K255" s="29">
        <f t="shared" si="9"/>
        <v>0</v>
      </c>
      <c r="N255" s="32"/>
    </row>
    <row r="256" spans="1:14" s="26" customFormat="1">
      <c r="A256" s="28" t="str">
        <f t="shared" si="8"/>
        <v/>
      </c>
      <c r="B256" s="28"/>
      <c r="C256" s="65"/>
      <c r="D256" s="33"/>
      <c r="E256" s="69"/>
      <c r="F256" s="69"/>
      <c r="G256" s="34"/>
      <c r="H256" s="34"/>
      <c r="I256" s="34"/>
      <c r="J256" s="34"/>
      <c r="K256" s="29">
        <f t="shared" si="9"/>
        <v>0</v>
      </c>
      <c r="N256" s="32"/>
    </row>
    <row r="257" spans="1:14" s="26" customFormat="1">
      <c r="A257" s="28" t="str">
        <f t="shared" si="8"/>
        <v/>
      </c>
      <c r="B257" s="28"/>
      <c r="C257" s="65"/>
      <c r="D257" s="33"/>
      <c r="E257" s="69"/>
      <c r="F257" s="69"/>
      <c r="G257" s="34"/>
      <c r="H257" s="34"/>
      <c r="I257" s="34"/>
      <c r="J257" s="34"/>
      <c r="K257" s="29">
        <f t="shared" si="9"/>
        <v>0</v>
      </c>
      <c r="N257" s="32"/>
    </row>
    <row r="258" spans="1:14" s="26" customFormat="1">
      <c r="A258" s="28" t="str">
        <f t="shared" si="8"/>
        <v/>
      </c>
      <c r="B258" s="28"/>
      <c r="C258" s="65"/>
      <c r="D258" s="33"/>
      <c r="E258" s="69"/>
      <c r="F258" s="69"/>
      <c r="G258" s="34"/>
      <c r="H258" s="34"/>
      <c r="I258" s="34"/>
      <c r="J258" s="34"/>
      <c r="K258" s="29">
        <f t="shared" si="9"/>
        <v>0</v>
      </c>
      <c r="N258" s="32"/>
    </row>
    <row r="259" spans="1:14" s="26" customFormat="1">
      <c r="A259" s="28" t="str">
        <f t="shared" si="8"/>
        <v/>
      </c>
      <c r="B259" s="28"/>
      <c r="C259" s="65"/>
      <c r="D259" s="33"/>
      <c r="E259" s="69"/>
      <c r="F259" s="69"/>
      <c r="G259" s="34"/>
      <c r="H259" s="34"/>
      <c r="I259" s="34"/>
      <c r="J259" s="34"/>
      <c r="K259" s="29">
        <f t="shared" si="9"/>
        <v>0</v>
      </c>
      <c r="N259" s="32"/>
    </row>
    <row r="260" spans="1:14" s="26" customFormat="1">
      <c r="A260" s="28" t="str">
        <f t="shared" si="8"/>
        <v/>
      </c>
      <c r="B260" s="28"/>
      <c r="C260" s="65"/>
      <c r="D260" s="33"/>
      <c r="E260" s="69"/>
      <c r="F260" s="69"/>
      <c r="G260" s="34"/>
      <c r="H260" s="34"/>
      <c r="I260" s="34"/>
      <c r="J260" s="34"/>
      <c r="K260" s="29">
        <f t="shared" si="9"/>
        <v>0</v>
      </c>
      <c r="N260" s="32"/>
    </row>
    <row r="261" spans="1:14" s="26" customFormat="1">
      <c r="A261" s="28" t="str">
        <f t="shared" si="8"/>
        <v/>
      </c>
      <c r="B261" s="28"/>
      <c r="C261" s="65"/>
      <c r="D261" s="33"/>
      <c r="E261" s="69"/>
      <c r="F261" s="69"/>
      <c r="G261" s="34"/>
      <c r="H261" s="34"/>
      <c r="I261" s="34"/>
      <c r="J261" s="34"/>
      <c r="K261" s="29">
        <f t="shared" si="9"/>
        <v>0</v>
      </c>
      <c r="N261" s="32"/>
    </row>
    <row r="262" spans="1:14" s="26" customFormat="1">
      <c r="A262" s="28" t="str">
        <f t="shared" si="8"/>
        <v/>
      </c>
      <c r="B262" s="28"/>
      <c r="C262" s="65"/>
      <c r="D262" s="33"/>
      <c r="E262" s="69"/>
      <c r="F262" s="69"/>
      <c r="G262" s="34"/>
      <c r="H262" s="34"/>
      <c r="I262" s="34"/>
      <c r="J262" s="34"/>
      <c r="K262" s="29">
        <f t="shared" si="9"/>
        <v>0</v>
      </c>
      <c r="N262" s="32"/>
    </row>
    <row r="263" spans="1:14" s="26" customFormat="1">
      <c r="A263" s="28" t="str">
        <f t="shared" si="8"/>
        <v/>
      </c>
      <c r="B263" s="28"/>
      <c r="C263" s="65"/>
      <c r="D263" s="33"/>
      <c r="E263" s="69"/>
      <c r="F263" s="69"/>
      <c r="G263" s="34"/>
      <c r="H263" s="34"/>
      <c r="I263" s="34"/>
      <c r="J263" s="34"/>
      <c r="K263" s="29">
        <f t="shared" si="9"/>
        <v>0</v>
      </c>
      <c r="N263" s="32"/>
    </row>
    <row r="264" spans="1:14" s="26" customFormat="1">
      <c r="A264" s="28" t="str">
        <f t="shared" si="8"/>
        <v/>
      </c>
      <c r="B264" s="28"/>
      <c r="C264" s="65"/>
      <c r="D264" s="33"/>
      <c r="E264" s="69"/>
      <c r="F264" s="69"/>
      <c r="G264" s="34"/>
      <c r="H264" s="34"/>
      <c r="I264" s="34"/>
      <c r="J264" s="34"/>
      <c r="K264" s="29">
        <f t="shared" si="9"/>
        <v>0</v>
      </c>
      <c r="N264" s="32"/>
    </row>
    <row r="265" spans="1:14" s="26" customFormat="1">
      <c r="A265" s="28" t="str">
        <f t="shared" si="8"/>
        <v/>
      </c>
      <c r="B265" s="28"/>
      <c r="C265" s="65"/>
      <c r="D265" s="33"/>
      <c r="E265" s="69"/>
      <c r="F265" s="69"/>
      <c r="G265" s="34"/>
      <c r="H265" s="34"/>
      <c r="I265" s="34"/>
      <c r="J265" s="34"/>
      <c r="K265" s="29">
        <f t="shared" si="9"/>
        <v>0</v>
      </c>
      <c r="N265" s="32"/>
    </row>
    <row r="266" spans="1:14" s="26" customFormat="1">
      <c r="A266" s="28" t="str">
        <f t="shared" si="8"/>
        <v/>
      </c>
      <c r="B266" s="28"/>
      <c r="C266" s="65"/>
      <c r="D266" s="33"/>
      <c r="E266" s="69"/>
      <c r="F266" s="69"/>
      <c r="G266" s="34"/>
      <c r="H266" s="34"/>
      <c r="I266" s="34"/>
      <c r="J266" s="34"/>
      <c r="K266" s="29">
        <f t="shared" si="9"/>
        <v>0</v>
      </c>
      <c r="N266" s="32"/>
    </row>
    <row r="267" spans="1:14" s="26" customFormat="1">
      <c r="A267" s="28" t="str">
        <f t="shared" si="8"/>
        <v/>
      </c>
      <c r="B267" s="28"/>
      <c r="C267" s="65"/>
      <c r="D267" s="33"/>
      <c r="E267" s="69"/>
      <c r="F267" s="69"/>
      <c r="G267" s="34"/>
      <c r="H267" s="34"/>
      <c r="I267" s="34"/>
      <c r="J267" s="34"/>
      <c r="K267" s="29">
        <f t="shared" si="9"/>
        <v>0</v>
      </c>
      <c r="N267" s="32"/>
    </row>
    <row r="268" spans="1:14" s="26" customFormat="1">
      <c r="A268" s="28" t="str">
        <f t="shared" si="8"/>
        <v/>
      </c>
      <c r="B268" s="28"/>
      <c r="C268" s="65"/>
      <c r="D268" s="33"/>
      <c r="E268" s="69"/>
      <c r="F268" s="69"/>
      <c r="G268" s="34"/>
      <c r="H268" s="34"/>
      <c r="I268" s="34"/>
      <c r="J268" s="34"/>
      <c r="K268" s="29">
        <f t="shared" si="9"/>
        <v>0</v>
      </c>
      <c r="N268" s="32"/>
    </row>
    <row r="269" spans="1:14" s="26" customFormat="1">
      <c r="A269" s="28" t="str">
        <f t="shared" si="8"/>
        <v/>
      </c>
      <c r="B269" s="28"/>
      <c r="C269" s="65"/>
      <c r="D269" s="33"/>
      <c r="E269" s="69"/>
      <c r="F269" s="69"/>
      <c r="G269" s="34"/>
      <c r="H269" s="34"/>
      <c r="I269" s="34"/>
      <c r="J269" s="34"/>
      <c r="K269" s="29">
        <f t="shared" si="9"/>
        <v>0</v>
      </c>
      <c r="N269" s="32"/>
    </row>
    <row r="270" spans="1:14" s="26" customFormat="1">
      <c r="A270" s="28" t="str">
        <f t="shared" si="8"/>
        <v/>
      </c>
      <c r="B270" s="28"/>
      <c r="C270" s="65"/>
      <c r="D270" s="33"/>
      <c r="E270" s="69"/>
      <c r="F270" s="69"/>
      <c r="G270" s="34"/>
      <c r="H270" s="34"/>
      <c r="I270" s="34"/>
      <c r="J270" s="34"/>
      <c r="K270" s="29">
        <f t="shared" si="9"/>
        <v>0</v>
      </c>
      <c r="N270" s="32"/>
    </row>
    <row r="271" spans="1:14" s="26" customFormat="1">
      <c r="A271" s="28" t="str">
        <f t="shared" si="8"/>
        <v/>
      </c>
      <c r="B271" s="28"/>
      <c r="C271" s="65"/>
      <c r="D271" s="33"/>
      <c r="E271" s="69"/>
      <c r="F271" s="69"/>
      <c r="G271" s="34"/>
      <c r="H271" s="34"/>
      <c r="I271" s="34"/>
      <c r="J271" s="34"/>
      <c r="K271" s="29">
        <f t="shared" si="9"/>
        <v>0</v>
      </c>
      <c r="N271" s="32"/>
    </row>
    <row r="272" spans="1:14" s="26" customFormat="1">
      <c r="A272" s="28" t="str">
        <f t="shared" si="8"/>
        <v/>
      </c>
      <c r="B272" s="28"/>
      <c r="C272" s="65"/>
      <c r="D272" s="33"/>
      <c r="E272" s="69"/>
      <c r="F272" s="69"/>
      <c r="G272" s="34"/>
      <c r="H272" s="34"/>
      <c r="I272" s="34"/>
      <c r="J272" s="34"/>
      <c r="K272" s="29">
        <f t="shared" si="9"/>
        <v>0</v>
      </c>
      <c r="N272" s="32"/>
    </row>
    <row r="273" spans="1:14" s="26" customFormat="1">
      <c r="A273" s="28" t="str">
        <f t="shared" si="8"/>
        <v/>
      </c>
      <c r="B273" s="28"/>
      <c r="C273" s="65"/>
      <c r="D273" s="33"/>
      <c r="E273" s="69"/>
      <c r="F273" s="69"/>
      <c r="G273" s="34"/>
      <c r="H273" s="34"/>
      <c r="I273" s="34"/>
      <c r="J273" s="34"/>
      <c r="K273" s="29">
        <f t="shared" si="9"/>
        <v>0</v>
      </c>
      <c r="N273" s="32"/>
    </row>
    <row r="274" spans="1:14" s="26" customFormat="1">
      <c r="A274" s="28" t="str">
        <f t="shared" si="8"/>
        <v/>
      </c>
      <c r="B274" s="28"/>
      <c r="C274" s="65"/>
      <c r="D274" s="33"/>
      <c r="E274" s="69"/>
      <c r="F274" s="69"/>
      <c r="G274" s="34"/>
      <c r="H274" s="34"/>
      <c r="I274" s="34"/>
      <c r="J274" s="34"/>
      <c r="K274" s="29">
        <f t="shared" si="9"/>
        <v>0</v>
      </c>
      <c r="N274" s="32"/>
    </row>
    <row r="275" spans="1:14" s="26" customFormat="1">
      <c r="A275" s="28" t="str">
        <f t="shared" si="8"/>
        <v/>
      </c>
      <c r="B275" s="28"/>
      <c r="C275" s="65"/>
      <c r="D275" s="33"/>
      <c r="E275" s="69"/>
      <c r="F275" s="69"/>
      <c r="G275" s="34"/>
      <c r="H275" s="34"/>
      <c r="I275" s="34"/>
      <c r="J275" s="34"/>
      <c r="K275" s="29">
        <f t="shared" si="9"/>
        <v>0</v>
      </c>
      <c r="N275" s="32"/>
    </row>
    <row r="276" spans="1:14" s="26" customFormat="1">
      <c r="A276" s="28" t="str">
        <f t="shared" si="8"/>
        <v/>
      </c>
      <c r="B276" s="28"/>
      <c r="C276" s="65"/>
      <c r="D276" s="33"/>
      <c r="E276" s="69"/>
      <c r="F276" s="69"/>
      <c r="G276" s="34"/>
      <c r="H276" s="34"/>
      <c r="I276" s="34"/>
      <c r="J276" s="34"/>
      <c r="K276" s="29">
        <f t="shared" si="9"/>
        <v>0</v>
      </c>
      <c r="N276" s="32"/>
    </row>
    <row r="277" spans="1:14" s="26" customFormat="1">
      <c r="A277" s="28" t="str">
        <f t="shared" si="8"/>
        <v/>
      </c>
      <c r="B277" s="28"/>
      <c r="C277" s="65"/>
      <c r="D277" s="33"/>
      <c r="E277" s="69"/>
      <c r="F277" s="69"/>
      <c r="G277" s="34"/>
      <c r="H277" s="34"/>
      <c r="I277" s="34"/>
      <c r="J277" s="34"/>
      <c r="K277" s="29">
        <f t="shared" si="9"/>
        <v>0</v>
      </c>
      <c r="N277" s="32"/>
    </row>
    <row r="278" spans="1:14" s="26" customFormat="1">
      <c r="A278" s="28" t="str">
        <f t="shared" si="8"/>
        <v/>
      </c>
      <c r="B278" s="28"/>
      <c r="C278" s="65"/>
      <c r="D278" s="33"/>
      <c r="E278" s="69"/>
      <c r="F278" s="69"/>
      <c r="G278" s="34"/>
      <c r="H278" s="34"/>
      <c r="I278" s="34"/>
      <c r="J278" s="34"/>
      <c r="K278" s="29">
        <f t="shared" si="9"/>
        <v>0</v>
      </c>
      <c r="N278" s="32"/>
    </row>
    <row r="279" spans="1:14" s="26" customFormat="1">
      <c r="A279" s="28" t="str">
        <f t="shared" si="8"/>
        <v/>
      </c>
      <c r="B279" s="28"/>
      <c r="C279" s="65"/>
      <c r="D279" s="33"/>
      <c r="E279" s="69"/>
      <c r="F279" s="69"/>
      <c r="G279" s="34"/>
      <c r="H279" s="34"/>
      <c r="I279" s="34"/>
      <c r="J279" s="34"/>
      <c r="K279" s="29">
        <f t="shared" si="9"/>
        <v>0</v>
      </c>
      <c r="N279" s="32"/>
    </row>
    <row r="280" spans="1:14" s="26" customFormat="1">
      <c r="A280" s="28" t="str">
        <f t="shared" si="8"/>
        <v/>
      </c>
      <c r="B280" s="28"/>
      <c r="C280" s="65"/>
      <c r="D280" s="33"/>
      <c r="E280" s="69"/>
      <c r="F280" s="69"/>
      <c r="G280" s="34"/>
      <c r="H280" s="34"/>
      <c r="I280" s="34"/>
      <c r="J280" s="34"/>
      <c r="K280" s="29">
        <f t="shared" si="9"/>
        <v>0</v>
      </c>
      <c r="N280" s="32"/>
    </row>
    <row r="281" spans="1:14" s="26" customFormat="1">
      <c r="A281" s="28" t="str">
        <f t="shared" si="8"/>
        <v/>
      </c>
      <c r="B281" s="28"/>
      <c r="C281" s="65"/>
      <c r="D281" s="33"/>
      <c r="E281" s="69"/>
      <c r="F281" s="69"/>
      <c r="G281" s="34"/>
      <c r="H281" s="34"/>
      <c r="I281" s="34"/>
      <c r="J281" s="34"/>
      <c r="K281" s="29">
        <f t="shared" si="9"/>
        <v>0</v>
      </c>
      <c r="N281" s="32"/>
    </row>
    <row r="282" spans="1:14" s="26" customFormat="1">
      <c r="A282" s="28" t="str">
        <f t="shared" ref="A282:A345" si="10">E282&amp;F282</f>
        <v/>
      </c>
      <c r="B282" s="28"/>
      <c r="C282" s="65"/>
      <c r="D282" s="33"/>
      <c r="E282" s="69"/>
      <c r="F282" s="69"/>
      <c r="G282" s="34"/>
      <c r="H282" s="34"/>
      <c r="I282" s="34"/>
      <c r="J282" s="34"/>
      <c r="K282" s="29">
        <f t="shared" ref="K282:K345" si="11">SUM(G282:J282)</f>
        <v>0</v>
      </c>
      <c r="N282" s="32"/>
    </row>
    <row r="283" spans="1:14" s="26" customFormat="1">
      <c r="A283" s="28" t="str">
        <f t="shared" si="10"/>
        <v/>
      </c>
      <c r="B283" s="28"/>
      <c r="C283" s="65"/>
      <c r="D283" s="33"/>
      <c r="E283" s="69"/>
      <c r="F283" s="69"/>
      <c r="G283" s="34"/>
      <c r="H283" s="34"/>
      <c r="I283" s="34"/>
      <c r="J283" s="34"/>
      <c r="K283" s="29">
        <f t="shared" si="11"/>
        <v>0</v>
      </c>
      <c r="N283" s="32"/>
    </row>
    <row r="284" spans="1:14" s="26" customFormat="1">
      <c r="A284" s="28" t="str">
        <f t="shared" si="10"/>
        <v/>
      </c>
      <c r="B284" s="28"/>
      <c r="C284" s="65"/>
      <c r="D284" s="33"/>
      <c r="E284" s="69"/>
      <c r="F284" s="69"/>
      <c r="G284" s="34"/>
      <c r="H284" s="34"/>
      <c r="I284" s="34"/>
      <c r="J284" s="34"/>
      <c r="K284" s="29">
        <f t="shared" si="11"/>
        <v>0</v>
      </c>
      <c r="N284" s="32"/>
    </row>
    <row r="285" spans="1:14" s="26" customFormat="1">
      <c r="A285" s="28" t="str">
        <f t="shared" si="10"/>
        <v/>
      </c>
      <c r="B285" s="28"/>
      <c r="C285" s="65"/>
      <c r="D285" s="33"/>
      <c r="E285" s="69"/>
      <c r="F285" s="69"/>
      <c r="G285" s="34"/>
      <c r="H285" s="34"/>
      <c r="I285" s="34"/>
      <c r="J285" s="34"/>
      <c r="K285" s="29">
        <f t="shared" si="11"/>
        <v>0</v>
      </c>
      <c r="N285" s="32"/>
    </row>
    <row r="286" spans="1:14" s="26" customFormat="1">
      <c r="A286" s="28" t="str">
        <f t="shared" si="10"/>
        <v/>
      </c>
      <c r="B286" s="28"/>
      <c r="C286" s="65"/>
      <c r="D286" s="33"/>
      <c r="E286" s="69"/>
      <c r="F286" s="69"/>
      <c r="G286" s="34"/>
      <c r="H286" s="34"/>
      <c r="I286" s="34"/>
      <c r="J286" s="34"/>
      <c r="K286" s="29">
        <f t="shared" si="11"/>
        <v>0</v>
      </c>
      <c r="N286" s="32"/>
    </row>
    <row r="287" spans="1:14" s="26" customFormat="1">
      <c r="A287" s="28" t="str">
        <f t="shared" si="10"/>
        <v/>
      </c>
      <c r="B287" s="28"/>
      <c r="C287" s="65"/>
      <c r="D287" s="33"/>
      <c r="E287" s="69"/>
      <c r="F287" s="69"/>
      <c r="G287" s="34"/>
      <c r="H287" s="34"/>
      <c r="I287" s="34"/>
      <c r="J287" s="34"/>
      <c r="K287" s="29">
        <f t="shared" si="11"/>
        <v>0</v>
      </c>
      <c r="N287" s="32"/>
    </row>
    <row r="288" spans="1:14" s="26" customFormat="1">
      <c r="A288" s="28" t="str">
        <f t="shared" si="10"/>
        <v/>
      </c>
      <c r="B288" s="28"/>
      <c r="C288" s="65"/>
      <c r="D288" s="33"/>
      <c r="E288" s="69"/>
      <c r="F288" s="69"/>
      <c r="G288" s="34"/>
      <c r="H288" s="34"/>
      <c r="I288" s="34"/>
      <c r="J288" s="34"/>
      <c r="K288" s="29">
        <f t="shared" si="11"/>
        <v>0</v>
      </c>
      <c r="N288" s="32"/>
    </row>
    <row r="289" spans="1:14" s="26" customFormat="1">
      <c r="A289" s="28" t="str">
        <f t="shared" si="10"/>
        <v/>
      </c>
      <c r="B289" s="28"/>
      <c r="C289" s="65"/>
      <c r="D289" s="33"/>
      <c r="E289" s="69"/>
      <c r="F289" s="69"/>
      <c r="G289" s="34"/>
      <c r="H289" s="34"/>
      <c r="I289" s="34"/>
      <c r="J289" s="34"/>
      <c r="K289" s="29">
        <f t="shared" si="11"/>
        <v>0</v>
      </c>
      <c r="N289" s="32"/>
    </row>
    <row r="290" spans="1:14" s="26" customFormat="1">
      <c r="A290" s="28" t="str">
        <f t="shared" si="10"/>
        <v/>
      </c>
      <c r="B290" s="28"/>
      <c r="C290" s="65"/>
      <c r="D290" s="33"/>
      <c r="E290" s="69"/>
      <c r="F290" s="69"/>
      <c r="G290" s="34"/>
      <c r="H290" s="34"/>
      <c r="I290" s="34"/>
      <c r="J290" s="34"/>
      <c r="K290" s="29">
        <f t="shared" si="11"/>
        <v>0</v>
      </c>
      <c r="N290" s="32"/>
    </row>
    <row r="291" spans="1:14" s="26" customFormat="1">
      <c r="A291" s="28" t="str">
        <f t="shared" si="10"/>
        <v/>
      </c>
      <c r="B291" s="28"/>
      <c r="C291" s="65"/>
      <c r="D291" s="33"/>
      <c r="E291" s="69"/>
      <c r="F291" s="69"/>
      <c r="G291" s="34"/>
      <c r="H291" s="34"/>
      <c r="I291" s="34"/>
      <c r="J291" s="34"/>
      <c r="K291" s="29">
        <f t="shared" si="11"/>
        <v>0</v>
      </c>
      <c r="N291" s="32"/>
    </row>
    <row r="292" spans="1:14" s="26" customFormat="1">
      <c r="A292" s="28" t="str">
        <f t="shared" si="10"/>
        <v/>
      </c>
      <c r="B292" s="28"/>
      <c r="C292" s="65"/>
      <c r="D292" s="33"/>
      <c r="E292" s="69"/>
      <c r="F292" s="69"/>
      <c r="G292" s="34"/>
      <c r="H292" s="34"/>
      <c r="I292" s="34"/>
      <c r="J292" s="34"/>
      <c r="K292" s="29">
        <f t="shared" si="11"/>
        <v>0</v>
      </c>
      <c r="N292" s="32"/>
    </row>
    <row r="293" spans="1:14" s="26" customFormat="1">
      <c r="A293" s="28" t="str">
        <f t="shared" si="10"/>
        <v/>
      </c>
      <c r="B293" s="28"/>
      <c r="C293" s="65"/>
      <c r="D293" s="33"/>
      <c r="E293" s="69"/>
      <c r="F293" s="69"/>
      <c r="G293" s="34"/>
      <c r="H293" s="34"/>
      <c r="I293" s="34"/>
      <c r="J293" s="34"/>
      <c r="K293" s="29">
        <f t="shared" si="11"/>
        <v>0</v>
      </c>
      <c r="N293" s="32"/>
    </row>
    <row r="294" spans="1:14" s="26" customFormat="1">
      <c r="A294" s="28" t="str">
        <f t="shared" si="10"/>
        <v/>
      </c>
      <c r="B294" s="28"/>
      <c r="C294" s="65"/>
      <c r="D294" s="33"/>
      <c r="E294" s="69"/>
      <c r="F294" s="69"/>
      <c r="G294" s="34"/>
      <c r="H294" s="34"/>
      <c r="I294" s="34"/>
      <c r="J294" s="34"/>
      <c r="K294" s="29">
        <f t="shared" si="11"/>
        <v>0</v>
      </c>
      <c r="N294" s="32"/>
    </row>
    <row r="295" spans="1:14" s="26" customFormat="1">
      <c r="A295" s="28" t="str">
        <f t="shared" si="10"/>
        <v/>
      </c>
      <c r="B295" s="28"/>
      <c r="C295" s="65"/>
      <c r="D295" s="33"/>
      <c r="E295" s="69"/>
      <c r="F295" s="69"/>
      <c r="G295" s="34"/>
      <c r="H295" s="34"/>
      <c r="I295" s="34"/>
      <c r="J295" s="34"/>
      <c r="K295" s="29">
        <f t="shared" si="11"/>
        <v>0</v>
      </c>
      <c r="N295" s="32"/>
    </row>
    <row r="296" spans="1:14" s="26" customFormat="1">
      <c r="A296" s="28" t="str">
        <f t="shared" si="10"/>
        <v/>
      </c>
      <c r="B296" s="28"/>
      <c r="C296" s="65"/>
      <c r="D296" s="33"/>
      <c r="E296" s="69"/>
      <c r="F296" s="69"/>
      <c r="G296" s="34"/>
      <c r="H296" s="34"/>
      <c r="I296" s="34"/>
      <c r="J296" s="34"/>
      <c r="K296" s="29">
        <f t="shared" si="11"/>
        <v>0</v>
      </c>
      <c r="N296" s="32"/>
    </row>
    <row r="297" spans="1:14" s="26" customFormat="1">
      <c r="A297" s="28" t="str">
        <f t="shared" si="10"/>
        <v/>
      </c>
      <c r="B297" s="28"/>
      <c r="C297" s="65"/>
      <c r="D297" s="33"/>
      <c r="E297" s="69"/>
      <c r="F297" s="69"/>
      <c r="G297" s="34"/>
      <c r="H297" s="34"/>
      <c r="I297" s="34"/>
      <c r="J297" s="34"/>
      <c r="K297" s="29">
        <f t="shared" si="11"/>
        <v>0</v>
      </c>
      <c r="N297" s="32"/>
    </row>
    <row r="298" spans="1:14" s="26" customFormat="1">
      <c r="A298" s="28" t="str">
        <f t="shared" si="10"/>
        <v/>
      </c>
      <c r="B298" s="28"/>
      <c r="C298" s="65"/>
      <c r="D298" s="33"/>
      <c r="E298" s="69"/>
      <c r="F298" s="69"/>
      <c r="G298" s="34"/>
      <c r="H298" s="34"/>
      <c r="I298" s="34"/>
      <c r="J298" s="34"/>
      <c r="K298" s="29">
        <f t="shared" si="11"/>
        <v>0</v>
      </c>
      <c r="N298" s="32"/>
    </row>
    <row r="299" spans="1:14" s="26" customFormat="1">
      <c r="A299" s="28" t="str">
        <f t="shared" si="10"/>
        <v/>
      </c>
      <c r="B299" s="28"/>
      <c r="C299" s="65"/>
      <c r="D299" s="33"/>
      <c r="E299" s="69"/>
      <c r="F299" s="69"/>
      <c r="G299" s="34"/>
      <c r="H299" s="34"/>
      <c r="I299" s="34"/>
      <c r="J299" s="34"/>
      <c r="K299" s="29">
        <f t="shared" si="11"/>
        <v>0</v>
      </c>
      <c r="N299" s="32"/>
    </row>
    <row r="300" spans="1:14" s="26" customFormat="1">
      <c r="A300" s="28" t="str">
        <f t="shared" si="10"/>
        <v/>
      </c>
      <c r="B300" s="28"/>
      <c r="C300" s="65"/>
      <c r="D300" s="33"/>
      <c r="E300" s="69"/>
      <c r="F300" s="69"/>
      <c r="G300" s="34"/>
      <c r="H300" s="34"/>
      <c r="I300" s="34"/>
      <c r="J300" s="34"/>
      <c r="K300" s="29">
        <f t="shared" si="11"/>
        <v>0</v>
      </c>
      <c r="N300" s="32"/>
    </row>
    <row r="301" spans="1:14" s="26" customFormat="1">
      <c r="A301" s="28" t="str">
        <f t="shared" si="10"/>
        <v/>
      </c>
      <c r="B301" s="28"/>
      <c r="C301" s="65"/>
      <c r="D301" s="33"/>
      <c r="E301" s="69"/>
      <c r="F301" s="69"/>
      <c r="G301" s="34"/>
      <c r="H301" s="34"/>
      <c r="I301" s="34"/>
      <c r="J301" s="34"/>
      <c r="K301" s="29">
        <f t="shared" si="11"/>
        <v>0</v>
      </c>
      <c r="N301" s="32"/>
    </row>
    <row r="302" spans="1:14" s="26" customFormat="1">
      <c r="A302" s="28" t="str">
        <f t="shared" si="10"/>
        <v/>
      </c>
      <c r="B302" s="28"/>
      <c r="C302" s="65"/>
      <c r="D302" s="33"/>
      <c r="E302" s="69"/>
      <c r="F302" s="69"/>
      <c r="G302" s="34"/>
      <c r="H302" s="34"/>
      <c r="I302" s="34"/>
      <c r="J302" s="34"/>
      <c r="K302" s="29">
        <f t="shared" si="11"/>
        <v>0</v>
      </c>
      <c r="N302" s="32"/>
    </row>
    <row r="303" spans="1:14" s="26" customFormat="1">
      <c r="A303" s="28" t="str">
        <f t="shared" si="10"/>
        <v/>
      </c>
      <c r="B303" s="28"/>
      <c r="C303" s="65"/>
      <c r="D303" s="33"/>
      <c r="E303" s="69"/>
      <c r="F303" s="69"/>
      <c r="G303" s="34"/>
      <c r="H303" s="34"/>
      <c r="I303" s="34"/>
      <c r="J303" s="34"/>
      <c r="K303" s="29">
        <f t="shared" si="11"/>
        <v>0</v>
      </c>
      <c r="N303" s="32"/>
    </row>
    <row r="304" spans="1:14" s="26" customFormat="1">
      <c r="A304" s="28" t="str">
        <f t="shared" si="10"/>
        <v/>
      </c>
      <c r="B304" s="28"/>
      <c r="C304" s="65"/>
      <c r="D304" s="33"/>
      <c r="E304" s="69"/>
      <c r="F304" s="69"/>
      <c r="G304" s="34"/>
      <c r="H304" s="34"/>
      <c r="I304" s="34"/>
      <c r="J304" s="34"/>
      <c r="K304" s="29">
        <f t="shared" si="11"/>
        <v>0</v>
      </c>
      <c r="N304" s="32"/>
    </row>
    <row r="305" spans="1:14" s="26" customFormat="1">
      <c r="A305" s="28" t="str">
        <f t="shared" si="10"/>
        <v/>
      </c>
      <c r="B305" s="28"/>
      <c r="C305" s="65"/>
      <c r="D305" s="33"/>
      <c r="E305" s="69"/>
      <c r="F305" s="69"/>
      <c r="G305" s="34"/>
      <c r="H305" s="34"/>
      <c r="I305" s="34"/>
      <c r="J305" s="34"/>
      <c r="K305" s="29">
        <f t="shared" si="11"/>
        <v>0</v>
      </c>
      <c r="N305" s="32"/>
    </row>
    <row r="306" spans="1:14" s="26" customFormat="1">
      <c r="A306" s="28" t="str">
        <f t="shared" si="10"/>
        <v/>
      </c>
      <c r="B306" s="28"/>
      <c r="C306" s="65"/>
      <c r="D306" s="33"/>
      <c r="E306" s="69"/>
      <c r="F306" s="69"/>
      <c r="G306" s="34"/>
      <c r="H306" s="34"/>
      <c r="I306" s="34"/>
      <c r="J306" s="34"/>
      <c r="K306" s="29">
        <f t="shared" si="11"/>
        <v>0</v>
      </c>
      <c r="N306" s="32"/>
    </row>
    <row r="307" spans="1:14" s="26" customFormat="1">
      <c r="A307" s="28" t="str">
        <f t="shared" si="10"/>
        <v/>
      </c>
      <c r="B307" s="28"/>
      <c r="C307" s="65"/>
      <c r="D307" s="33"/>
      <c r="E307" s="69"/>
      <c r="F307" s="69"/>
      <c r="G307" s="34"/>
      <c r="H307" s="34"/>
      <c r="I307" s="34"/>
      <c r="J307" s="34"/>
      <c r="K307" s="29">
        <f t="shared" si="11"/>
        <v>0</v>
      </c>
      <c r="N307" s="32"/>
    </row>
    <row r="308" spans="1:14" s="26" customFormat="1">
      <c r="A308" s="28" t="str">
        <f t="shared" si="10"/>
        <v/>
      </c>
      <c r="B308" s="28"/>
      <c r="C308" s="65"/>
      <c r="D308" s="33"/>
      <c r="E308" s="69"/>
      <c r="F308" s="69"/>
      <c r="G308" s="34"/>
      <c r="H308" s="34"/>
      <c r="I308" s="34"/>
      <c r="J308" s="34"/>
      <c r="K308" s="29">
        <f t="shared" si="11"/>
        <v>0</v>
      </c>
      <c r="N308" s="32"/>
    </row>
    <row r="309" spans="1:14" s="26" customFormat="1">
      <c r="A309" s="28" t="str">
        <f t="shared" si="10"/>
        <v/>
      </c>
      <c r="B309" s="28"/>
      <c r="C309" s="65"/>
      <c r="D309" s="33"/>
      <c r="E309" s="69"/>
      <c r="F309" s="69"/>
      <c r="G309" s="34"/>
      <c r="H309" s="34"/>
      <c r="I309" s="34"/>
      <c r="J309" s="34"/>
      <c r="K309" s="29">
        <f t="shared" si="11"/>
        <v>0</v>
      </c>
      <c r="N309" s="32"/>
    </row>
    <row r="310" spans="1:14" s="26" customFormat="1">
      <c r="A310" s="28" t="str">
        <f t="shared" si="10"/>
        <v/>
      </c>
      <c r="B310" s="28"/>
      <c r="C310" s="65"/>
      <c r="D310" s="33"/>
      <c r="E310" s="69"/>
      <c r="F310" s="69"/>
      <c r="G310" s="34"/>
      <c r="H310" s="34"/>
      <c r="I310" s="34"/>
      <c r="J310" s="34"/>
      <c r="K310" s="29">
        <f t="shared" si="11"/>
        <v>0</v>
      </c>
      <c r="N310" s="32"/>
    </row>
    <row r="311" spans="1:14" s="26" customFormat="1">
      <c r="A311" s="28" t="str">
        <f t="shared" si="10"/>
        <v/>
      </c>
      <c r="B311" s="28"/>
      <c r="C311" s="65"/>
      <c r="D311" s="33"/>
      <c r="E311" s="69"/>
      <c r="F311" s="69"/>
      <c r="G311" s="34"/>
      <c r="H311" s="34"/>
      <c r="I311" s="34"/>
      <c r="J311" s="34"/>
      <c r="K311" s="29">
        <f t="shared" si="11"/>
        <v>0</v>
      </c>
      <c r="N311" s="32"/>
    </row>
    <row r="312" spans="1:14" s="26" customFormat="1">
      <c r="A312" s="28" t="str">
        <f t="shared" si="10"/>
        <v/>
      </c>
      <c r="B312" s="28"/>
      <c r="C312" s="65"/>
      <c r="D312" s="33"/>
      <c r="E312" s="69"/>
      <c r="F312" s="69"/>
      <c r="G312" s="34"/>
      <c r="H312" s="34"/>
      <c r="I312" s="34"/>
      <c r="J312" s="34"/>
      <c r="K312" s="29">
        <f t="shared" si="11"/>
        <v>0</v>
      </c>
      <c r="N312" s="32"/>
    </row>
    <row r="313" spans="1:14" s="26" customFormat="1">
      <c r="A313" s="28" t="str">
        <f t="shared" si="10"/>
        <v/>
      </c>
      <c r="B313" s="28"/>
      <c r="C313" s="65"/>
      <c r="D313" s="33"/>
      <c r="E313" s="69"/>
      <c r="F313" s="69"/>
      <c r="G313" s="34"/>
      <c r="H313" s="34"/>
      <c r="I313" s="34"/>
      <c r="J313" s="34"/>
      <c r="K313" s="29">
        <f t="shared" si="11"/>
        <v>0</v>
      </c>
      <c r="N313" s="32"/>
    </row>
    <row r="314" spans="1:14" s="26" customFormat="1">
      <c r="A314" s="28" t="str">
        <f t="shared" si="10"/>
        <v/>
      </c>
      <c r="B314" s="28"/>
      <c r="C314" s="65"/>
      <c r="D314" s="33"/>
      <c r="E314" s="69"/>
      <c r="F314" s="69"/>
      <c r="G314" s="34"/>
      <c r="H314" s="34"/>
      <c r="I314" s="34"/>
      <c r="J314" s="34"/>
      <c r="K314" s="29">
        <f t="shared" si="11"/>
        <v>0</v>
      </c>
      <c r="N314" s="32"/>
    </row>
    <row r="315" spans="1:14" s="26" customFormat="1">
      <c r="A315" s="28" t="str">
        <f t="shared" si="10"/>
        <v/>
      </c>
      <c r="B315" s="28"/>
      <c r="C315" s="65"/>
      <c r="D315" s="33"/>
      <c r="E315" s="69"/>
      <c r="F315" s="69"/>
      <c r="G315" s="34"/>
      <c r="H315" s="34"/>
      <c r="I315" s="34"/>
      <c r="J315" s="34"/>
      <c r="K315" s="29">
        <f t="shared" si="11"/>
        <v>0</v>
      </c>
      <c r="N315" s="32"/>
    </row>
    <row r="316" spans="1:14" s="26" customFormat="1">
      <c r="A316" s="28" t="str">
        <f t="shared" si="10"/>
        <v/>
      </c>
      <c r="B316" s="28"/>
      <c r="C316" s="65"/>
      <c r="D316" s="33"/>
      <c r="E316" s="69"/>
      <c r="F316" s="69"/>
      <c r="G316" s="34"/>
      <c r="H316" s="34"/>
      <c r="I316" s="34"/>
      <c r="J316" s="34"/>
      <c r="K316" s="29">
        <f t="shared" si="11"/>
        <v>0</v>
      </c>
      <c r="N316" s="32"/>
    </row>
    <row r="317" spans="1:14" s="26" customFormat="1">
      <c r="A317" s="28" t="str">
        <f t="shared" si="10"/>
        <v/>
      </c>
      <c r="B317" s="28"/>
      <c r="C317" s="65"/>
      <c r="D317" s="33"/>
      <c r="E317" s="69"/>
      <c r="F317" s="69"/>
      <c r="G317" s="34"/>
      <c r="H317" s="34"/>
      <c r="I317" s="34"/>
      <c r="J317" s="34"/>
      <c r="K317" s="29">
        <f t="shared" si="11"/>
        <v>0</v>
      </c>
      <c r="N317" s="32"/>
    </row>
    <row r="318" spans="1:14" s="26" customFormat="1">
      <c r="A318" s="28" t="str">
        <f t="shared" si="10"/>
        <v/>
      </c>
      <c r="B318" s="28"/>
      <c r="C318" s="65"/>
      <c r="D318" s="33"/>
      <c r="E318" s="69"/>
      <c r="F318" s="69"/>
      <c r="G318" s="34"/>
      <c r="H318" s="34"/>
      <c r="I318" s="34"/>
      <c r="J318" s="34"/>
      <c r="K318" s="29">
        <f t="shared" si="11"/>
        <v>0</v>
      </c>
      <c r="N318" s="32"/>
    </row>
    <row r="319" spans="1:14" s="26" customFormat="1">
      <c r="A319" s="28" t="str">
        <f t="shared" si="10"/>
        <v/>
      </c>
      <c r="B319" s="28"/>
      <c r="C319" s="65"/>
      <c r="D319" s="33"/>
      <c r="E319" s="69"/>
      <c r="F319" s="69"/>
      <c r="G319" s="34"/>
      <c r="H319" s="34"/>
      <c r="I319" s="34"/>
      <c r="J319" s="34"/>
      <c r="K319" s="29">
        <f t="shared" si="11"/>
        <v>0</v>
      </c>
      <c r="N319" s="32"/>
    </row>
    <row r="320" spans="1:14" s="26" customFormat="1">
      <c r="A320" s="28" t="str">
        <f t="shared" si="10"/>
        <v/>
      </c>
      <c r="B320" s="28"/>
      <c r="C320" s="65"/>
      <c r="D320" s="33"/>
      <c r="E320" s="69"/>
      <c r="F320" s="69"/>
      <c r="G320" s="34"/>
      <c r="H320" s="34"/>
      <c r="I320" s="34"/>
      <c r="J320" s="34"/>
      <c r="K320" s="29">
        <f t="shared" si="11"/>
        <v>0</v>
      </c>
      <c r="N320" s="32"/>
    </row>
    <row r="321" spans="1:14" s="26" customFormat="1">
      <c r="A321" s="28" t="str">
        <f t="shared" si="10"/>
        <v/>
      </c>
      <c r="B321" s="28"/>
      <c r="C321" s="65"/>
      <c r="D321" s="33"/>
      <c r="E321" s="69"/>
      <c r="F321" s="69"/>
      <c r="G321" s="34"/>
      <c r="H321" s="34"/>
      <c r="I321" s="34"/>
      <c r="J321" s="34"/>
      <c r="K321" s="29">
        <f t="shared" si="11"/>
        <v>0</v>
      </c>
      <c r="N321" s="32"/>
    </row>
    <row r="322" spans="1:14" s="26" customFormat="1">
      <c r="A322" s="28" t="str">
        <f t="shared" si="10"/>
        <v/>
      </c>
      <c r="B322" s="28"/>
      <c r="C322" s="65"/>
      <c r="D322" s="33"/>
      <c r="E322" s="69"/>
      <c r="F322" s="69"/>
      <c r="G322" s="34"/>
      <c r="H322" s="34"/>
      <c r="I322" s="34"/>
      <c r="J322" s="34"/>
      <c r="K322" s="29">
        <f t="shared" si="11"/>
        <v>0</v>
      </c>
      <c r="N322" s="32"/>
    </row>
    <row r="323" spans="1:14" s="26" customFormat="1">
      <c r="A323" s="28" t="str">
        <f t="shared" si="10"/>
        <v/>
      </c>
      <c r="B323" s="28"/>
      <c r="C323" s="65"/>
      <c r="D323" s="33"/>
      <c r="E323" s="69"/>
      <c r="F323" s="69"/>
      <c r="G323" s="34"/>
      <c r="H323" s="34"/>
      <c r="I323" s="34"/>
      <c r="J323" s="34"/>
      <c r="K323" s="29">
        <f t="shared" si="11"/>
        <v>0</v>
      </c>
      <c r="N323" s="32"/>
    </row>
    <row r="324" spans="1:14" s="26" customFormat="1">
      <c r="A324" s="28" t="str">
        <f t="shared" si="10"/>
        <v/>
      </c>
      <c r="B324" s="28"/>
      <c r="C324" s="65"/>
      <c r="D324" s="33"/>
      <c r="E324" s="69"/>
      <c r="F324" s="69"/>
      <c r="G324" s="34"/>
      <c r="H324" s="34"/>
      <c r="I324" s="34"/>
      <c r="J324" s="34"/>
      <c r="K324" s="29">
        <f t="shared" si="11"/>
        <v>0</v>
      </c>
      <c r="N324" s="32"/>
    </row>
    <row r="325" spans="1:14" s="26" customFormat="1">
      <c r="A325" s="28" t="str">
        <f t="shared" si="10"/>
        <v/>
      </c>
      <c r="B325" s="28"/>
      <c r="C325" s="65"/>
      <c r="D325" s="33"/>
      <c r="E325" s="69"/>
      <c r="F325" s="69"/>
      <c r="G325" s="34"/>
      <c r="H325" s="34"/>
      <c r="I325" s="34"/>
      <c r="J325" s="34"/>
      <c r="K325" s="29">
        <f t="shared" si="11"/>
        <v>0</v>
      </c>
      <c r="N325" s="32"/>
    </row>
    <row r="326" spans="1:14" s="26" customFormat="1">
      <c r="A326" s="28" t="str">
        <f t="shared" si="10"/>
        <v/>
      </c>
      <c r="B326" s="28"/>
      <c r="C326" s="65"/>
      <c r="D326" s="33"/>
      <c r="E326" s="69"/>
      <c r="F326" s="69"/>
      <c r="G326" s="34"/>
      <c r="H326" s="34"/>
      <c r="I326" s="34"/>
      <c r="J326" s="34"/>
      <c r="K326" s="29">
        <f t="shared" si="11"/>
        <v>0</v>
      </c>
      <c r="N326" s="32"/>
    </row>
    <row r="327" spans="1:14" s="26" customFormat="1">
      <c r="A327" s="28" t="str">
        <f t="shared" si="10"/>
        <v/>
      </c>
      <c r="B327" s="28"/>
      <c r="C327" s="65"/>
      <c r="D327" s="33"/>
      <c r="E327" s="69"/>
      <c r="F327" s="69"/>
      <c r="G327" s="34"/>
      <c r="H327" s="34"/>
      <c r="I327" s="34"/>
      <c r="J327" s="34"/>
      <c r="K327" s="29">
        <f t="shared" si="11"/>
        <v>0</v>
      </c>
      <c r="N327" s="32"/>
    </row>
    <row r="328" spans="1:14" s="26" customFormat="1">
      <c r="A328" s="28" t="str">
        <f t="shared" si="10"/>
        <v/>
      </c>
      <c r="B328" s="28"/>
      <c r="C328" s="65"/>
      <c r="D328" s="33"/>
      <c r="E328" s="69"/>
      <c r="F328" s="69"/>
      <c r="G328" s="34"/>
      <c r="H328" s="34"/>
      <c r="I328" s="34"/>
      <c r="J328" s="34"/>
      <c r="K328" s="29">
        <f t="shared" si="11"/>
        <v>0</v>
      </c>
      <c r="N328" s="32"/>
    </row>
    <row r="329" spans="1:14" s="26" customFormat="1">
      <c r="A329" s="28" t="str">
        <f t="shared" si="10"/>
        <v/>
      </c>
      <c r="B329" s="28"/>
      <c r="C329" s="65"/>
      <c r="D329" s="33"/>
      <c r="E329" s="69"/>
      <c r="F329" s="69"/>
      <c r="G329" s="34"/>
      <c r="H329" s="34"/>
      <c r="I329" s="34"/>
      <c r="J329" s="34"/>
      <c r="K329" s="29">
        <f t="shared" si="11"/>
        <v>0</v>
      </c>
      <c r="N329" s="32"/>
    </row>
    <row r="330" spans="1:14" s="26" customFormat="1">
      <c r="A330" s="28" t="str">
        <f t="shared" si="10"/>
        <v/>
      </c>
      <c r="B330" s="28"/>
      <c r="C330" s="65"/>
      <c r="D330" s="33"/>
      <c r="E330" s="69"/>
      <c r="F330" s="69"/>
      <c r="G330" s="34"/>
      <c r="H330" s="34"/>
      <c r="I330" s="34"/>
      <c r="J330" s="34"/>
      <c r="K330" s="29">
        <f t="shared" si="11"/>
        <v>0</v>
      </c>
      <c r="N330" s="32"/>
    </row>
    <row r="331" spans="1:14" s="26" customFormat="1">
      <c r="A331" s="28" t="str">
        <f t="shared" si="10"/>
        <v/>
      </c>
      <c r="B331" s="28"/>
      <c r="C331" s="65"/>
      <c r="D331" s="33"/>
      <c r="E331" s="69"/>
      <c r="F331" s="69"/>
      <c r="G331" s="34"/>
      <c r="H331" s="34"/>
      <c r="I331" s="34"/>
      <c r="J331" s="34"/>
      <c r="K331" s="29">
        <f t="shared" si="11"/>
        <v>0</v>
      </c>
      <c r="N331" s="32"/>
    </row>
    <row r="332" spans="1:14" s="26" customFormat="1">
      <c r="A332" s="28" t="str">
        <f t="shared" si="10"/>
        <v/>
      </c>
      <c r="B332" s="28"/>
      <c r="C332" s="65"/>
      <c r="D332" s="33"/>
      <c r="E332" s="69"/>
      <c r="F332" s="69"/>
      <c r="G332" s="34"/>
      <c r="H332" s="34"/>
      <c r="I332" s="34"/>
      <c r="J332" s="34"/>
      <c r="K332" s="29">
        <f t="shared" si="11"/>
        <v>0</v>
      </c>
      <c r="N332" s="32"/>
    </row>
    <row r="333" spans="1:14" s="26" customFormat="1">
      <c r="A333" s="28" t="str">
        <f t="shared" si="10"/>
        <v/>
      </c>
      <c r="B333" s="28"/>
      <c r="C333" s="65"/>
      <c r="D333" s="33"/>
      <c r="E333" s="69"/>
      <c r="F333" s="69"/>
      <c r="G333" s="34"/>
      <c r="H333" s="34"/>
      <c r="I333" s="34"/>
      <c r="J333" s="34"/>
      <c r="K333" s="29">
        <f t="shared" si="11"/>
        <v>0</v>
      </c>
      <c r="N333" s="32"/>
    </row>
    <row r="334" spans="1:14" s="26" customFormat="1">
      <c r="A334" s="28" t="str">
        <f t="shared" si="10"/>
        <v/>
      </c>
      <c r="B334" s="28"/>
      <c r="C334" s="65"/>
      <c r="D334" s="33"/>
      <c r="E334" s="69"/>
      <c r="F334" s="69"/>
      <c r="G334" s="34"/>
      <c r="H334" s="34"/>
      <c r="I334" s="34"/>
      <c r="J334" s="34"/>
      <c r="K334" s="29">
        <f t="shared" si="11"/>
        <v>0</v>
      </c>
      <c r="N334" s="32"/>
    </row>
    <row r="335" spans="1:14" s="26" customFormat="1">
      <c r="A335" s="28" t="str">
        <f t="shared" si="10"/>
        <v/>
      </c>
      <c r="B335" s="28"/>
      <c r="C335" s="65"/>
      <c r="D335" s="33"/>
      <c r="E335" s="69"/>
      <c r="F335" s="69"/>
      <c r="G335" s="34"/>
      <c r="H335" s="34"/>
      <c r="I335" s="34"/>
      <c r="J335" s="34"/>
      <c r="K335" s="29">
        <f t="shared" si="11"/>
        <v>0</v>
      </c>
      <c r="N335" s="32"/>
    </row>
    <row r="336" spans="1:14" s="26" customFormat="1">
      <c r="A336" s="28" t="str">
        <f t="shared" si="10"/>
        <v/>
      </c>
      <c r="B336" s="28"/>
      <c r="C336" s="65"/>
      <c r="D336" s="33"/>
      <c r="E336" s="69"/>
      <c r="F336" s="69"/>
      <c r="G336" s="34"/>
      <c r="H336" s="34"/>
      <c r="I336" s="34"/>
      <c r="J336" s="34"/>
      <c r="K336" s="29">
        <f t="shared" si="11"/>
        <v>0</v>
      </c>
      <c r="N336" s="32"/>
    </row>
    <row r="337" spans="1:14" s="26" customFormat="1">
      <c r="A337" s="28" t="str">
        <f t="shared" si="10"/>
        <v/>
      </c>
      <c r="B337" s="28"/>
      <c r="C337" s="65"/>
      <c r="D337" s="33"/>
      <c r="E337" s="69"/>
      <c r="F337" s="69"/>
      <c r="G337" s="34"/>
      <c r="H337" s="34"/>
      <c r="I337" s="34"/>
      <c r="J337" s="34"/>
      <c r="K337" s="29">
        <f t="shared" si="11"/>
        <v>0</v>
      </c>
      <c r="N337" s="32"/>
    </row>
    <row r="338" spans="1:14" s="26" customFormat="1">
      <c r="A338" s="28" t="str">
        <f t="shared" si="10"/>
        <v/>
      </c>
      <c r="B338" s="28"/>
      <c r="C338" s="65"/>
      <c r="D338" s="33"/>
      <c r="E338" s="69"/>
      <c r="F338" s="69"/>
      <c r="G338" s="34"/>
      <c r="H338" s="34"/>
      <c r="I338" s="34"/>
      <c r="J338" s="34"/>
      <c r="K338" s="29">
        <f t="shared" si="11"/>
        <v>0</v>
      </c>
      <c r="N338" s="32"/>
    </row>
    <row r="339" spans="1:14" s="26" customFormat="1">
      <c r="A339" s="28" t="str">
        <f t="shared" si="10"/>
        <v/>
      </c>
      <c r="B339" s="28"/>
      <c r="C339" s="65"/>
      <c r="D339" s="33"/>
      <c r="E339" s="69"/>
      <c r="F339" s="69"/>
      <c r="G339" s="34"/>
      <c r="H339" s="34"/>
      <c r="I339" s="34"/>
      <c r="J339" s="34"/>
      <c r="K339" s="29">
        <f t="shared" si="11"/>
        <v>0</v>
      </c>
      <c r="N339" s="32"/>
    </row>
    <row r="340" spans="1:14" s="26" customFormat="1">
      <c r="A340" s="28" t="str">
        <f t="shared" si="10"/>
        <v/>
      </c>
      <c r="B340" s="28"/>
      <c r="C340" s="65"/>
      <c r="D340" s="33"/>
      <c r="E340" s="69"/>
      <c r="F340" s="69"/>
      <c r="G340" s="34"/>
      <c r="H340" s="34"/>
      <c r="I340" s="34"/>
      <c r="J340" s="34"/>
      <c r="K340" s="29">
        <f t="shared" si="11"/>
        <v>0</v>
      </c>
      <c r="N340" s="32"/>
    </row>
    <row r="341" spans="1:14" s="26" customFormat="1">
      <c r="A341" s="28" t="str">
        <f t="shared" si="10"/>
        <v/>
      </c>
      <c r="B341" s="28"/>
      <c r="C341" s="65"/>
      <c r="D341" s="33"/>
      <c r="E341" s="69"/>
      <c r="F341" s="69"/>
      <c r="G341" s="34"/>
      <c r="H341" s="34"/>
      <c r="I341" s="34"/>
      <c r="J341" s="34"/>
      <c r="K341" s="29">
        <f t="shared" si="11"/>
        <v>0</v>
      </c>
      <c r="N341" s="32"/>
    </row>
    <row r="342" spans="1:14" s="26" customFormat="1">
      <c r="A342" s="28" t="str">
        <f t="shared" si="10"/>
        <v/>
      </c>
      <c r="B342" s="28"/>
      <c r="C342" s="65"/>
      <c r="D342" s="33"/>
      <c r="E342" s="69"/>
      <c r="F342" s="69"/>
      <c r="G342" s="34"/>
      <c r="H342" s="34"/>
      <c r="I342" s="34"/>
      <c r="J342" s="34"/>
      <c r="K342" s="29">
        <f t="shared" si="11"/>
        <v>0</v>
      </c>
      <c r="N342" s="32"/>
    </row>
    <row r="343" spans="1:14" s="26" customFormat="1">
      <c r="A343" s="28" t="str">
        <f t="shared" si="10"/>
        <v/>
      </c>
      <c r="B343" s="28"/>
      <c r="C343" s="65"/>
      <c r="D343" s="33"/>
      <c r="E343" s="69"/>
      <c r="F343" s="69"/>
      <c r="G343" s="34"/>
      <c r="H343" s="34"/>
      <c r="I343" s="34"/>
      <c r="J343" s="34"/>
      <c r="K343" s="29">
        <f t="shared" si="11"/>
        <v>0</v>
      </c>
      <c r="N343" s="32"/>
    </row>
    <row r="344" spans="1:14" s="26" customFormat="1">
      <c r="A344" s="28" t="str">
        <f t="shared" si="10"/>
        <v/>
      </c>
      <c r="B344" s="28"/>
      <c r="C344" s="65"/>
      <c r="D344" s="33"/>
      <c r="E344" s="69"/>
      <c r="F344" s="69"/>
      <c r="G344" s="34"/>
      <c r="H344" s="34"/>
      <c r="I344" s="34"/>
      <c r="J344" s="34"/>
      <c r="K344" s="29">
        <f t="shared" si="11"/>
        <v>0</v>
      </c>
      <c r="N344" s="32"/>
    </row>
    <row r="345" spans="1:14" s="26" customFormat="1">
      <c r="A345" s="28" t="str">
        <f t="shared" si="10"/>
        <v/>
      </c>
      <c r="B345" s="28"/>
      <c r="C345" s="65"/>
      <c r="D345" s="33"/>
      <c r="E345" s="69"/>
      <c r="F345" s="69"/>
      <c r="G345" s="34"/>
      <c r="H345" s="34"/>
      <c r="I345" s="34"/>
      <c r="J345" s="34"/>
      <c r="K345" s="29">
        <f t="shared" si="11"/>
        <v>0</v>
      </c>
      <c r="N345" s="32"/>
    </row>
    <row r="346" spans="1:14" s="26" customFormat="1">
      <c r="A346" s="28" t="str">
        <f t="shared" ref="A346:A409" si="12">E346&amp;F346</f>
        <v/>
      </c>
      <c r="B346" s="28"/>
      <c r="C346" s="65"/>
      <c r="D346" s="33"/>
      <c r="E346" s="69"/>
      <c r="F346" s="69"/>
      <c r="G346" s="34"/>
      <c r="H346" s="34"/>
      <c r="I346" s="34"/>
      <c r="J346" s="34"/>
      <c r="K346" s="29">
        <f t="shared" ref="K346:K409" si="13">SUM(G346:J346)</f>
        <v>0</v>
      </c>
      <c r="N346" s="32"/>
    </row>
    <row r="347" spans="1:14" s="26" customFormat="1">
      <c r="A347" s="28" t="str">
        <f t="shared" si="12"/>
        <v/>
      </c>
      <c r="B347" s="28"/>
      <c r="C347" s="65"/>
      <c r="D347" s="33"/>
      <c r="E347" s="69"/>
      <c r="F347" s="69"/>
      <c r="G347" s="34"/>
      <c r="H347" s="34"/>
      <c r="I347" s="34"/>
      <c r="J347" s="34"/>
      <c r="K347" s="29">
        <f t="shared" si="13"/>
        <v>0</v>
      </c>
      <c r="N347" s="32"/>
    </row>
    <row r="348" spans="1:14" s="26" customFormat="1">
      <c r="A348" s="28" t="str">
        <f t="shared" si="12"/>
        <v/>
      </c>
      <c r="B348" s="28"/>
      <c r="C348" s="65"/>
      <c r="D348" s="33"/>
      <c r="E348" s="69"/>
      <c r="F348" s="69"/>
      <c r="G348" s="34"/>
      <c r="H348" s="34"/>
      <c r="I348" s="34"/>
      <c r="J348" s="34"/>
      <c r="K348" s="29">
        <f t="shared" si="13"/>
        <v>0</v>
      </c>
      <c r="N348" s="32"/>
    </row>
    <row r="349" spans="1:14" s="26" customFormat="1">
      <c r="A349" s="28" t="str">
        <f t="shared" si="12"/>
        <v/>
      </c>
      <c r="B349" s="28"/>
      <c r="C349" s="65"/>
      <c r="D349" s="33"/>
      <c r="E349" s="69"/>
      <c r="F349" s="69"/>
      <c r="G349" s="34"/>
      <c r="H349" s="34"/>
      <c r="I349" s="34"/>
      <c r="J349" s="34"/>
      <c r="K349" s="29">
        <f t="shared" si="13"/>
        <v>0</v>
      </c>
      <c r="N349" s="32"/>
    </row>
    <row r="350" spans="1:14" s="26" customFormat="1">
      <c r="A350" s="28" t="str">
        <f t="shared" si="12"/>
        <v/>
      </c>
      <c r="B350" s="28"/>
      <c r="C350" s="65"/>
      <c r="D350" s="33"/>
      <c r="E350" s="69"/>
      <c r="F350" s="69"/>
      <c r="G350" s="34"/>
      <c r="H350" s="34"/>
      <c r="I350" s="34"/>
      <c r="J350" s="34"/>
      <c r="K350" s="29">
        <f t="shared" si="13"/>
        <v>0</v>
      </c>
      <c r="N350" s="32"/>
    </row>
    <row r="351" spans="1:14" s="26" customFormat="1">
      <c r="A351" s="28" t="str">
        <f t="shared" si="12"/>
        <v/>
      </c>
      <c r="B351" s="28"/>
      <c r="C351" s="65"/>
      <c r="D351" s="33"/>
      <c r="E351" s="69"/>
      <c r="F351" s="69"/>
      <c r="G351" s="34"/>
      <c r="H351" s="34"/>
      <c r="I351" s="34"/>
      <c r="J351" s="34"/>
      <c r="K351" s="29">
        <f t="shared" si="13"/>
        <v>0</v>
      </c>
      <c r="N351" s="32"/>
    </row>
    <row r="352" spans="1:14" s="26" customFormat="1">
      <c r="A352" s="28" t="str">
        <f t="shared" si="12"/>
        <v/>
      </c>
      <c r="B352" s="28"/>
      <c r="C352" s="65"/>
      <c r="D352" s="33"/>
      <c r="E352" s="69"/>
      <c r="F352" s="69"/>
      <c r="G352" s="34"/>
      <c r="H352" s="34"/>
      <c r="I352" s="34"/>
      <c r="J352" s="34"/>
      <c r="K352" s="29">
        <f t="shared" si="13"/>
        <v>0</v>
      </c>
      <c r="N352" s="32"/>
    </row>
    <row r="353" spans="1:14" s="26" customFormat="1">
      <c r="A353" s="28" t="str">
        <f t="shared" si="12"/>
        <v/>
      </c>
      <c r="B353" s="28"/>
      <c r="C353" s="65"/>
      <c r="D353" s="33"/>
      <c r="E353" s="69"/>
      <c r="F353" s="69"/>
      <c r="G353" s="34"/>
      <c r="H353" s="34"/>
      <c r="I353" s="34"/>
      <c r="J353" s="34"/>
      <c r="K353" s="29">
        <f t="shared" si="13"/>
        <v>0</v>
      </c>
      <c r="N353" s="32"/>
    </row>
    <row r="354" spans="1:14" s="26" customFormat="1">
      <c r="A354" s="28" t="str">
        <f t="shared" si="12"/>
        <v/>
      </c>
      <c r="B354" s="28"/>
      <c r="C354" s="65"/>
      <c r="D354" s="33"/>
      <c r="E354" s="69"/>
      <c r="F354" s="69"/>
      <c r="G354" s="34"/>
      <c r="H354" s="34"/>
      <c r="I354" s="34"/>
      <c r="J354" s="34"/>
      <c r="K354" s="29">
        <f t="shared" si="13"/>
        <v>0</v>
      </c>
      <c r="N354" s="32"/>
    </row>
    <row r="355" spans="1:14" s="26" customFormat="1">
      <c r="A355" s="28" t="str">
        <f t="shared" si="12"/>
        <v/>
      </c>
      <c r="B355" s="28"/>
      <c r="C355" s="65"/>
      <c r="D355" s="33"/>
      <c r="E355" s="69"/>
      <c r="F355" s="69"/>
      <c r="G355" s="34"/>
      <c r="H355" s="34"/>
      <c r="I355" s="34"/>
      <c r="J355" s="34"/>
      <c r="K355" s="29">
        <f t="shared" si="13"/>
        <v>0</v>
      </c>
      <c r="N355" s="32"/>
    </row>
    <row r="356" spans="1:14" s="26" customFormat="1">
      <c r="A356" s="28" t="str">
        <f t="shared" si="12"/>
        <v/>
      </c>
      <c r="B356" s="28"/>
      <c r="C356" s="65"/>
      <c r="D356" s="33"/>
      <c r="E356" s="69"/>
      <c r="F356" s="69"/>
      <c r="G356" s="34"/>
      <c r="H356" s="34"/>
      <c r="I356" s="34"/>
      <c r="J356" s="34"/>
      <c r="K356" s="29">
        <f t="shared" si="13"/>
        <v>0</v>
      </c>
      <c r="N356" s="32"/>
    </row>
    <row r="357" spans="1:14" s="26" customFormat="1">
      <c r="A357" s="28" t="str">
        <f t="shared" si="12"/>
        <v/>
      </c>
      <c r="B357" s="28"/>
      <c r="C357" s="65"/>
      <c r="D357" s="33"/>
      <c r="E357" s="69"/>
      <c r="F357" s="69"/>
      <c r="G357" s="34"/>
      <c r="H357" s="34"/>
      <c r="I357" s="34"/>
      <c r="J357" s="34"/>
      <c r="K357" s="29">
        <f t="shared" si="13"/>
        <v>0</v>
      </c>
      <c r="N357" s="32"/>
    </row>
    <row r="358" spans="1:14" s="26" customFormat="1">
      <c r="A358" s="28" t="str">
        <f t="shared" si="12"/>
        <v/>
      </c>
      <c r="B358" s="28"/>
      <c r="C358" s="65"/>
      <c r="D358" s="33"/>
      <c r="E358" s="69"/>
      <c r="F358" s="69"/>
      <c r="G358" s="34"/>
      <c r="H358" s="34"/>
      <c r="I358" s="34"/>
      <c r="J358" s="34"/>
      <c r="K358" s="29">
        <f t="shared" si="13"/>
        <v>0</v>
      </c>
      <c r="N358" s="32"/>
    </row>
    <row r="359" spans="1:14" s="26" customFormat="1">
      <c r="A359" s="28" t="str">
        <f t="shared" si="12"/>
        <v/>
      </c>
      <c r="B359" s="28"/>
      <c r="C359" s="65"/>
      <c r="D359" s="33"/>
      <c r="E359" s="69"/>
      <c r="F359" s="69"/>
      <c r="G359" s="34"/>
      <c r="H359" s="34"/>
      <c r="I359" s="34"/>
      <c r="J359" s="34"/>
      <c r="K359" s="29">
        <f t="shared" si="13"/>
        <v>0</v>
      </c>
      <c r="N359" s="32"/>
    </row>
    <row r="360" spans="1:14" s="26" customFormat="1">
      <c r="A360" s="28" t="str">
        <f t="shared" si="12"/>
        <v/>
      </c>
      <c r="B360" s="28"/>
      <c r="C360" s="65"/>
      <c r="D360" s="33"/>
      <c r="E360" s="69"/>
      <c r="F360" s="69"/>
      <c r="G360" s="34"/>
      <c r="H360" s="34"/>
      <c r="I360" s="34"/>
      <c r="J360" s="34"/>
      <c r="K360" s="29">
        <f t="shared" si="13"/>
        <v>0</v>
      </c>
      <c r="N360" s="32"/>
    </row>
    <row r="361" spans="1:14" s="26" customFormat="1">
      <c r="A361" s="28" t="str">
        <f t="shared" si="12"/>
        <v/>
      </c>
      <c r="B361" s="28"/>
      <c r="C361" s="65"/>
      <c r="D361" s="33"/>
      <c r="E361" s="69"/>
      <c r="F361" s="69"/>
      <c r="G361" s="34"/>
      <c r="H361" s="34"/>
      <c r="I361" s="34"/>
      <c r="J361" s="34"/>
      <c r="K361" s="29">
        <f t="shared" si="13"/>
        <v>0</v>
      </c>
      <c r="N361" s="32"/>
    </row>
    <row r="362" spans="1:14" s="26" customFormat="1">
      <c r="A362" s="28" t="str">
        <f t="shared" si="12"/>
        <v/>
      </c>
      <c r="B362" s="28"/>
      <c r="C362" s="65"/>
      <c r="D362" s="33"/>
      <c r="E362" s="69"/>
      <c r="F362" s="69"/>
      <c r="G362" s="34"/>
      <c r="H362" s="34"/>
      <c r="I362" s="34"/>
      <c r="J362" s="34"/>
      <c r="K362" s="29">
        <f t="shared" si="13"/>
        <v>0</v>
      </c>
      <c r="N362" s="32"/>
    </row>
    <row r="363" spans="1:14" s="26" customFormat="1">
      <c r="A363" s="28" t="str">
        <f t="shared" si="12"/>
        <v/>
      </c>
      <c r="B363" s="28"/>
      <c r="C363" s="65"/>
      <c r="D363" s="33"/>
      <c r="E363" s="69"/>
      <c r="F363" s="69"/>
      <c r="G363" s="34"/>
      <c r="H363" s="34"/>
      <c r="I363" s="34"/>
      <c r="J363" s="34"/>
      <c r="K363" s="29">
        <f t="shared" si="13"/>
        <v>0</v>
      </c>
      <c r="N363" s="32"/>
    </row>
    <row r="364" spans="1:14" s="26" customFormat="1">
      <c r="A364" s="28" t="str">
        <f t="shared" si="12"/>
        <v/>
      </c>
      <c r="B364" s="28"/>
      <c r="C364" s="65"/>
      <c r="D364" s="33"/>
      <c r="E364" s="69"/>
      <c r="F364" s="69"/>
      <c r="G364" s="34"/>
      <c r="H364" s="34"/>
      <c r="I364" s="34"/>
      <c r="J364" s="34"/>
      <c r="K364" s="29">
        <f t="shared" si="13"/>
        <v>0</v>
      </c>
      <c r="N364" s="32"/>
    </row>
    <row r="365" spans="1:14" s="26" customFormat="1">
      <c r="A365" s="28" t="str">
        <f t="shared" si="12"/>
        <v/>
      </c>
      <c r="B365" s="28"/>
      <c r="C365" s="65"/>
      <c r="D365" s="33"/>
      <c r="E365" s="69"/>
      <c r="F365" s="69"/>
      <c r="G365" s="34"/>
      <c r="H365" s="34"/>
      <c r="I365" s="34"/>
      <c r="J365" s="34"/>
      <c r="K365" s="29">
        <f t="shared" si="13"/>
        <v>0</v>
      </c>
      <c r="N365" s="32"/>
    </row>
    <row r="366" spans="1:14" s="26" customFormat="1">
      <c r="A366" s="28" t="str">
        <f t="shared" si="12"/>
        <v/>
      </c>
      <c r="B366" s="28"/>
      <c r="C366" s="65"/>
      <c r="D366" s="33"/>
      <c r="E366" s="69"/>
      <c r="F366" s="69"/>
      <c r="G366" s="34"/>
      <c r="H366" s="34"/>
      <c r="I366" s="34"/>
      <c r="J366" s="34"/>
      <c r="K366" s="29">
        <f t="shared" si="13"/>
        <v>0</v>
      </c>
      <c r="N366" s="32"/>
    </row>
    <row r="367" spans="1:14" s="26" customFormat="1">
      <c r="A367" s="28" t="str">
        <f t="shared" si="12"/>
        <v/>
      </c>
      <c r="B367" s="28"/>
      <c r="C367" s="65"/>
      <c r="D367" s="33"/>
      <c r="E367" s="69"/>
      <c r="F367" s="69"/>
      <c r="G367" s="34"/>
      <c r="H367" s="34"/>
      <c r="I367" s="34"/>
      <c r="J367" s="34"/>
      <c r="K367" s="29">
        <f t="shared" si="13"/>
        <v>0</v>
      </c>
      <c r="N367" s="32"/>
    </row>
    <row r="368" spans="1:14" s="26" customFormat="1">
      <c r="A368" s="28" t="str">
        <f t="shared" si="12"/>
        <v/>
      </c>
      <c r="B368" s="28"/>
      <c r="C368" s="65"/>
      <c r="D368" s="33"/>
      <c r="E368" s="69"/>
      <c r="F368" s="69"/>
      <c r="G368" s="34"/>
      <c r="H368" s="34"/>
      <c r="I368" s="34"/>
      <c r="J368" s="34"/>
      <c r="K368" s="29">
        <f t="shared" si="13"/>
        <v>0</v>
      </c>
      <c r="N368" s="32"/>
    </row>
    <row r="369" spans="1:14" s="26" customFormat="1">
      <c r="A369" s="28" t="str">
        <f t="shared" si="12"/>
        <v/>
      </c>
      <c r="B369" s="28"/>
      <c r="C369" s="65"/>
      <c r="D369" s="33"/>
      <c r="E369" s="69"/>
      <c r="F369" s="69"/>
      <c r="G369" s="34"/>
      <c r="H369" s="34"/>
      <c r="I369" s="34"/>
      <c r="J369" s="34"/>
      <c r="K369" s="29">
        <f t="shared" si="13"/>
        <v>0</v>
      </c>
      <c r="N369" s="32"/>
    </row>
    <row r="370" spans="1:14" s="26" customFormat="1">
      <c r="A370" s="28" t="str">
        <f t="shared" si="12"/>
        <v/>
      </c>
      <c r="B370" s="28"/>
      <c r="C370" s="65"/>
      <c r="D370" s="33"/>
      <c r="E370" s="69"/>
      <c r="F370" s="69"/>
      <c r="G370" s="34"/>
      <c r="H370" s="34"/>
      <c r="I370" s="34"/>
      <c r="J370" s="34"/>
      <c r="K370" s="29">
        <f t="shared" si="13"/>
        <v>0</v>
      </c>
      <c r="N370" s="32"/>
    </row>
    <row r="371" spans="1:14" s="26" customFormat="1">
      <c r="A371" s="28" t="str">
        <f t="shared" si="12"/>
        <v/>
      </c>
      <c r="B371" s="28"/>
      <c r="C371" s="65"/>
      <c r="D371" s="33"/>
      <c r="E371" s="69"/>
      <c r="F371" s="69"/>
      <c r="G371" s="34"/>
      <c r="H371" s="34"/>
      <c r="I371" s="34"/>
      <c r="J371" s="34"/>
      <c r="K371" s="29">
        <f t="shared" si="13"/>
        <v>0</v>
      </c>
      <c r="N371" s="32"/>
    </row>
    <row r="372" spans="1:14" s="26" customFormat="1">
      <c r="A372" s="28" t="str">
        <f t="shared" si="12"/>
        <v/>
      </c>
      <c r="B372" s="28"/>
      <c r="C372" s="65"/>
      <c r="D372" s="33"/>
      <c r="E372" s="69"/>
      <c r="F372" s="69"/>
      <c r="G372" s="34"/>
      <c r="H372" s="34"/>
      <c r="I372" s="34"/>
      <c r="J372" s="34"/>
      <c r="K372" s="29">
        <f t="shared" si="13"/>
        <v>0</v>
      </c>
      <c r="N372" s="32"/>
    </row>
    <row r="373" spans="1:14" s="26" customFormat="1">
      <c r="A373" s="28" t="str">
        <f t="shared" si="12"/>
        <v/>
      </c>
      <c r="B373" s="28"/>
      <c r="C373" s="65"/>
      <c r="D373" s="33"/>
      <c r="E373" s="69"/>
      <c r="F373" s="69"/>
      <c r="G373" s="34"/>
      <c r="H373" s="34"/>
      <c r="I373" s="34"/>
      <c r="J373" s="34"/>
      <c r="K373" s="29">
        <f t="shared" si="13"/>
        <v>0</v>
      </c>
      <c r="N373" s="32"/>
    </row>
    <row r="374" spans="1:14" s="26" customFormat="1">
      <c r="A374" s="28" t="str">
        <f t="shared" si="12"/>
        <v/>
      </c>
      <c r="B374" s="28"/>
      <c r="C374" s="65"/>
      <c r="D374" s="33"/>
      <c r="E374" s="69"/>
      <c r="F374" s="69"/>
      <c r="G374" s="34"/>
      <c r="H374" s="34"/>
      <c r="I374" s="34"/>
      <c r="J374" s="34"/>
      <c r="K374" s="29">
        <f t="shared" si="13"/>
        <v>0</v>
      </c>
      <c r="N374" s="32"/>
    </row>
    <row r="375" spans="1:14" s="26" customFormat="1">
      <c r="A375" s="28" t="str">
        <f t="shared" si="12"/>
        <v/>
      </c>
      <c r="B375" s="28"/>
      <c r="C375" s="65"/>
      <c r="D375" s="33"/>
      <c r="E375" s="69"/>
      <c r="F375" s="69"/>
      <c r="G375" s="34"/>
      <c r="H375" s="34"/>
      <c r="I375" s="34"/>
      <c r="J375" s="34"/>
      <c r="K375" s="29">
        <f t="shared" si="13"/>
        <v>0</v>
      </c>
      <c r="N375" s="32"/>
    </row>
    <row r="376" spans="1:14" s="26" customFormat="1">
      <c r="A376" s="28" t="str">
        <f t="shared" si="12"/>
        <v/>
      </c>
      <c r="B376" s="28"/>
      <c r="C376" s="65"/>
      <c r="D376" s="33"/>
      <c r="E376" s="69"/>
      <c r="F376" s="69"/>
      <c r="G376" s="34"/>
      <c r="H376" s="34"/>
      <c r="I376" s="34"/>
      <c r="J376" s="34"/>
      <c r="K376" s="29">
        <f t="shared" si="13"/>
        <v>0</v>
      </c>
      <c r="N376" s="32"/>
    </row>
    <row r="377" spans="1:14" s="26" customFormat="1">
      <c r="A377" s="28" t="str">
        <f t="shared" si="12"/>
        <v/>
      </c>
      <c r="B377" s="28"/>
      <c r="C377" s="65"/>
      <c r="D377" s="33"/>
      <c r="E377" s="69"/>
      <c r="F377" s="69"/>
      <c r="G377" s="34"/>
      <c r="H377" s="34"/>
      <c r="I377" s="34"/>
      <c r="J377" s="34"/>
      <c r="K377" s="29">
        <f t="shared" si="13"/>
        <v>0</v>
      </c>
      <c r="N377" s="32"/>
    </row>
    <row r="378" spans="1:14" s="26" customFormat="1">
      <c r="A378" s="28" t="str">
        <f t="shared" si="12"/>
        <v/>
      </c>
      <c r="B378" s="28"/>
      <c r="C378" s="65"/>
      <c r="D378" s="33"/>
      <c r="E378" s="69"/>
      <c r="F378" s="69"/>
      <c r="G378" s="34"/>
      <c r="H378" s="34"/>
      <c r="I378" s="34"/>
      <c r="J378" s="34"/>
      <c r="K378" s="29">
        <f t="shared" si="13"/>
        <v>0</v>
      </c>
      <c r="N378" s="32"/>
    </row>
    <row r="379" spans="1:14" s="26" customFormat="1">
      <c r="A379" s="28" t="str">
        <f t="shared" si="12"/>
        <v/>
      </c>
      <c r="B379" s="28"/>
      <c r="C379" s="65"/>
      <c r="D379" s="33"/>
      <c r="E379" s="69"/>
      <c r="F379" s="69"/>
      <c r="G379" s="34"/>
      <c r="H379" s="34"/>
      <c r="I379" s="34"/>
      <c r="J379" s="34"/>
      <c r="K379" s="29">
        <f t="shared" si="13"/>
        <v>0</v>
      </c>
      <c r="N379" s="32"/>
    </row>
    <row r="380" spans="1:14" s="26" customFormat="1">
      <c r="A380" s="28" t="str">
        <f t="shared" si="12"/>
        <v/>
      </c>
      <c r="B380" s="28"/>
      <c r="C380" s="65"/>
      <c r="D380" s="33"/>
      <c r="E380" s="69"/>
      <c r="F380" s="69"/>
      <c r="G380" s="34"/>
      <c r="H380" s="34"/>
      <c r="I380" s="34"/>
      <c r="J380" s="34"/>
      <c r="K380" s="29">
        <f t="shared" si="13"/>
        <v>0</v>
      </c>
      <c r="N380" s="32"/>
    </row>
    <row r="381" spans="1:14" s="26" customFormat="1">
      <c r="A381" s="28" t="str">
        <f t="shared" si="12"/>
        <v/>
      </c>
      <c r="B381" s="28"/>
      <c r="C381" s="65"/>
      <c r="D381" s="33"/>
      <c r="E381" s="69"/>
      <c r="F381" s="69"/>
      <c r="G381" s="34"/>
      <c r="H381" s="34"/>
      <c r="I381" s="34"/>
      <c r="J381" s="34"/>
      <c r="K381" s="29">
        <f t="shared" si="13"/>
        <v>0</v>
      </c>
      <c r="N381" s="32"/>
    </row>
    <row r="382" spans="1:14" s="26" customFormat="1">
      <c r="A382" s="28" t="str">
        <f t="shared" si="12"/>
        <v/>
      </c>
      <c r="B382" s="28"/>
      <c r="C382" s="65"/>
      <c r="D382" s="33"/>
      <c r="E382" s="69"/>
      <c r="F382" s="69"/>
      <c r="G382" s="34"/>
      <c r="H382" s="34"/>
      <c r="I382" s="34"/>
      <c r="J382" s="34"/>
      <c r="K382" s="29">
        <f t="shared" si="13"/>
        <v>0</v>
      </c>
      <c r="N382" s="32"/>
    </row>
    <row r="383" spans="1:14" s="26" customFormat="1">
      <c r="A383" s="28" t="str">
        <f t="shared" si="12"/>
        <v/>
      </c>
      <c r="B383" s="28"/>
      <c r="C383" s="65"/>
      <c r="D383" s="33"/>
      <c r="E383" s="69"/>
      <c r="F383" s="69"/>
      <c r="G383" s="34"/>
      <c r="H383" s="34"/>
      <c r="I383" s="34"/>
      <c r="J383" s="34"/>
      <c r="K383" s="29">
        <f t="shared" si="13"/>
        <v>0</v>
      </c>
      <c r="N383" s="32"/>
    </row>
    <row r="384" spans="1:14" s="26" customFormat="1">
      <c r="A384" s="28" t="str">
        <f t="shared" si="12"/>
        <v/>
      </c>
      <c r="B384" s="28"/>
      <c r="C384" s="65"/>
      <c r="D384" s="33"/>
      <c r="E384" s="69"/>
      <c r="F384" s="69"/>
      <c r="G384" s="34"/>
      <c r="H384" s="34"/>
      <c r="I384" s="34"/>
      <c r="J384" s="34"/>
      <c r="K384" s="29">
        <f t="shared" si="13"/>
        <v>0</v>
      </c>
      <c r="N384" s="32"/>
    </row>
    <row r="385" spans="1:14" s="26" customFormat="1">
      <c r="A385" s="28" t="str">
        <f t="shared" si="12"/>
        <v/>
      </c>
      <c r="B385" s="28"/>
      <c r="C385" s="65"/>
      <c r="D385" s="33"/>
      <c r="E385" s="69"/>
      <c r="F385" s="69"/>
      <c r="G385" s="34"/>
      <c r="H385" s="34"/>
      <c r="I385" s="34"/>
      <c r="J385" s="34"/>
      <c r="K385" s="29">
        <f t="shared" si="13"/>
        <v>0</v>
      </c>
      <c r="N385" s="32"/>
    </row>
    <row r="386" spans="1:14" s="26" customFormat="1">
      <c r="A386" s="28" t="str">
        <f t="shared" si="12"/>
        <v/>
      </c>
      <c r="B386" s="28"/>
      <c r="C386" s="65"/>
      <c r="D386" s="33"/>
      <c r="E386" s="69"/>
      <c r="F386" s="69"/>
      <c r="G386" s="34"/>
      <c r="H386" s="34"/>
      <c r="I386" s="34"/>
      <c r="J386" s="34"/>
      <c r="K386" s="29">
        <f t="shared" si="13"/>
        <v>0</v>
      </c>
      <c r="N386" s="32"/>
    </row>
    <row r="387" spans="1:14" s="26" customFormat="1">
      <c r="A387" s="28" t="str">
        <f t="shared" si="12"/>
        <v/>
      </c>
      <c r="B387" s="28"/>
      <c r="C387" s="65"/>
      <c r="D387" s="33"/>
      <c r="E387" s="69"/>
      <c r="F387" s="69"/>
      <c r="G387" s="34"/>
      <c r="H387" s="34"/>
      <c r="I387" s="34"/>
      <c r="J387" s="34"/>
      <c r="K387" s="29">
        <f t="shared" si="13"/>
        <v>0</v>
      </c>
      <c r="N387" s="32"/>
    </row>
    <row r="388" spans="1:14" s="26" customFormat="1">
      <c r="A388" s="28" t="str">
        <f t="shared" si="12"/>
        <v/>
      </c>
      <c r="B388" s="28"/>
      <c r="C388" s="65"/>
      <c r="D388" s="33"/>
      <c r="E388" s="69"/>
      <c r="F388" s="69"/>
      <c r="G388" s="34"/>
      <c r="H388" s="34"/>
      <c r="I388" s="34"/>
      <c r="J388" s="34"/>
      <c r="K388" s="29">
        <f t="shared" si="13"/>
        <v>0</v>
      </c>
      <c r="N388" s="32"/>
    </row>
    <row r="389" spans="1:14" s="26" customFormat="1">
      <c r="A389" s="28" t="str">
        <f t="shared" si="12"/>
        <v/>
      </c>
      <c r="B389" s="28"/>
      <c r="C389" s="65"/>
      <c r="D389" s="33"/>
      <c r="E389" s="69"/>
      <c r="F389" s="69"/>
      <c r="G389" s="34"/>
      <c r="H389" s="34"/>
      <c r="I389" s="34"/>
      <c r="J389" s="34"/>
      <c r="K389" s="29">
        <f t="shared" si="13"/>
        <v>0</v>
      </c>
      <c r="N389" s="32"/>
    </row>
    <row r="390" spans="1:14" s="26" customFormat="1">
      <c r="A390" s="28" t="str">
        <f t="shared" si="12"/>
        <v/>
      </c>
      <c r="B390" s="28"/>
      <c r="C390" s="65"/>
      <c r="D390" s="33"/>
      <c r="E390" s="69"/>
      <c r="F390" s="69"/>
      <c r="G390" s="34"/>
      <c r="H390" s="34"/>
      <c r="I390" s="34"/>
      <c r="J390" s="34"/>
      <c r="K390" s="29">
        <f t="shared" si="13"/>
        <v>0</v>
      </c>
      <c r="N390" s="32"/>
    </row>
    <row r="391" spans="1:14" s="26" customFormat="1">
      <c r="A391" s="28" t="str">
        <f t="shared" si="12"/>
        <v/>
      </c>
      <c r="B391" s="28"/>
      <c r="C391" s="65"/>
      <c r="D391" s="33"/>
      <c r="E391" s="69"/>
      <c r="F391" s="69"/>
      <c r="G391" s="34"/>
      <c r="H391" s="34"/>
      <c r="I391" s="34"/>
      <c r="J391" s="34"/>
      <c r="K391" s="29">
        <f t="shared" si="13"/>
        <v>0</v>
      </c>
      <c r="N391" s="32"/>
    </row>
    <row r="392" spans="1:14" s="26" customFormat="1">
      <c r="A392" s="28" t="str">
        <f t="shared" si="12"/>
        <v/>
      </c>
      <c r="B392" s="28"/>
      <c r="C392" s="65"/>
      <c r="D392" s="33"/>
      <c r="E392" s="69"/>
      <c r="F392" s="69"/>
      <c r="G392" s="34"/>
      <c r="H392" s="34"/>
      <c r="I392" s="34"/>
      <c r="J392" s="34"/>
      <c r="K392" s="29">
        <f t="shared" si="13"/>
        <v>0</v>
      </c>
      <c r="N392" s="32"/>
    </row>
    <row r="393" spans="1:14" s="26" customFormat="1">
      <c r="A393" s="28" t="str">
        <f t="shared" si="12"/>
        <v/>
      </c>
      <c r="B393" s="28"/>
      <c r="C393" s="65"/>
      <c r="D393" s="33"/>
      <c r="E393" s="69"/>
      <c r="F393" s="69"/>
      <c r="G393" s="34"/>
      <c r="H393" s="34"/>
      <c r="I393" s="34"/>
      <c r="J393" s="34"/>
      <c r="K393" s="29">
        <f t="shared" si="13"/>
        <v>0</v>
      </c>
      <c r="N393" s="32"/>
    </row>
    <row r="394" spans="1:14" s="26" customFormat="1">
      <c r="A394" s="28" t="str">
        <f t="shared" si="12"/>
        <v/>
      </c>
      <c r="B394" s="28"/>
      <c r="C394" s="65"/>
      <c r="D394" s="33"/>
      <c r="E394" s="69"/>
      <c r="F394" s="69"/>
      <c r="G394" s="34"/>
      <c r="H394" s="34"/>
      <c r="I394" s="34"/>
      <c r="J394" s="34"/>
      <c r="K394" s="29">
        <f t="shared" si="13"/>
        <v>0</v>
      </c>
      <c r="N394" s="32"/>
    </row>
    <row r="395" spans="1:14" s="26" customFormat="1">
      <c r="A395" s="28" t="str">
        <f t="shared" si="12"/>
        <v/>
      </c>
      <c r="B395" s="28"/>
      <c r="C395" s="65"/>
      <c r="D395" s="33"/>
      <c r="E395" s="69"/>
      <c r="F395" s="69"/>
      <c r="G395" s="34"/>
      <c r="H395" s="34"/>
      <c r="I395" s="34"/>
      <c r="J395" s="34"/>
      <c r="K395" s="29">
        <f t="shared" si="13"/>
        <v>0</v>
      </c>
      <c r="N395" s="32"/>
    </row>
    <row r="396" spans="1:14" s="26" customFormat="1">
      <c r="A396" s="28" t="str">
        <f t="shared" si="12"/>
        <v/>
      </c>
      <c r="B396" s="28"/>
      <c r="C396" s="65"/>
      <c r="D396" s="33"/>
      <c r="E396" s="69"/>
      <c r="F396" s="69"/>
      <c r="G396" s="34"/>
      <c r="H396" s="34"/>
      <c r="I396" s="34"/>
      <c r="J396" s="34"/>
      <c r="K396" s="29">
        <f t="shared" si="13"/>
        <v>0</v>
      </c>
      <c r="N396" s="32"/>
    </row>
    <row r="397" spans="1:14" s="26" customFormat="1">
      <c r="A397" s="28" t="str">
        <f t="shared" si="12"/>
        <v/>
      </c>
      <c r="B397" s="28"/>
      <c r="C397" s="65"/>
      <c r="D397" s="33"/>
      <c r="E397" s="69"/>
      <c r="F397" s="69"/>
      <c r="G397" s="34"/>
      <c r="H397" s="34"/>
      <c r="I397" s="34"/>
      <c r="J397" s="34"/>
      <c r="K397" s="29">
        <f t="shared" si="13"/>
        <v>0</v>
      </c>
      <c r="N397" s="32"/>
    </row>
    <row r="398" spans="1:14" s="26" customFormat="1">
      <c r="A398" s="28" t="str">
        <f t="shared" si="12"/>
        <v/>
      </c>
      <c r="B398" s="28"/>
      <c r="C398" s="65"/>
      <c r="D398" s="33"/>
      <c r="E398" s="69"/>
      <c r="F398" s="69"/>
      <c r="G398" s="34"/>
      <c r="H398" s="34"/>
      <c r="I398" s="34"/>
      <c r="J398" s="34"/>
      <c r="K398" s="29">
        <f t="shared" si="13"/>
        <v>0</v>
      </c>
      <c r="N398" s="32"/>
    </row>
    <row r="399" spans="1:14" s="26" customFormat="1">
      <c r="A399" s="28" t="str">
        <f t="shared" si="12"/>
        <v/>
      </c>
      <c r="B399" s="28"/>
      <c r="C399" s="65"/>
      <c r="D399" s="33"/>
      <c r="E399" s="69"/>
      <c r="F399" s="69"/>
      <c r="G399" s="34"/>
      <c r="H399" s="34"/>
      <c r="I399" s="34"/>
      <c r="J399" s="34"/>
      <c r="K399" s="29">
        <f t="shared" si="13"/>
        <v>0</v>
      </c>
      <c r="N399" s="32"/>
    </row>
    <row r="400" spans="1:14" s="26" customFormat="1">
      <c r="A400" s="28" t="str">
        <f t="shared" si="12"/>
        <v/>
      </c>
      <c r="B400" s="28"/>
      <c r="C400" s="65"/>
      <c r="D400" s="33"/>
      <c r="E400" s="69"/>
      <c r="F400" s="69"/>
      <c r="G400" s="34"/>
      <c r="H400" s="34"/>
      <c r="I400" s="34"/>
      <c r="J400" s="34"/>
      <c r="K400" s="29">
        <f t="shared" si="13"/>
        <v>0</v>
      </c>
      <c r="N400" s="32"/>
    </row>
    <row r="401" spans="1:14" s="26" customFormat="1">
      <c r="A401" s="28" t="str">
        <f t="shared" si="12"/>
        <v/>
      </c>
      <c r="B401" s="28"/>
      <c r="C401" s="65"/>
      <c r="D401" s="33"/>
      <c r="E401" s="69"/>
      <c r="F401" s="69"/>
      <c r="G401" s="34"/>
      <c r="H401" s="34"/>
      <c r="I401" s="34"/>
      <c r="J401" s="34"/>
      <c r="K401" s="29">
        <f t="shared" si="13"/>
        <v>0</v>
      </c>
      <c r="N401" s="32"/>
    </row>
    <row r="402" spans="1:14" s="26" customFormat="1">
      <c r="A402" s="28" t="str">
        <f t="shared" si="12"/>
        <v/>
      </c>
      <c r="B402" s="28"/>
      <c r="C402" s="65"/>
      <c r="D402" s="33"/>
      <c r="E402" s="69"/>
      <c r="F402" s="69"/>
      <c r="G402" s="34"/>
      <c r="H402" s="34"/>
      <c r="I402" s="34"/>
      <c r="J402" s="34"/>
      <c r="K402" s="29">
        <f t="shared" si="13"/>
        <v>0</v>
      </c>
      <c r="N402" s="32"/>
    </row>
    <row r="403" spans="1:14" s="26" customFormat="1">
      <c r="A403" s="28" t="str">
        <f t="shared" si="12"/>
        <v/>
      </c>
      <c r="B403" s="28"/>
      <c r="C403" s="65"/>
      <c r="D403" s="33"/>
      <c r="E403" s="69"/>
      <c r="F403" s="69"/>
      <c r="G403" s="34"/>
      <c r="H403" s="34"/>
      <c r="I403" s="34"/>
      <c r="J403" s="34"/>
      <c r="K403" s="29">
        <f t="shared" si="13"/>
        <v>0</v>
      </c>
      <c r="N403" s="32"/>
    </row>
    <row r="404" spans="1:14" s="26" customFormat="1">
      <c r="A404" s="28" t="str">
        <f t="shared" si="12"/>
        <v/>
      </c>
      <c r="B404" s="28"/>
      <c r="C404" s="65"/>
      <c r="D404" s="33"/>
      <c r="E404" s="69"/>
      <c r="F404" s="69"/>
      <c r="G404" s="34"/>
      <c r="H404" s="34"/>
      <c r="I404" s="34"/>
      <c r="J404" s="34"/>
      <c r="K404" s="29">
        <f t="shared" si="13"/>
        <v>0</v>
      </c>
      <c r="N404" s="32"/>
    </row>
    <row r="405" spans="1:14" s="26" customFormat="1">
      <c r="A405" s="28" t="str">
        <f t="shared" si="12"/>
        <v/>
      </c>
      <c r="B405" s="28"/>
      <c r="C405" s="65"/>
      <c r="D405" s="33"/>
      <c r="E405" s="69"/>
      <c r="F405" s="69"/>
      <c r="G405" s="34"/>
      <c r="H405" s="34"/>
      <c r="I405" s="34"/>
      <c r="J405" s="34"/>
      <c r="K405" s="29">
        <f t="shared" si="13"/>
        <v>0</v>
      </c>
      <c r="N405" s="32"/>
    </row>
    <row r="406" spans="1:14" s="26" customFormat="1">
      <c r="A406" s="28" t="str">
        <f t="shared" si="12"/>
        <v/>
      </c>
      <c r="B406" s="28"/>
      <c r="C406" s="65"/>
      <c r="D406" s="33"/>
      <c r="E406" s="69"/>
      <c r="F406" s="69"/>
      <c r="G406" s="34"/>
      <c r="H406" s="34"/>
      <c r="I406" s="34"/>
      <c r="J406" s="34"/>
      <c r="K406" s="29">
        <f t="shared" si="13"/>
        <v>0</v>
      </c>
      <c r="N406" s="32"/>
    </row>
    <row r="407" spans="1:14" s="26" customFormat="1">
      <c r="A407" s="28" t="str">
        <f t="shared" si="12"/>
        <v/>
      </c>
      <c r="B407" s="28"/>
      <c r="C407" s="65"/>
      <c r="D407" s="33"/>
      <c r="E407" s="69"/>
      <c r="F407" s="69"/>
      <c r="G407" s="34"/>
      <c r="H407" s="34"/>
      <c r="I407" s="34"/>
      <c r="J407" s="34"/>
      <c r="K407" s="29">
        <f t="shared" si="13"/>
        <v>0</v>
      </c>
      <c r="N407" s="32"/>
    </row>
    <row r="408" spans="1:14" s="26" customFormat="1">
      <c r="A408" s="28" t="str">
        <f t="shared" si="12"/>
        <v/>
      </c>
      <c r="B408" s="28"/>
      <c r="C408" s="65"/>
      <c r="D408" s="33"/>
      <c r="E408" s="69"/>
      <c r="F408" s="69"/>
      <c r="G408" s="34"/>
      <c r="H408" s="34"/>
      <c r="I408" s="34"/>
      <c r="J408" s="34"/>
      <c r="K408" s="29">
        <f t="shared" si="13"/>
        <v>0</v>
      </c>
      <c r="N408" s="32"/>
    </row>
    <row r="409" spans="1:14" s="26" customFormat="1">
      <c r="A409" s="28" t="str">
        <f t="shared" si="12"/>
        <v/>
      </c>
      <c r="B409" s="28"/>
      <c r="C409" s="65"/>
      <c r="D409" s="33"/>
      <c r="E409" s="69"/>
      <c r="F409" s="69"/>
      <c r="G409" s="34"/>
      <c r="H409" s="34"/>
      <c r="I409" s="34"/>
      <c r="J409" s="34"/>
      <c r="K409" s="29">
        <f t="shared" si="13"/>
        <v>0</v>
      </c>
      <c r="N409" s="32"/>
    </row>
    <row r="410" spans="1:14" s="26" customFormat="1">
      <c r="A410" s="28" t="str">
        <f t="shared" ref="A410:A473" si="14">E410&amp;F410</f>
        <v/>
      </c>
      <c r="B410" s="28"/>
      <c r="C410" s="65"/>
      <c r="D410" s="33"/>
      <c r="E410" s="69"/>
      <c r="F410" s="69"/>
      <c r="G410" s="34"/>
      <c r="H410" s="34"/>
      <c r="I410" s="34"/>
      <c r="J410" s="34"/>
      <c r="K410" s="29">
        <f t="shared" ref="K410:K473" si="15">SUM(G410:J410)</f>
        <v>0</v>
      </c>
      <c r="N410" s="32"/>
    </row>
    <row r="411" spans="1:14" s="26" customFormat="1">
      <c r="A411" s="28" t="str">
        <f t="shared" si="14"/>
        <v/>
      </c>
      <c r="B411" s="28"/>
      <c r="C411" s="65"/>
      <c r="D411" s="33"/>
      <c r="E411" s="69"/>
      <c r="F411" s="69"/>
      <c r="G411" s="34"/>
      <c r="H411" s="34"/>
      <c r="I411" s="34"/>
      <c r="J411" s="34"/>
      <c r="K411" s="29">
        <f t="shared" si="15"/>
        <v>0</v>
      </c>
      <c r="N411" s="32"/>
    </row>
    <row r="412" spans="1:14" s="26" customFormat="1">
      <c r="A412" s="28" t="str">
        <f t="shared" si="14"/>
        <v/>
      </c>
      <c r="B412" s="28"/>
      <c r="C412" s="65"/>
      <c r="D412" s="33"/>
      <c r="E412" s="69"/>
      <c r="F412" s="69"/>
      <c r="G412" s="34"/>
      <c r="H412" s="34"/>
      <c r="I412" s="34"/>
      <c r="J412" s="34"/>
      <c r="K412" s="29">
        <f t="shared" si="15"/>
        <v>0</v>
      </c>
      <c r="N412" s="32"/>
    </row>
    <row r="413" spans="1:14" s="26" customFormat="1">
      <c r="A413" s="28" t="str">
        <f t="shared" si="14"/>
        <v/>
      </c>
      <c r="B413" s="28"/>
      <c r="C413" s="65"/>
      <c r="D413" s="33"/>
      <c r="E413" s="69"/>
      <c r="F413" s="69"/>
      <c r="G413" s="34"/>
      <c r="H413" s="34"/>
      <c r="I413" s="34"/>
      <c r="J413" s="34"/>
      <c r="K413" s="29">
        <f t="shared" si="15"/>
        <v>0</v>
      </c>
      <c r="N413" s="32"/>
    </row>
    <row r="414" spans="1:14" s="26" customFormat="1">
      <c r="A414" s="28" t="str">
        <f t="shared" si="14"/>
        <v/>
      </c>
      <c r="B414" s="28"/>
      <c r="C414" s="65"/>
      <c r="D414" s="33"/>
      <c r="E414" s="69"/>
      <c r="F414" s="69"/>
      <c r="G414" s="34"/>
      <c r="H414" s="34"/>
      <c r="I414" s="34"/>
      <c r="J414" s="34"/>
      <c r="K414" s="29">
        <f t="shared" si="15"/>
        <v>0</v>
      </c>
      <c r="N414" s="32"/>
    </row>
    <row r="415" spans="1:14" s="26" customFormat="1">
      <c r="A415" s="28" t="str">
        <f t="shared" si="14"/>
        <v/>
      </c>
      <c r="B415" s="28"/>
      <c r="C415" s="65"/>
      <c r="D415" s="33"/>
      <c r="E415" s="69"/>
      <c r="F415" s="69"/>
      <c r="G415" s="34"/>
      <c r="H415" s="34"/>
      <c r="I415" s="34"/>
      <c r="J415" s="34"/>
      <c r="K415" s="29">
        <f t="shared" si="15"/>
        <v>0</v>
      </c>
      <c r="N415" s="32"/>
    </row>
    <row r="416" spans="1:14" s="26" customFormat="1">
      <c r="A416" s="28" t="str">
        <f t="shared" si="14"/>
        <v/>
      </c>
      <c r="B416" s="28"/>
      <c r="C416" s="65"/>
      <c r="D416" s="33"/>
      <c r="E416" s="69"/>
      <c r="F416" s="69"/>
      <c r="G416" s="34"/>
      <c r="H416" s="34"/>
      <c r="I416" s="34"/>
      <c r="J416" s="34"/>
      <c r="K416" s="29">
        <f t="shared" si="15"/>
        <v>0</v>
      </c>
      <c r="N416" s="32"/>
    </row>
    <row r="417" spans="1:14" s="26" customFormat="1">
      <c r="A417" s="28" t="str">
        <f t="shared" si="14"/>
        <v/>
      </c>
      <c r="B417" s="28"/>
      <c r="C417" s="65"/>
      <c r="D417" s="33"/>
      <c r="E417" s="69"/>
      <c r="F417" s="69"/>
      <c r="G417" s="34"/>
      <c r="H417" s="34"/>
      <c r="I417" s="34"/>
      <c r="J417" s="34"/>
      <c r="K417" s="29">
        <f t="shared" si="15"/>
        <v>0</v>
      </c>
      <c r="N417" s="32"/>
    </row>
    <row r="418" spans="1:14" s="26" customFormat="1">
      <c r="A418" s="28" t="str">
        <f t="shared" si="14"/>
        <v/>
      </c>
      <c r="B418" s="28"/>
      <c r="C418" s="65"/>
      <c r="D418" s="33"/>
      <c r="E418" s="69"/>
      <c r="F418" s="69"/>
      <c r="G418" s="34"/>
      <c r="H418" s="34"/>
      <c r="I418" s="34"/>
      <c r="J418" s="34"/>
      <c r="K418" s="29">
        <f t="shared" si="15"/>
        <v>0</v>
      </c>
      <c r="N418" s="32"/>
    </row>
    <row r="419" spans="1:14" s="26" customFormat="1">
      <c r="A419" s="28" t="str">
        <f t="shared" si="14"/>
        <v/>
      </c>
      <c r="B419" s="28"/>
      <c r="C419" s="65"/>
      <c r="D419" s="33"/>
      <c r="E419" s="69"/>
      <c r="F419" s="69"/>
      <c r="G419" s="34"/>
      <c r="H419" s="34"/>
      <c r="I419" s="34"/>
      <c r="J419" s="34"/>
      <c r="K419" s="29">
        <f t="shared" si="15"/>
        <v>0</v>
      </c>
      <c r="N419" s="32"/>
    </row>
    <row r="420" spans="1:14" s="26" customFormat="1">
      <c r="A420" s="28" t="str">
        <f t="shared" si="14"/>
        <v/>
      </c>
      <c r="B420" s="28"/>
      <c r="C420" s="65"/>
      <c r="D420" s="33"/>
      <c r="E420" s="69"/>
      <c r="F420" s="69"/>
      <c r="G420" s="34"/>
      <c r="H420" s="34"/>
      <c r="I420" s="34"/>
      <c r="J420" s="34"/>
      <c r="K420" s="29">
        <f t="shared" si="15"/>
        <v>0</v>
      </c>
      <c r="N420" s="32"/>
    </row>
    <row r="421" spans="1:14" s="26" customFormat="1">
      <c r="A421" s="28" t="str">
        <f t="shared" si="14"/>
        <v/>
      </c>
      <c r="B421" s="28"/>
      <c r="C421" s="65"/>
      <c r="D421" s="33"/>
      <c r="E421" s="69"/>
      <c r="F421" s="69"/>
      <c r="G421" s="34"/>
      <c r="H421" s="34"/>
      <c r="I421" s="34"/>
      <c r="J421" s="34"/>
      <c r="K421" s="29">
        <f t="shared" si="15"/>
        <v>0</v>
      </c>
      <c r="N421" s="32"/>
    </row>
    <row r="422" spans="1:14" s="26" customFormat="1">
      <c r="A422" s="28" t="str">
        <f t="shared" si="14"/>
        <v/>
      </c>
      <c r="B422" s="28"/>
      <c r="C422" s="65"/>
      <c r="D422" s="33"/>
      <c r="E422" s="69"/>
      <c r="F422" s="69"/>
      <c r="G422" s="34"/>
      <c r="H422" s="34"/>
      <c r="I422" s="34"/>
      <c r="J422" s="34"/>
      <c r="K422" s="29">
        <f t="shared" si="15"/>
        <v>0</v>
      </c>
      <c r="N422" s="32"/>
    </row>
    <row r="423" spans="1:14" s="26" customFormat="1">
      <c r="A423" s="28" t="str">
        <f t="shared" si="14"/>
        <v/>
      </c>
      <c r="B423" s="28"/>
      <c r="C423" s="65"/>
      <c r="D423" s="33"/>
      <c r="E423" s="69"/>
      <c r="F423" s="69"/>
      <c r="G423" s="34"/>
      <c r="H423" s="34"/>
      <c r="I423" s="34"/>
      <c r="J423" s="34"/>
      <c r="K423" s="29">
        <f t="shared" si="15"/>
        <v>0</v>
      </c>
      <c r="N423" s="32"/>
    </row>
    <row r="424" spans="1:14" s="26" customFormat="1">
      <c r="A424" s="28" t="str">
        <f t="shared" si="14"/>
        <v/>
      </c>
      <c r="B424" s="28"/>
      <c r="C424" s="65"/>
      <c r="D424" s="33"/>
      <c r="E424" s="69"/>
      <c r="F424" s="69"/>
      <c r="G424" s="34"/>
      <c r="H424" s="34"/>
      <c r="I424" s="34"/>
      <c r="J424" s="34"/>
      <c r="K424" s="29">
        <f t="shared" si="15"/>
        <v>0</v>
      </c>
      <c r="N424" s="32"/>
    </row>
    <row r="425" spans="1:14" s="26" customFormat="1">
      <c r="A425" s="28" t="str">
        <f t="shared" si="14"/>
        <v/>
      </c>
      <c r="B425" s="28"/>
      <c r="C425" s="65"/>
      <c r="D425" s="33"/>
      <c r="E425" s="69"/>
      <c r="F425" s="69"/>
      <c r="G425" s="34"/>
      <c r="H425" s="34"/>
      <c r="I425" s="34"/>
      <c r="J425" s="34"/>
      <c r="K425" s="29">
        <f t="shared" si="15"/>
        <v>0</v>
      </c>
      <c r="N425" s="32"/>
    </row>
    <row r="426" spans="1:14" s="26" customFormat="1">
      <c r="A426" s="28" t="str">
        <f t="shared" si="14"/>
        <v/>
      </c>
      <c r="B426" s="28"/>
      <c r="C426" s="65"/>
      <c r="D426" s="33"/>
      <c r="E426" s="69"/>
      <c r="F426" s="69"/>
      <c r="G426" s="34"/>
      <c r="H426" s="34"/>
      <c r="I426" s="34"/>
      <c r="J426" s="34"/>
      <c r="K426" s="29">
        <f t="shared" si="15"/>
        <v>0</v>
      </c>
      <c r="N426" s="32"/>
    </row>
    <row r="427" spans="1:14" s="26" customFormat="1">
      <c r="A427" s="28" t="str">
        <f t="shared" si="14"/>
        <v/>
      </c>
      <c r="B427" s="28"/>
      <c r="C427" s="65"/>
      <c r="D427" s="33"/>
      <c r="E427" s="69"/>
      <c r="F427" s="69"/>
      <c r="G427" s="34"/>
      <c r="H427" s="34"/>
      <c r="I427" s="34"/>
      <c r="J427" s="34"/>
      <c r="K427" s="29">
        <f t="shared" si="15"/>
        <v>0</v>
      </c>
      <c r="N427" s="32"/>
    </row>
    <row r="428" spans="1:14" s="26" customFormat="1">
      <c r="A428" s="28" t="str">
        <f t="shared" si="14"/>
        <v/>
      </c>
      <c r="B428" s="28"/>
      <c r="C428" s="65"/>
      <c r="D428" s="33"/>
      <c r="E428" s="69"/>
      <c r="F428" s="69"/>
      <c r="G428" s="34"/>
      <c r="H428" s="34"/>
      <c r="I428" s="34"/>
      <c r="J428" s="34"/>
      <c r="K428" s="29">
        <f t="shared" si="15"/>
        <v>0</v>
      </c>
      <c r="N428" s="32"/>
    </row>
    <row r="429" spans="1:14" s="26" customFormat="1">
      <c r="A429" s="28" t="str">
        <f t="shared" si="14"/>
        <v/>
      </c>
      <c r="B429" s="28"/>
      <c r="C429" s="65"/>
      <c r="D429" s="33"/>
      <c r="E429" s="69"/>
      <c r="F429" s="69"/>
      <c r="G429" s="34"/>
      <c r="H429" s="34"/>
      <c r="I429" s="34"/>
      <c r="J429" s="34"/>
      <c r="K429" s="29">
        <f t="shared" si="15"/>
        <v>0</v>
      </c>
      <c r="N429" s="32"/>
    </row>
    <row r="430" spans="1:14" s="26" customFormat="1">
      <c r="A430" s="28" t="str">
        <f t="shared" si="14"/>
        <v/>
      </c>
      <c r="B430" s="28"/>
      <c r="C430" s="65"/>
      <c r="D430" s="33"/>
      <c r="E430" s="69"/>
      <c r="F430" s="69"/>
      <c r="G430" s="34"/>
      <c r="H430" s="34"/>
      <c r="I430" s="34"/>
      <c r="J430" s="34"/>
      <c r="K430" s="29">
        <f t="shared" si="15"/>
        <v>0</v>
      </c>
      <c r="N430" s="32"/>
    </row>
    <row r="431" spans="1:14" s="26" customFormat="1">
      <c r="A431" s="28" t="str">
        <f t="shared" si="14"/>
        <v/>
      </c>
      <c r="B431" s="28"/>
      <c r="C431" s="65"/>
      <c r="D431" s="33"/>
      <c r="E431" s="69"/>
      <c r="F431" s="69"/>
      <c r="G431" s="34"/>
      <c r="H431" s="34"/>
      <c r="I431" s="34"/>
      <c r="J431" s="34"/>
      <c r="K431" s="29">
        <f t="shared" si="15"/>
        <v>0</v>
      </c>
      <c r="N431" s="32"/>
    </row>
    <row r="432" spans="1:14" s="26" customFormat="1">
      <c r="A432" s="28" t="str">
        <f t="shared" si="14"/>
        <v/>
      </c>
      <c r="B432" s="28"/>
      <c r="C432" s="65"/>
      <c r="D432" s="33"/>
      <c r="E432" s="69"/>
      <c r="F432" s="69"/>
      <c r="G432" s="34"/>
      <c r="H432" s="34"/>
      <c r="I432" s="34"/>
      <c r="J432" s="34"/>
      <c r="K432" s="29">
        <f t="shared" si="15"/>
        <v>0</v>
      </c>
      <c r="N432" s="32"/>
    </row>
    <row r="433" spans="1:14" s="26" customFormat="1">
      <c r="A433" s="28" t="str">
        <f t="shared" si="14"/>
        <v/>
      </c>
      <c r="B433" s="28"/>
      <c r="C433" s="65"/>
      <c r="D433" s="33"/>
      <c r="E433" s="69"/>
      <c r="F433" s="69"/>
      <c r="G433" s="34"/>
      <c r="H433" s="34"/>
      <c r="I433" s="34"/>
      <c r="J433" s="34"/>
      <c r="K433" s="29">
        <f t="shared" si="15"/>
        <v>0</v>
      </c>
      <c r="N433" s="32"/>
    </row>
    <row r="434" spans="1:14" s="26" customFormat="1">
      <c r="A434" s="28" t="str">
        <f t="shared" si="14"/>
        <v/>
      </c>
      <c r="B434" s="28"/>
      <c r="C434" s="65"/>
      <c r="D434" s="33"/>
      <c r="E434" s="69"/>
      <c r="F434" s="69"/>
      <c r="G434" s="34"/>
      <c r="H434" s="34"/>
      <c r="I434" s="34"/>
      <c r="J434" s="34"/>
      <c r="K434" s="29">
        <f t="shared" si="15"/>
        <v>0</v>
      </c>
      <c r="N434" s="32"/>
    </row>
    <row r="435" spans="1:14" s="26" customFormat="1">
      <c r="A435" s="28" t="str">
        <f t="shared" si="14"/>
        <v/>
      </c>
      <c r="B435" s="28"/>
      <c r="C435" s="65"/>
      <c r="D435" s="33"/>
      <c r="E435" s="69"/>
      <c r="F435" s="69"/>
      <c r="G435" s="34"/>
      <c r="H435" s="34"/>
      <c r="I435" s="34"/>
      <c r="J435" s="34"/>
      <c r="K435" s="29">
        <f t="shared" si="15"/>
        <v>0</v>
      </c>
      <c r="N435" s="32"/>
    </row>
    <row r="436" spans="1:14" s="26" customFormat="1">
      <c r="A436" s="28" t="str">
        <f t="shared" si="14"/>
        <v/>
      </c>
      <c r="B436" s="28"/>
      <c r="C436" s="65"/>
      <c r="D436" s="33"/>
      <c r="E436" s="69"/>
      <c r="F436" s="69"/>
      <c r="G436" s="34"/>
      <c r="H436" s="34"/>
      <c r="I436" s="34"/>
      <c r="J436" s="34"/>
      <c r="K436" s="29">
        <f t="shared" si="15"/>
        <v>0</v>
      </c>
      <c r="N436" s="32"/>
    </row>
    <row r="437" spans="1:14" s="26" customFormat="1">
      <c r="A437" s="28" t="str">
        <f t="shared" si="14"/>
        <v/>
      </c>
      <c r="B437" s="28"/>
      <c r="C437" s="65"/>
      <c r="D437" s="33"/>
      <c r="E437" s="69"/>
      <c r="F437" s="69"/>
      <c r="G437" s="34"/>
      <c r="H437" s="34"/>
      <c r="I437" s="34"/>
      <c r="J437" s="34"/>
      <c r="K437" s="29">
        <f t="shared" si="15"/>
        <v>0</v>
      </c>
      <c r="N437" s="32"/>
    </row>
    <row r="438" spans="1:14" s="26" customFormat="1">
      <c r="A438" s="28" t="str">
        <f t="shared" si="14"/>
        <v/>
      </c>
      <c r="B438" s="28"/>
      <c r="C438" s="65"/>
      <c r="D438" s="33"/>
      <c r="E438" s="69"/>
      <c r="F438" s="69"/>
      <c r="G438" s="34"/>
      <c r="H438" s="34"/>
      <c r="I438" s="34"/>
      <c r="J438" s="34"/>
      <c r="K438" s="29">
        <f t="shared" si="15"/>
        <v>0</v>
      </c>
      <c r="N438" s="32"/>
    </row>
    <row r="439" spans="1:14" s="26" customFormat="1">
      <c r="A439" s="28" t="str">
        <f t="shared" si="14"/>
        <v/>
      </c>
      <c r="B439" s="28"/>
      <c r="C439" s="65"/>
      <c r="D439" s="33"/>
      <c r="E439" s="69"/>
      <c r="F439" s="69"/>
      <c r="G439" s="34"/>
      <c r="H439" s="34"/>
      <c r="I439" s="34"/>
      <c r="J439" s="34"/>
      <c r="K439" s="29">
        <f t="shared" si="15"/>
        <v>0</v>
      </c>
      <c r="N439" s="32"/>
    </row>
    <row r="440" spans="1:14" s="26" customFormat="1">
      <c r="A440" s="28" t="str">
        <f t="shared" si="14"/>
        <v/>
      </c>
      <c r="B440" s="28"/>
      <c r="C440" s="65"/>
      <c r="D440" s="33"/>
      <c r="E440" s="69"/>
      <c r="F440" s="69"/>
      <c r="G440" s="34"/>
      <c r="H440" s="34"/>
      <c r="I440" s="34"/>
      <c r="J440" s="34"/>
      <c r="K440" s="29">
        <f t="shared" si="15"/>
        <v>0</v>
      </c>
      <c r="N440" s="32"/>
    </row>
    <row r="441" spans="1:14" s="26" customFormat="1">
      <c r="A441" s="28" t="str">
        <f t="shared" si="14"/>
        <v/>
      </c>
      <c r="B441" s="28"/>
      <c r="C441" s="65"/>
      <c r="D441" s="33"/>
      <c r="E441" s="69"/>
      <c r="F441" s="69"/>
      <c r="G441" s="34"/>
      <c r="H441" s="34"/>
      <c r="I441" s="34"/>
      <c r="J441" s="34"/>
      <c r="K441" s="29">
        <f t="shared" si="15"/>
        <v>0</v>
      </c>
      <c r="N441" s="32"/>
    </row>
    <row r="442" spans="1:14" s="26" customFormat="1">
      <c r="A442" s="28" t="str">
        <f t="shared" si="14"/>
        <v/>
      </c>
      <c r="B442" s="28"/>
      <c r="C442" s="65"/>
      <c r="D442" s="33"/>
      <c r="E442" s="69"/>
      <c r="F442" s="69"/>
      <c r="G442" s="34"/>
      <c r="H442" s="34"/>
      <c r="I442" s="34"/>
      <c r="J442" s="34"/>
      <c r="K442" s="29">
        <f t="shared" si="15"/>
        <v>0</v>
      </c>
      <c r="N442" s="32"/>
    </row>
    <row r="443" spans="1:14" s="26" customFormat="1">
      <c r="A443" s="28" t="str">
        <f t="shared" si="14"/>
        <v/>
      </c>
      <c r="B443" s="28"/>
      <c r="C443" s="65"/>
      <c r="D443" s="33"/>
      <c r="E443" s="69"/>
      <c r="F443" s="69"/>
      <c r="G443" s="34"/>
      <c r="H443" s="34"/>
      <c r="I443" s="34"/>
      <c r="J443" s="34"/>
      <c r="K443" s="29">
        <f t="shared" si="15"/>
        <v>0</v>
      </c>
      <c r="N443" s="32"/>
    </row>
    <row r="444" spans="1:14" s="26" customFormat="1">
      <c r="A444" s="28" t="str">
        <f t="shared" si="14"/>
        <v/>
      </c>
      <c r="B444" s="28"/>
      <c r="C444" s="65"/>
      <c r="D444" s="33"/>
      <c r="E444" s="69"/>
      <c r="F444" s="69"/>
      <c r="G444" s="34"/>
      <c r="H444" s="34"/>
      <c r="I444" s="34"/>
      <c r="J444" s="34"/>
      <c r="K444" s="29">
        <f t="shared" si="15"/>
        <v>0</v>
      </c>
      <c r="N444" s="32"/>
    </row>
    <row r="445" spans="1:14" s="26" customFormat="1">
      <c r="A445" s="28" t="str">
        <f t="shared" si="14"/>
        <v/>
      </c>
      <c r="B445" s="28"/>
      <c r="C445" s="65"/>
      <c r="D445" s="33"/>
      <c r="E445" s="69"/>
      <c r="F445" s="69"/>
      <c r="G445" s="34"/>
      <c r="H445" s="34"/>
      <c r="I445" s="34"/>
      <c r="J445" s="34"/>
      <c r="K445" s="29">
        <f t="shared" si="15"/>
        <v>0</v>
      </c>
      <c r="N445" s="32"/>
    </row>
    <row r="446" spans="1:14" s="26" customFormat="1">
      <c r="A446" s="28" t="str">
        <f t="shared" si="14"/>
        <v/>
      </c>
      <c r="B446" s="28"/>
      <c r="C446" s="65"/>
      <c r="D446" s="33"/>
      <c r="E446" s="69"/>
      <c r="F446" s="69"/>
      <c r="G446" s="34"/>
      <c r="H446" s="34"/>
      <c r="I446" s="34"/>
      <c r="J446" s="34"/>
      <c r="K446" s="29">
        <f t="shared" si="15"/>
        <v>0</v>
      </c>
      <c r="N446" s="32"/>
    </row>
    <row r="447" spans="1:14" s="26" customFormat="1">
      <c r="A447" s="28" t="str">
        <f t="shared" si="14"/>
        <v/>
      </c>
      <c r="B447" s="28"/>
      <c r="C447" s="65"/>
      <c r="D447" s="33"/>
      <c r="E447" s="69"/>
      <c r="F447" s="69"/>
      <c r="G447" s="34"/>
      <c r="H447" s="34"/>
      <c r="I447" s="34"/>
      <c r="J447" s="34"/>
      <c r="K447" s="29">
        <f t="shared" si="15"/>
        <v>0</v>
      </c>
      <c r="N447" s="32"/>
    </row>
    <row r="448" spans="1:14" s="26" customFormat="1">
      <c r="A448" s="28" t="str">
        <f t="shared" si="14"/>
        <v/>
      </c>
      <c r="B448" s="28"/>
      <c r="C448" s="65"/>
      <c r="D448" s="33"/>
      <c r="E448" s="69"/>
      <c r="F448" s="69"/>
      <c r="G448" s="34"/>
      <c r="H448" s="34"/>
      <c r="I448" s="34"/>
      <c r="J448" s="34"/>
      <c r="K448" s="29">
        <f t="shared" si="15"/>
        <v>0</v>
      </c>
      <c r="N448" s="32"/>
    </row>
    <row r="449" spans="1:14" s="26" customFormat="1">
      <c r="A449" s="28" t="str">
        <f t="shared" si="14"/>
        <v/>
      </c>
      <c r="B449" s="28"/>
      <c r="C449" s="65"/>
      <c r="D449" s="33"/>
      <c r="E449" s="69"/>
      <c r="F449" s="69"/>
      <c r="G449" s="34"/>
      <c r="H449" s="34"/>
      <c r="I449" s="34"/>
      <c r="J449" s="34"/>
      <c r="K449" s="29">
        <f t="shared" si="15"/>
        <v>0</v>
      </c>
      <c r="N449" s="32"/>
    </row>
    <row r="450" spans="1:14" s="26" customFormat="1">
      <c r="A450" s="28" t="str">
        <f t="shared" si="14"/>
        <v/>
      </c>
      <c r="B450" s="28"/>
      <c r="C450" s="65"/>
      <c r="D450" s="33"/>
      <c r="E450" s="69"/>
      <c r="F450" s="69"/>
      <c r="G450" s="34"/>
      <c r="H450" s="34"/>
      <c r="I450" s="34"/>
      <c r="J450" s="34"/>
      <c r="K450" s="29">
        <f t="shared" si="15"/>
        <v>0</v>
      </c>
      <c r="N450" s="32"/>
    </row>
    <row r="451" spans="1:14" s="26" customFormat="1">
      <c r="A451" s="28" t="str">
        <f t="shared" si="14"/>
        <v/>
      </c>
      <c r="B451" s="28"/>
      <c r="C451" s="65"/>
      <c r="D451" s="33"/>
      <c r="E451" s="69"/>
      <c r="F451" s="69"/>
      <c r="G451" s="34"/>
      <c r="H451" s="34"/>
      <c r="I451" s="34"/>
      <c r="J451" s="34"/>
      <c r="K451" s="29">
        <f t="shared" si="15"/>
        <v>0</v>
      </c>
      <c r="N451" s="32"/>
    </row>
    <row r="452" spans="1:14" s="26" customFormat="1">
      <c r="A452" s="28" t="str">
        <f t="shared" si="14"/>
        <v/>
      </c>
      <c r="B452" s="28"/>
      <c r="C452" s="65"/>
      <c r="D452" s="33"/>
      <c r="E452" s="69"/>
      <c r="F452" s="69"/>
      <c r="G452" s="34"/>
      <c r="H452" s="34"/>
      <c r="I452" s="34"/>
      <c r="J452" s="34"/>
      <c r="K452" s="29">
        <f t="shared" si="15"/>
        <v>0</v>
      </c>
      <c r="N452" s="32"/>
    </row>
    <row r="453" spans="1:14" s="26" customFormat="1">
      <c r="A453" s="28" t="str">
        <f t="shared" si="14"/>
        <v/>
      </c>
      <c r="B453" s="28"/>
      <c r="C453" s="65"/>
      <c r="D453" s="33"/>
      <c r="E453" s="69"/>
      <c r="F453" s="69"/>
      <c r="G453" s="34"/>
      <c r="H453" s="34"/>
      <c r="I453" s="34"/>
      <c r="J453" s="34"/>
      <c r="K453" s="29">
        <f t="shared" si="15"/>
        <v>0</v>
      </c>
      <c r="N453" s="32"/>
    </row>
    <row r="454" spans="1:14" s="26" customFormat="1">
      <c r="A454" s="28" t="str">
        <f t="shared" si="14"/>
        <v/>
      </c>
      <c r="B454" s="28"/>
      <c r="C454" s="65"/>
      <c r="D454" s="33"/>
      <c r="E454" s="69"/>
      <c r="F454" s="69"/>
      <c r="G454" s="34"/>
      <c r="H454" s="34"/>
      <c r="I454" s="34"/>
      <c r="J454" s="34"/>
      <c r="K454" s="29">
        <f t="shared" si="15"/>
        <v>0</v>
      </c>
      <c r="N454" s="32"/>
    </row>
    <row r="455" spans="1:14" s="26" customFormat="1">
      <c r="A455" s="28" t="str">
        <f t="shared" si="14"/>
        <v/>
      </c>
      <c r="B455" s="28"/>
      <c r="C455" s="65"/>
      <c r="D455" s="33"/>
      <c r="E455" s="69"/>
      <c r="F455" s="69"/>
      <c r="G455" s="34"/>
      <c r="H455" s="34"/>
      <c r="I455" s="34"/>
      <c r="J455" s="34"/>
      <c r="K455" s="29">
        <f t="shared" si="15"/>
        <v>0</v>
      </c>
      <c r="N455" s="32"/>
    </row>
    <row r="456" spans="1:14" s="26" customFormat="1">
      <c r="A456" s="28" t="str">
        <f t="shared" si="14"/>
        <v/>
      </c>
      <c r="B456" s="28"/>
      <c r="C456" s="65"/>
      <c r="D456" s="33"/>
      <c r="E456" s="69"/>
      <c r="F456" s="69"/>
      <c r="G456" s="34"/>
      <c r="H456" s="34"/>
      <c r="I456" s="34"/>
      <c r="J456" s="34"/>
      <c r="K456" s="29">
        <f t="shared" si="15"/>
        <v>0</v>
      </c>
      <c r="N456" s="32"/>
    </row>
    <row r="457" spans="1:14" s="26" customFormat="1">
      <c r="A457" s="28" t="str">
        <f t="shared" si="14"/>
        <v/>
      </c>
      <c r="B457" s="28"/>
      <c r="C457" s="65"/>
      <c r="D457" s="33"/>
      <c r="E457" s="69"/>
      <c r="F457" s="69"/>
      <c r="G457" s="34"/>
      <c r="H457" s="34"/>
      <c r="I457" s="34"/>
      <c r="J457" s="34"/>
      <c r="K457" s="29">
        <f t="shared" si="15"/>
        <v>0</v>
      </c>
      <c r="N457" s="32"/>
    </row>
    <row r="458" spans="1:14" s="26" customFormat="1">
      <c r="A458" s="28" t="str">
        <f t="shared" si="14"/>
        <v/>
      </c>
      <c r="B458" s="28"/>
      <c r="C458" s="65"/>
      <c r="D458" s="33"/>
      <c r="E458" s="69"/>
      <c r="F458" s="69"/>
      <c r="G458" s="34"/>
      <c r="H458" s="34"/>
      <c r="I458" s="34"/>
      <c r="J458" s="34"/>
      <c r="K458" s="29">
        <f t="shared" si="15"/>
        <v>0</v>
      </c>
      <c r="N458" s="32"/>
    </row>
    <row r="459" spans="1:14" s="26" customFormat="1">
      <c r="A459" s="28" t="str">
        <f t="shared" si="14"/>
        <v/>
      </c>
      <c r="B459" s="28"/>
      <c r="C459" s="65"/>
      <c r="D459" s="33"/>
      <c r="E459" s="69"/>
      <c r="F459" s="69"/>
      <c r="G459" s="34"/>
      <c r="H459" s="34"/>
      <c r="I459" s="34"/>
      <c r="J459" s="34"/>
      <c r="K459" s="29">
        <f t="shared" si="15"/>
        <v>0</v>
      </c>
      <c r="N459" s="32"/>
    </row>
    <row r="460" spans="1:14" s="26" customFormat="1">
      <c r="A460" s="28" t="str">
        <f t="shared" si="14"/>
        <v/>
      </c>
      <c r="B460" s="28"/>
      <c r="C460" s="65"/>
      <c r="D460" s="33"/>
      <c r="E460" s="69"/>
      <c r="F460" s="69"/>
      <c r="G460" s="34"/>
      <c r="H460" s="34"/>
      <c r="I460" s="34"/>
      <c r="J460" s="34"/>
      <c r="K460" s="29">
        <f t="shared" si="15"/>
        <v>0</v>
      </c>
      <c r="N460" s="32"/>
    </row>
    <row r="461" spans="1:14" s="26" customFormat="1">
      <c r="A461" s="28" t="str">
        <f t="shared" si="14"/>
        <v/>
      </c>
      <c r="B461" s="28"/>
      <c r="C461" s="65"/>
      <c r="D461" s="33"/>
      <c r="E461" s="69"/>
      <c r="F461" s="69"/>
      <c r="G461" s="34"/>
      <c r="H461" s="34"/>
      <c r="I461" s="34"/>
      <c r="J461" s="34"/>
      <c r="K461" s="29">
        <f t="shared" si="15"/>
        <v>0</v>
      </c>
      <c r="N461" s="32"/>
    </row>
    <row r="462" spans="1:14" s="26" customFormat="1">
      <c r="A462" s="28" t="str">
        <f t="shared" si="14"/>
        <v/>
      </c>
      <c r="B462" s="28"/>
      <c r="C462" s="65"/>
      <c r="D462" s="33"/>
      <c r="E462" s="69"/>
      <c r="F462" s="69"/>
      <c r="G462" s="34"/>
      <c r="H462" s="34"/>
      <c r="I462" s="34"/>
      <c r="J462" s="34"/>
      <c r="K462" s="29">
        <f t="shared" si="15"/>
        <v>0</v>
      </c>
      <c r="N462" s="32"/>
    </row>
    <row r="463" spans="1:14" s="26" customFormat="1">
      <c r="A463" s="28" t="str">
        <f t="shared" si="14"/>
        <v/>
      </c>
      <c r="B463" s="28"/>
      <c r="C463" s="65"/>
      <c r="D463" s="33"/>
      <c r="E463" s="69"/>
      <c r="F463" s="69"/>
      <c r="G463" s="34"/>
      <c r="H463" s="34"/>
      <c r="I463" s="34"/>
      <c r="J463" s="34"/>
      <c r="K463" s="29">
        <f t="shared" si="15"/>
        <v>0</v>
      </c>
      <c r="N463" s="32"/>
    </row>
    <row r="464" spans="1:14" s="26" customFormat="1">
      <c r="A464" s="28" t="str">
        <f t="shared" si="14"/>
        <v/>
      </c>
      <c r="B464" s="28"/>
      <c r="C464" s="65"/>
      <c r="D464" s="33"/>
      <c r="E464" s="69"/>
      <c r="F464" s="69"/>
      <c r="G464" s="34"/>
      <c r="H464" s="34"/>
      <c r="I464" s="34"/>
      <c r="J464" s="34"/>
      <c r="K464" s="29">
        <f t="shared" si="15"/>
        <v>0</v>
      </c>
      <c r="N464" s="32"/>
    </row>
    <row r="465" spans="1:14" s="26" customFormat="1">
      <c r="A465" s="28" t="str">
        <f t="shared" si="14"/>
        <v/>
      </c>
      <c r="B465" s="28"/>
      <c r="C465" s="65"/>
      <c r="D465" s="33"/>
      <c r="E465" s="69"/>
      <c r="F465" s="69"/>
      <c r="G465" s="34"/>
      <c r="H465" s="34"/>
      <c r="I465" s="34"/>
      <c r="J465" s="34"/>
      <c r="K465" s="29">
        <f t="shared" si="15"/>
        <v>0</v>
      </c>
      <c r="N465" s="32"/>
    </row>
    <row r="466" spans="1:14" s="26" customFormat="1">
      <c r="A466" s="28" t="str">
        <f t="shared" si="14"/>
        <v/>
      </c>
      <c r="B466" s="28"/>
      <c r="C466" s="65"/>
      <c r="D466" s="33"/>
      <c r="E466" s="69"/>
      <c r="F466" s="69"/>
      <c r="G466" s="34"/>
      <c r="H466" s="34"/>
      <c r="I466" s="34"/>
      <c r="J466" s="34"/>
      <c r="K466" s="29">
        <f t="shared" si="15"/>
        <v>0</v>
      </c>
      <c r="N466" s="32"/>
    </row>
    <row r="467" spans="1:14" s="26" customFormat="1">
      <c r="A467" s="28" t="str">
        <f t="shared" si="14"/>
        <v/>
      </c>
      <c r="B467" s="28"/>
      <c r="C467" s="65"/>
      <c r="D467" s="33"/>
      <c r="E467" s="69"/>
      <c r="F467" s="69"/>
      <c r="G467" s="34"/>
      <c r="H467" s="34"/>
      <c r="I467" s="34"/>
      <c r="J467" s="34"/>
      <c r="K467" s="29">
        <f t="shared" si="15"/>
        <v>0</v>
      </c>
      <c r="N467" s="32"/>
    </row>
    <row r="468" spans="1:14" s="26" customFormat="1">
      <c r="A468" s="28" t="str">
        <f t="shared" si="14"/>
        <v/>
      </c>
      <c r="B468" s="28"/>
      <c r="C468" s="65"/>
      <c r="D468" s="33"/>
      <c r="E468" s="69"/>
      <c r="F468" s="69"/>
      <c r="G468" s="34"/>
      <c r="H468" s="34"/>
      <c r="I468" s="34"/>
      <c r="J468" s="34"/>
      <c r="K468" s="29">
        <f t="shared" si="15"/>
        <v>0</v>
      </c>
      <c r="N468" s="32"/>
    </row>
    <row r="469" spans="1:14" s="26" customFormat="1">
      <c r="A469" s="28" t="str">
        <f t="shared" si="14"/>
        <v/>
      </c>
      <c r="B469" s="28"/>
      <c r="C469" s="65"/>
      <c r="D469" s="33"/>
      <c r="E469" s="69"/>
      <c r="F469" s="69"/>
      <c r="G469" s="34"/>
      <c r="H469" s="34"/>
      <c r="I469" s="34"/>
      <c r="J469" s="34"/>
      <c r="K469" s="29">
        <f t="shared" si="15"/>
        <v>0</v>
      </c>
      <c r="N469" s="32"/>
    </row>
    <row r="470" spans="1:14" s="26" customFormat="1">
      <c r="A470" s="28" t="str">
        <f t="shared" si="14"/>
        <v/>
      </c>
      <c r="B470" s="28"/>
      <c r="C470" s="65"/>
      <c r="D470" s="33"/>
      <c r="E470" s="69"/>
      <c r="F470" s="69"/>
      <c r="G470" s="34"/>
      <c r="H470" s="34"/>
      <c r="I470" s="34"/>
      <c r="J470" s="34"/>
      <c r="K470" s="29">
        <f t="shared" si="15"/>
        <v>0</v>
      </c>
      <c r="N470" s="32"/>
    </row>
    <row r="471" spans="1:14" s="26" customFormat="1">
      <c r="A471" s="28" t="str">
        <f t="shared" si="14"/>
        <v/>
      </c>
      <c r="B471" s="28"/>
      <c r="C471" s="65"/>
      <c r="D471" s="33"/>
      <c r="E471" s="69"/>
      <c r="F471" s="69"/>
      <c r="G471" s="34"/>
      <c r="H471" s="34"/>
      <c r="I471" s="34"/>
      <c r="J471" s="34"/>
      <c r="K471" s="29">
        <f t="shared" si="15"/>
        <v>0</v>
      </c>
      <c r="N471" s="32"/>
    </row>
    <row r="472" spans="1:14" s="26" customFormat="1">
      <c r="A472" s="28" t="str">
        <f t="shared" si="14"/>
        <v/>
      </c>
      <c r="B472" s="28"/>
      <c r="C472" s="65"/>
      <c r="D472" s="33"/>
      <c r="E472" s="69"/>
      <c r="F472" s="69"/>
      <c r="G472" s="34"/>
      <c r="H472" s="34"/>
      <c r="I472" s="34"/>
      <c r="J472" s="34"/>
      <c r="K472" s="29">
        <f t="shared" si="15"/>
        <v>0</v>
      </c>
      <c r="N472" s="32"/>
    </row>
    <row r="473" spans="1:14" s="26" customFormat="1">
      <c r="A473" s="28" t="str">
        <f t="shared" si="14"/>
        <v/>
      </c>
      <c r="B473" s="28"/>
      <c r="C473" s="65"/>
      <c r="D473" s="33"/>
      <c r="E473" s="69"/>
      <c r="F473" s="69"/>
      <c r="G473" s="34"/>
      <c r="H473" s="34"/>
      <c r="I473" s="34"/>
      <c r="J473" s="34"/>
      <c r="K473" s="29">
        <f t="shared" si="15"/>
        <v>0</v>
      </c>
      <c r="N473" s="32"/>
    </row>
    <row r="474" spans="1:14" s="26" customFormat="1">
      <c r="A474" s="28" t="str">
        <f t="shared" ref="A474:A537" si="16">E474&amp;F474</f>
        <v/>
      </c>
      <c r="B474" s="28"/>
      <c r="C474" s="65"/>
      <c r="D474" s="33"/>
      <c r="E474" s="69"/>
      <c r="F474" s="69"/>
      <c r="G474" s="34"/>
      <c r="H474" s="34"/>
      <c r="I474" s="34"/>
      <c r="J474" s="34"/>
      <c r="K474" s="29">
        <f t="shared" ref="K474:K537" si="17">SUM(G474:J474)</f>
        <v>0</v>
      </c>
      <c r="N474" s="32"/>
    </row>
    <row r="475" spans="1:14" s="26" customFormat="1">
      <c r="A475" s="28" t="str">
        <f t="shared" si="16"/>
        <v/>
      </c>
      <c r="B475" s="28"/>
      <c r="C475" s="65"/>
      <c r="D475" s="33"/>
      <c r="E475" s="69"/>
      <c r="F475" s="69"/>
      <c r="G475" s="34"/>
      <c r="H475" s="34"/>
      <c r="I475" s="34"/>
      <c r="J475" s="34"/>
      <c r="K475" s="29">
        <f t="shared" si="17"/>
        <v>0</v>
      </c>
      <c r="N475" s="32"/>
    </row>
    <row r="476" spans="1:14" s="26" customFormat="1">
      <c r="A476" s="28" t="str">
        <f t="shared" si="16"/>
        <v/>
      </c>
      <c r="B476" s="28"/>
      <c r="C476" s="65"/>
      <c r="D476" s="33"/>
      <c r="E476" s="69"/>
      <c r="F476" s="69"/>
      <c r="G476" s="34"/>
      <c r="H476" s="34"/>
      <c r="I476" s="34"/>
      <c r="J476" s="34"/>
      <c r="K476" s="29">
        <f t="shared" si="17"/>
        <v>0</v>
      </c>
      <c r="N476" s="32"/>
    </row>
    <row r="477" spans="1:14" s="26" customFormat="1">
      <c r="A477" s="28" t="str">
        <f t="shared" si="16"/>
        <v/>
      </c>
      <c r="B477" s="28"/>
      <c r="C477" s="65"/>
      <c r="D477" s="33"/>
      <c r="E477" s="69"/>
      <c r="F477" s="69"/>
      <c r="G477" s="34"/>
      <c r="H477" s="34"/>
      <c r="I477" s="34"/>
      <c r="J477" s="34"/>
      <c r="K477" s="29">
        <f t="shared" si="17"/>
        <v>0</v>
      </c>
      <c r="N477" s="32"/>
    </row>
    <row r="478" spans="1:14" s="26" customFormat="1">
      <c r="A478" s="28" t="str">
        <f t="shared" si="16"/>
        <v/>
      </c>
      <c r="B478" s="28"/>
      <c r="C478" s="65"/>
      <c r="D478" s="33"/>
      <c r="E478" s="69"/>
      <c r="F478" s="69"/>
      <c r="G478" s="34"/>
      <c r="H478" s="34"/>
      <c r="I478" s="34"/>
      <c r="J478" s="34"/>
      <c r="K478" s="29">
        <f t="shared" si="17"/>
        <v>0</v>
      </c>
      <c r="N478" s="32"/>
    </row>
    <row r="479" spans="1:14" s="26" customFormat="1">
      <c r="A479" s="28" t="str">
        <f t="shared" si="16"/>
        <v/>
      </c>
      <c r="B479" s="28"/>
      <c r="C479" s="65"/>
      <c r="D479" s="33"/>
      <c r="E479" s="69"/>
      <c r="F479" s="69"/>
      <c r="G479" s="34"/>
      <c r="H479" s="34"/>
      <c r="I479" s="34"/>
      <c r="J479" s="34"/>
      <c r="K479" s="29">
        <f t="shared" si="17"/>
        <v>0</v>
      </c>
      <c r="N479" s="32"/>
    </row>
    <row r="480" spans="1:14" s="26" customFormat="1">
      <c r="A480" s="28" t="str">
        <f t="shared" si="16"/>
        <v/>
      </c>
      <c r="B480" s="28"/>
      <c r="C480" s="65"/>
      <c r="D480" s="33"/>
      <c r="E480" s="69"/>
      <c r="F480" s="69"/>
      <c r="G480" s="34"/>
      <c r="H480" s="34"/>
      <c r="I480" s="34"/>
      <c r="J480" s="34"/>
      <c r="K480" s="29">
        <f t="shared" si="17"/>
        <v>0</v>
      </c>
      <c r="N480" s="32"/>
    </row>
    <row r="481" spans="1:14" s="26" customFormat="1">
      <c r="A481" s="28" t="str">
        <f t="shared" si="16"/>
        <v/>
      </c>
      <c r="B481" s="28"/>
      <c r="C481" s="65"/>
      <c r="D481" s="33"/>
      <c r="E481" s="69"/>
      <c r="F481" s="69"/>
      <c r="G481" s="34"/>
      <c r="H481" s="34"/>
      <c r="I481" s="34"/>
      <c r="J481" s="34"/>
      <c r="K481" s="29">
        <f t="shared" si="17"/>
        <v>0</v>
      </c>
      <c r="N481" s="32"/>
    </row>
    <row r="482" spans="1:14" s="26" customFormat="1">
      <c r="A482" s="28" t="str">
        <f t="shared" si="16"/>
        <v/>
      </c>
      <c r="B482" s="28"/>
      <c r="C482" s="65"/>
      <c r="D482" s="33"/>
      <c r="E482" s="69"/>
      <c r="F482" s="69"/>
      <c r="G482" s="34"/>
      <c r="H482" s="34"/>
      <c r="I482" s="34"/>
      <c r="J482" s="34"/>
      <c r="K482" s="29">
        <f t="shared" si="17"/>
        <v>0</v>
      </c>
      <c r="N482" s="32"/>
    </row>
    <row r="483" spans="1:14" s="26" customFormat="1">
      <c r="A483" s="28" t="str">
        <f t="shared" si="16"/>
        <v/>
      </c>
      <c r="B483" s="28"/>
      <c r="C483" s="65"/>
      <c r="D483" s="33"/>
      <c r="E483" s="69"/>
      <c r="F483" s="69"/>
      <c r="G483" s="34"/>
      <c r="H483" s="34"/>
      <c r="I483" s="34"/>
      <c r="J483" s="34"/>
      <c r="K483" s="29">
        <f t="shared" si="17"/>
        <v>0</v>
      </c>
      <c r="N483" s="32"/>
    </row>
    <row r="484" spans="1:14" s="26" customFormat="1">
      <c r="A484" s="28" t="str">
        <f t="shared" si="16"/>
        <v/>
      </c>
      <c r="B484" s="28"/>
      <c r="C484" s="65"/>
      <c r="D484" s="33"/>
      <c r="E484" s="69"/>
      <c r="F484" s="69"/>
      <c r="G484" s="34"/>
      <c r="H484" s="34"/>
      <c r="I484" s="34"/>
      <c r="J484" s="34"/>
      <c r="K484" s="29">
        <f t="shared" si="17"/>
        <v>0</v>
      </c>
      <c r="N484" s="32"/>
    </row>
    <row r="485" spans="1:14" s="26" customFormat="1">
      <c r="A485" s="28" t="str">
        <f t="shared" si="16"/>
        <v/>
      </c>
      <c r="B485" s="28"/>
      <c r="C485" s="65"/>
      <c r="D485" s="33"/>
      <c r="E485" s="69"/>
      <c r="F485" s="69"/>
      <c r="G485" s="34"/>
      <c r="H485" s="34"/>
      <c r="I485" s="34"/>
      <c r="J485" s="34"/>
      <c r="K485" s="29">
        <f t="shared" si="17"/>
        <v>0</v>
      </c>
      <c r="N485" s="32"/>
    </row>
    <row r="486" spans="1:14" s="26" customFormat="1">
      <c r="A486" s="28" t="str">
        <f t="shared" si="16"/>
        <v/>
      </c>
      <c r="B486" s="28"/>
      <c r="C486" s="65"/>
      <c r="D486" s="33"/>
      <c r="E486" s="69"/>
      <c r="F486" s="69"/>
      <c r="G486" s="34"/>
      <c r="H486" s="34"/>
      <c r="I486" s="34"/>
      <c r="J486" s="34"/>
      <c r="K486" s="29">
        <f t="shared" si="17"/>
        <v>0</v>
      </c>
      <c r="N486" s="32"/>
    </row>
    <row r="487" spans="1:14" s="26" customFormat="1">
      <c r="A487" s="28" t="str">
        <f t="shared" si="16"/>
        <v/>
      </c>
      <c r="B487" s="28"/>
      <c r="C487" s="65"/>
      <c r="D487" s="33"/>
      <c r="E487" s="69"/>
      <c r="F487" s="69"/>
      <c r="G487" s="34"/>
      <c r="H487" s="34"/>
      <c r="I487" s="34"/>
      <c r="J487" s="34"/>
      <c r="K487" s="29">
        <f t="shared" si="17"/>
        <v>0</v>
      </c>
      <c r="N487" s="32"/>
    </row>
    <row r="488" spans="1:14" s="26" customFormat="1">
      <c r="A488" s="28" t="str">
        <f t="shared" si="16"/>
        <v/>
      </c>
      <c r="B488" s="28"/>
      <c r="C488" s="65"/>
      <c r="D488" s="33"/>
      <c r="E488" s="69"/>
      <c r="F488" s="69"/>
      <c r="G488" s="34"/>
      <c r="H488" s="34"/>
      <c r="I488" s="34"/>
      <c r="J488" s="34"/>
      <c r="K488" s="29">
        <f t="shared" si="17"/>
        <v>0</v>
      </c>
      <c r="N488" s="32"/>
    </row>
    <row r="489" spans="1:14" s="26" customFormat="1">
      <c r="A489" s="28" t="str">
        <f t="shared" si="16"/>
        <v/>
      </c>
      <c r="B489" s="28"/>
      <c r="C489" s="65"/>
      <c r="D489" s="33"/>
      <c r="E489" s="69"/>
      <c r="F489" s="69"/>
      <c r="G489" s="34"/>
      <c r="H489" s="34"/>
      <c r="I489" s="34"/>
      <c r="J489" s="34"/>
      <c r="K489" s="29">
        <f t="shared" si="17"/>
        <v>0</v>
      </c>
      <c r="N489" s="32"/>
    </row>
    <row r="490" spans="1:14" s="26" customFormat="1">
      <c r="A490" s="28" t="str">
        <f t="shared" si="16"/>
        <v/>
      </c>
      <c r="B490" s="28"/>
      <c r="C490" s="65"/>
      <c r="D490" s="33"/>
      <c r="E490" s="69"/>
      <c r="F490" s="69"/>
      <c r="G490" s="34"/>
      <c r="H490" s="34"/>
      <c r="I490" s="34"/>
      <c r="J490" s="34"/>
      <c r="K490" s="29">
        <f t="shared" si="17"/>
        <v>0</v>
      </c>
      <c r="N490" s="32"/>
    </row>
    <row r="491" spans="1:14" s="26" customFormat="1">
      <c r="A491" s="28" t="str">
        <f t="shared" si="16"/>
        <v/>
      </c>
      <c r="B491" s="28"/>
      <c r="C491" s="65"/>
      <c r="D491" s="33"/>
      <c r="E491" s="69"/>
      <c r="F491" s="69"/>
      <c r="G491" s="34"/>
      <c r="H491" s="34"/>
      <c r="I491" s="34"/>
      <c r="J491" s="34"/>
      <c r="K491" s="29">
        <f t="shared" si="17"/>
        <v>0</v>
      </c>
      <c r="N491" s="32"/>
    </row>
    <row r="492" spans="1:14" s="26" customFormat="1">
      <c r="A492" s="28" t="str">
        <f t="shared" si="16"/>
        <v/>
      </c>
      <c r="B492" s="28"/>
      <c r="C492" s="65"/>
      <c r="D492" s="33"/>
      <c r="E492" s="69"/>
      <c r="F492" s="69"/>
      <c r="G492" s="34"/>
      <c r="H492" s="34"/>
      <c r="I492" s="34"/>
      <c r="J492" s="34"/>
      <c r="K492" s="29">
        <f t="shared" si="17"/>
        <v>0</v>
      </c>
      <c r="N492" s="32"/>
    </row>
    <row r="493" spans="1:14" s="26" customFormat="1">
      <c r="A493" s="28" t="str">
        <f t="shared" si="16"/>
        <v/>
      </c>
      <c r="B493" s="28"/>
      <c r="C493" s="65"/>
      <c r="D493" s="33"/>
      <c r="E493" s="69"/>
      <c r="F493" s="69"/>
      <c r="G493" s="34"/>
      <c r="H493" s="34"/>
      <c r="I493" s="34"/>
      <c r="J493" s="34"/>
      <c r="K493" s="29">
        <f t="shared" si="17"/>
        <v>0</v>
      </c>
      <c r="N493" s="32"/>
    </row>
    <row r="494" spans="1:14" s="26" customFormat="1">
      <c r="A494" s="28" t="str">
        <f t="shared" si="16"/>
        <v/>
      </c>
      <c r="B494" s="28"/>
      <c r="C494" s="65"/>
      <c r="D494" s="33"/>
      <c r="E494" s="69"/>
      <c r="F494" s="69"/>
      <c r="G494" s="34"/>
      <c r="H494" s="34"/>
      <c r="I494" s="34"/>
      <c r="J494" s="34"/>
      <c r="K494" s="29">
        <f t="shared" si="17"/>
        <v>0</v>
      </c>
      <c r="N494" s="32"/>
    </row>
    <row r="495" spans="1:14" s="26" customFormat="1">
      <c r="A495" s="28" t="str">
        <f t="shared" si="16"/>
        <v/>
      </c>
      <c r="B495" s="28"/>
      <c r="C495" s="65"/>
      <c r="D495" s="33"/>
      <c r="E495" s="69"/>
      <c r="F495" s="69"/>
      <c r="G495" s="34"/>
      <c r="H495" s="34"/>
      <c r="I495" s="34"/>
      <c r="J495" s="34"/>
      <c r="K495" s="29">
        <f t="shared" si="17"/>
        <v>0</v>
      </c>
      <c r="N495" s="32"/>
    </row>
    <row r="496" spans="1:14" s="26" customFormat="1">
      <c r="A496" s="28" t="str">
        <f t="shared" si="16"/>
        <v/>
      </c>
      <c r="B496" s="28"/>
      <c r="C496" s="65"/>
      <c r="D496" s="33"/>
      <c r="E496" s="69"/>
      <c r="F496" s="69"/>
      <c r="G496" s="34"/>
      <c r="H496" s="34"/>
      <c r="I496" s="34"/>
      <c r="J496" s="34"/>
      <c r="K496" s="29">
        <f t="shared" si="17"/>
        <v>0</v>
      </c>
      <c r="N496" s="32"/>
    </row>
    <row r="497" spans="1:14" s="26" customFormat="1">
      <c r="A497" s="28" t="str">
        <f t="shared" si="16"/>
        <v/>
      </c>
      <c r="B497" s="28"/>
      <c r="C497" s="65"/>
      <c r="D497" s="33"/>
      <c r="E497" s="69"/>
      <c r="F497" s="69"/>
      <c r="G497" s="34"/>
      <c r="H497" s="34"/>
      <c r="I497" s="34"/>
      <c r="J497" s="34"/>
      <c r="K497" s="29">
        <f t="shared" si="17"/>
        <v>0</v>
      </c>
      <c r="N497" s="32"/>
    </row>
    <row r="498" spans="1:14" s="26" customFormat="1">
      <c r="A498" s="28" t="str">
        <f t="shared" si="16"/>
        <v/>
      </c>
      <c r="B498" s="28"/>
      <c r="C498" s="65"/>
      <c r="D498" s="33"/>
      <c r="E498" s="69"/>
      <c r="F498" s="69"/>
      <c r="G498" s="34"/>
      <c r="H498" s="34"/>
      <c r="I498" s="34"/>
      <c r="J498" s="34"/>
      <c r="K498" s="29">
        <f t="shared" si="17"/>
        <v>0</v>
      </c>
      <c r="N498" s="32"/>
    </row>
    <row r="499" spans="1:14" s="26" customFormat="1">
      <c r="A499" s="28" t="str">
        <f t="shared" si="16"/>
        <v/>
      </c>
      <c r="B499" s="28"/>
      <c r="C499" s="65"/>
      <c r="D499" s="33"/>
      <c r="E499" s="69"/>
      <c r="F499" s="69"/>
      <c r="G499" s="34"/>
      <c r="H499" s="34"/>
      <c r="I499" s="34"/>
      <c r="J499" s="34"/>
      <c r="K499" s="29">
        <f t="shared" si="17"/>
        <v>0</v>
      </c>
      <c r="N499" s="32"/>
    </row>
    <row r="500" spans="1:14" s="26" customFormat="1">
      <c r="A500" s="28" t="str">
        <f t="shared" si="16"/>
        <v/>
      </c>
      <c r="B500" s="28"/>
      <c r="C500" s="65"/>
      <c r="D500" s="33"/>
      <c r="E500" s="69"/>
      <c r="F500" s="69"/>
      <c r="G500" s="34"/>
      <c r="H500" s="34"/>
      <c r="I500" s="34"/>
      <c r="J500" s="34"/>
      <c r="K500" s="29">
        <f t="shared" si="17"/>
        <v>0</v>
      </c>
      <c r="N500" s="32"/>
    </row>
    <row r="501" spans="1:14" s="26" customFormat="1">
      <c r="A501" s="28" t="str">
        <f t="shared" si="16"/>
        <v/>
      </c>
      <c r="B501" s="28"/>
      <c r="C501" s="65"/>
      <c r="D501" s="33"/>
      <c r="E501" s="69"/>
      <c r="F501" s="69"/>
      <c r="G501" s="34"/>
      <c r="H501" s="34"/>
      <c r="I501" s="34"/>
      <c r="J501" s="34"/>
      <c r="K501" s="29">
        <f t="shared" si="17"/>
        <v>0</v>
      </c>
      <c r="N501" s="32"/>
    </row>
    <row r="502" spans="1:14" s="26" customFormat="1">
      <c r="A502" s="28" t="str">
        <f t="shared" si="16"/>
        <v/>
      </c>
      <c r="B502" s="28"/>
      <c r="C502" s="65"/>
      <c r="D502" s="33"/>
      <c r="E502" s="69"/>
      <c r="F502" s="69"/>
      <c r="G502" s="34"/>
      <c r="H502" s="34"/>
      <c r="I502" s="34"/>
      <c r="J502" s="34"/>
      <c r="K502" s="29">
        <f t="shared" si="17"/>
        <v>0</v>
      </c>
      <c r="N502" s="32"/>
    </row>
    <row r="503" spans="1:14" s="26" customFormat="1">
      <c r="A503" s="28" t="str">
        <f t="shared" si="16"/>
        <v/>
      </c>
      <c r="B503" s="28"/>
      <c r="C503" s="65"/>
      <c r="D503" s="33"/>
      <c r="E503" s="69"/>
      <c r="F503" s="69"/>
      <c r="G503" s="34"/>
      <c r="H503" s="34"/>
      <c r="I503" s="34"/>
      <c r="J503" s="34"/>
      <c r="K503" s="29">
        <f t="shared" si="17"/>
        <v>0</v>
      </c>
      <c r="N503" s="32"/>
    </row>
    <row r="504" spans="1:14" s="26" customFormat="1">
      <c r="A504" s="28" t="str">
        <f t="shared" si="16"/>
        <v/>
      </c>
      <c r="B504" s="28"/>
      <c r="C504" s="65"/>
      <c r="D504" s="33"/>
      <c r="E504" s="69"/>
      <c r="F504" s="69"/>
      <c r="G504" s="34"/>
      <c r="H504" s="34"/>
      <c r="I504" s="34"/>
      <c r="J504" s="34"/>
      <c r="K504" s="29">
        <f t="shared" si="17"/>
        <v>0</v>
      </c>
      <c r="N504" s="32"/>
    </row>
    <row r="505" spans="1:14" s="26" customFormat="1">
      <c r="A505" s="28" t="str">
        <f t="shared" si="16"/>
        <v/>
      </c>
      <c r="B505" s="28"/>
      <c r="C505" s="65"/>
      <c r="D505" s="33"/>
      <c r="E505" s="69"/>
      <c r="F505" s="69"/>
      <c r="G505" s="34"/>
      <c r="H505" s="34"/>
      <c r="I505" s="34"/>
      <c r="J505" s="34"/>
      <c r="K505" s="29">
        <f t="shared" si="17"/>
        <v>0</v>
      </c>
      <c r="N505" s="32"/>
    </row>
    <row r="506" spans="1:14" s="26" customFormat="1">
      <c r="A506" s="28" t="str">
        <f t="shared" si="16"/>
        <v/>
      </c>
      <c r="B506" s="28"/>
      <c r="C506" s="65"/>
      <c r="D506" s="33"/>
      <c r="E506" s="69"/>
      <c r="F506" s="69"/>
      <c r="G506" s="34"/>
      <c r="H506" s="34"/>
      <c r="I506" s="34"/>
      <c r="J506" s="34"/>
      <c r="K506" s="29">
        <f t="shared" si="17"/>
        <v>0</v>
      </c>
      <c r="N506" s="32"/>
    </row>
    <row r="507" spans="1:14" s="26" customFormat="1">
      <c r="A507" s="28" t="str">
        <f t="shared" si="16"/>
        <v/>
      </c>
      <c r="B507" s="28"/>
      <c r="C507" s="65"/>
      <c r="D507" s="33"/>
      <c r="E507" s="69"/>
      <c r="F507" s="69"/>
      <c r="G507" s="34"/>
      <c r="H507" s="34"/>
      <c r="I507" s="34"/>
      <c r="J507" s="34"/>
      <c r="K507" s="29">
        <f t="shared" si="17"/>
        <v>0</v>
      </c>
      <c r="N507" s="32"/>
    </row>
    <row r="508" spans="1:14" s="26" customFormat="1">
      <c r="A508" s="28" t="str">
        <f t="shared" si="16"/>
        <v/>
      </c>
      <c r="B508" s="28"/>
      <c r="C508" s="65"/>
      <c r="D508" s="33"/>
      <c r="E508" s="69"/>
      <c r="F508" s="69"/>
      <c r="G508" s="34"/>
      <c r="H508" s="34"/>
      <c r="I508" s="34"/>
      <c r="J508" s="34"/>
      <c r="K508" s="29">
        <f t="shared" si="17"/>
        <v>0</v>
      </c>
      <c r="N508" s="32"/>
    </row>
    <row r="509" spans="1:14" s="26" customFormat="1">
      <c r="A509" s="28" t="str">
        <f t="shared" si="16"/>
        <v/>
      </c>
      <c r="B509" s="28"/>
      <c r="C509" s="65"/>
      <c r="D509" s="33"/>
      <c r="E509" s="69"/>
      <c r="F509" s="69"/>
      <c r="G509" s="34"/>
      <c r="H509" s="34"/>
      <c r="I509" s="34"/>
      <c r="J509" s="34"/>
      <c r="K509" s="29">
        <f t="shared" si="17"/>
        <v>0</v>
      </c>
      <c r="N509" s="32"/>
    </row>
    <row r="510" spans="1:14" s="26" customFormat="1">
      <c r="A510" s="28" t="str">
        <f t="shared" si="16"/>
        <v/>
      </c>
      <c r="B510" s="28"/>
      <c r="C510" s="65"/>
      <c r="D510" s="33"/>
      <c r="E510" s="69"/>
      <c r="F510" s="69"/>
      <c r="G510" s="34"/>
      <c r="H510" s="34"/>
      <c r="I510" s="34"/>
      <c r="J510" s="34"/>
      <c r="K510" s="29">
        <f t="shared" si="17"/>
        <v>0</v>
      </c>
      <c r="N510" s="32"/>
    </row>
    <row r="511" spans="1:14" s="26" customFormat="1">
      <c r="A511" s="28" t="str">
        <f t="shared" si="16"/>
        <v/>
      </c>
      <c r="B511" s="28"/>
      <c r="C511" s="65"/>
      <c r="D511" s="33"/>
      <c r="E511" s="69"/>
      <c r="F511" s="69"/>
      <c r="G511" s="34"/>
      <c r="H511" s="34"/>
      <c r="I511" s="34"/>
      <c r="J511" s="34"/>
      <c r="K511" s="29">
        <f t="shared" si="17"/>
        <v>0</v>
      </c>
      <c r="N511" s="32"/>
    </row>
    <row r="512" spans="1:14" s="26" customFormat="1">
      <c r="A512" s="28" t="str">
        <f t="shared" si="16"/>
        <v/>
      </c>
      <c r="B512" s="28"/>
      <c r="C512" s="65"/>
      <c r="D512" s="33"/>
      <c r="E512" s="69"/>
      <c r="F512" s="69"/>
      <c r="G512" s="34"/>
      <c r="H512" s="34"/>
      <c r="I512" s="34"/>
      <c r="J512" s="34"/>
      <c r="K512" s="29">
        <f t="shared" si="17"/>
        <v>0</v>
      </c>
      <c r="N512" s="32"/>
    </row>
    <row r="513" spans="1:14" s="26" customFormat="1">
      <c r="A513" s="28" t="str">
        <f t="shared" si="16"/>
        <v/>
      </c>
      <c r="B513" s="28"/>
      <c r="C513" s="65"/>
      <c r="D513" s="33"/>
      <c r="E513" s="69"/>
      <c r="F513" s="69"/>
      <c r="G513" s="34"/>
      <c r="H513" s="34"/>
      <c r="I513" s="34"/>
      <c r="J513" s="34"/>
      <c r="K513" s="29">
        <f t="shared" si="17"/>
        <v>0</v>
      </c>
      <c r="N513" s="32"/>
    </row>
    <row r="514" spans="1:14" s="26" customFormat="1">
      <c r="A514" s="28" t="str">
        <f t="shared" si="16"/>
        <v/>
      </c>
      <c r="B514" s="28"/>
      <c r="C514" s="65"/>
      <c r="D514" s="33"/>
      <c r="E514" s="69"/>
      <c r="F514" s="69"/>
      <c r="G514" s="34"/>
      <c r="H514" s="34"/>
      <c r="I514" s="34"/>
      <c r="J514" s="34"/>
      <c r="K514" s="29">
        <f t="shared" si="17"/>
        <v>0</v>
      </c>
      <c r="N514" s="32"/>
    </row>
    <row r="515" spans="1:14" s="26" customFormat="1">
      <c r="A515" s="28" t="str">
        <f t="shared" si="16"/>
        <v/>
      </c>
      <c r="B515" s="28"/>
      <c r="C515" s="65"/>
      <c r="D515" s="33"/>
      <c r="E515" s="69"/>
      <c r="F515" s="69"/>
      <c r="G515" s="34"/>
      <c r="H515" s="34"/>
      <c r="I515" s="34"/>
      <c r="J515" s="34"/>
      <c r="K515" s="29">
        <f t="shared" si="17"/>
        <v>0</v>
      </c>
      <c r="N515" s="32"/>
    </row>
    <row r="516" spans="1:14" s="26" customFormat="1">
      <c r="A516" s="28" t="str">
        <f t="shared" si="16"/>
        <v/>
      </c>
      <c r="B516" s="28"/>
      <c r="C516" s="65"/>
      <c r="D516" s="33"/>
      <c r="E516" s="69"/>
      <c r="F516" s="69"/>
      <c r="G516" s="34"/>
      <c r="H516" s="34"/>
      <c r="I516" s="34"/>
      <c r="J516" s="34"/>
      <c r="K516" s="29">
        <f t="shared" si="17"/>
        <v>0</v>
      </c>
      <c r="N516" s="32"/>
    </row>
    <row r="517" spans="1:14" s="26" customFormat="1">
      <c r="A517" s="28" t="str">
        <f t="shared" si="16"/>
        <v/>
      </c>
      <c r="B517" s="28"/>
      <c r="C517" s="65"/>
      <c r="D517" s="33"/>
      <c r="E517" s="69"/>
      <c r="F517" s="69"/>
      <c r="G517" s="34"/>
      <c r="H517" s="34"/>
      <c r="I517" s="34"/>
      <c r="J517" s="34"/>
      <c r="K517" s="29">
        <f t="shared" si="17"/>
        <v>0</v>
      </c>
      <c r="N517" s="32"/>
    </row>
    <row r="518" spans="1:14" s="26" customFormat="1">
      <c r="A518" s="28" t="str">
        <f t="shared" si="16"/>
        <v/>
      </c>
      <c r="B518" s="28"/>
      <c r="C518" s="65"/>
      <c r="D518" s="33"/>
      <c r="E518" s="69"/>
      <c r="F518" s="69"/>
      <c r="G518" s="34"/>
      <c r="H518" s="34"/>
      <c r="I518" s="34"/>
      <c r="J518" s="34"/>
      <c r="K518" s="29">
        <f t="shared" si="17"/>
        <v>0</v>
      </c>
      <c r="N518" s="32"/>
    </row>
    <row r="519" spans="1:14" s="26" customFormat="1">
      <c r="A519" s="28" t="str">
        <f t="shared" si="16"/>
        <v/>
      </c>
      <c r="B519" s="28"/>
      <c r="C519" s="65"/>
      <c r="D519" s="33"/>
      <c r="E519" s="69"/>
      <c r="F519" s="69"/>
      <c r="G519" s="34"/>
      <c r="H519" s="34"/>
      <c r="I519" s="34"/>
      <c r="J519" s="34"/>
      <c r="K519" s="29">
        <f t="shared" si="17"/>
        <v>0</v>
      </c>
      <c r="N519" s="32"/>
    </row>
    <row r="520" spans="1:14" s="26" customFormat="1">
      <c r="A520" s="28" t="str">
        <f t="shared" si="16"/>
        <v/>
      </c>
      <c r="B520" s="28"/>
      <c r="C520" s="65"/>
      <c r="D520" s="33"/>
      <c r="E520" s="69"/>
      <c r="F520" s="69"/>
      <c r="G520" s="34"/>
      <c r="H520" s="34"/>
      <c r="I520" s="34"/>
      <c r="J520" s="34"/>
      <c r="K520" s="29">
        <f t="shared" si="17"/>
        <v>0</v>
      </c>
      <c r="N520" s="32"/>
    </row>
    <row r="521" spans="1:14" s="26" customFormat="1">
      <c r="A521" s="28" t="str">
        <f t="shared" si="16"/>
        <v/>
      </c>
      <c r="B521" s="28"/>
      <c r="C521" s="65"/>
      <c r="D521" s="33"/>
      <c r="E521" s="69"/>
      <c r="F521" s="69"/>
      <c r="G521" s="34"/>
      <c r="H521" s="34"/>
      <c r="I521" s="34"/>
      <c r="J521" s="34"/>
      <c r="K521" s="29">
        <f t="shared" si="17"/>
        <v>0</v>
      </c>
      <c r="N521" s="32"/>
    </row>
    <row r="522" spans="1:14" s="26" customFormat="1">
      <c r="A522" s="28" t="str">
        <f t="shared" si="16"/>
        <v/>
      </c>
      <c r="B522" s="28"/>
      <c r="C522" s="65"/>
      <c r="D522" s="33"/>
      <c r="E522" s="69"/>
      <c r="F522" s="69"/>
      <c r="G522" s="34"/>
      <c r="H522" s="34"/>
      <c r="I522" s="34"/>
      <c r="J522" s="34"/>
      <c r="K522" s="29">
        <f t="shared" si="17"/>
        <v>0</v>
      </c>
      <c r="N522" s="32"/>
    </row>
    <row r="523" spans="1:14" s="26" customFormat="1">
      <c r="A523" s="28" t="str">
        <f t="shared" si="16"/>
        <v/>
      </c>
      <c r="B523" s="28"/>
      <c r="C523" s="65"/>
      <c r="D523" s="33"/>
      <c r="E523" s="69"/>
      <c r="F523" s="69"/>
      <c r="G523" s="34"/>
      <c r="H523" s="34"/>
      <c r="I523" s="34"/>
      <c r="J523" s="34"/>
      <c r="K523" s="29">
        <f t="shared" si="17"/>
        <v>0</v>
      </c>
      <c r="N523" s="32"/>
    </row>
    <row r="524" spans="1:14" s="26" customFormat="1">
      <c r="A524" s="28" t="str">
        <f t="shared" si="16"/>
        <v/>
      </c>
      <c r="B524" s="28"/>
      <c r="C524" s="65"/>
      <c r="D524" s="33"/>
      <c r="E524" s="69"/>
      <c r="F524" s="69"/>
      <c r="G524" s="34"/>
      <c r="H524" s="34"/>
      <c r="I524" s="34"/>
      <c r="J524" s="34"/>
      <c r="K524" s="29">
        <f t="shared" si="17"/>
        <v>0</v>
      </c>
      <c r="N524" s="32"/>
    </row>
    <row r="525" spans="1:14" s="26" customFormat="1">
      <c r="A525" s="28" t="str">
        <f t="shared" si="16"/>
        <v/>
      </c>
      <c r="B525" s="28"/>
      <c r="C525" s="65"/>
      <c r="D525" s="33"/>
      <c r="E525" s="69"/>
      <c r="F525" s="69"/>
      <c r="G525" s="34"/>
      <c r="H525" s="34"/>
      <c r="I525" s="34"/>
      <c r="J525" s="34"/>
      <c r="K525" s="29">
        <f t="shared" si="17"/>
        <v>0</v>
      </c>
      <c r="N525" s="32"/>
    </row>
    <row r="526" spans="1:14" s="26" customFormat="1">
      <c r="A526" s="28" t="str">
        <f t="shared" si="16"/>
        <v/>
      </c>
      <c r="B526" s="28"/>
      <c r="C526" s="65"/>
      <c r="D526" s="33"/>
      <c r="E526" s="69"/>
      <c r="F526" s="69"/>
      <c r="G526" s="34"/>
      <c r="H526" s="34"/>
      <c r="I526" s="34"/>
      <c r="J526" s="34"/>
      <c r="K526" s="29">
        <f t="shared" si="17"/>
        <v>0</v>
      </c>
      <c r="N526" s="32"/>
    </row>
    <row r="527" spans="1:14" s="26" customFormat="1">
      <c r="A527" s="28" t="str">
        <f t="shared" si="16"/>
        <v/>
      </c>
      <c r="B527" s="28"/>
      <c r="C527" s="65"/>
      <c r="D527" s="33"/>
      <c r="E527" s="69"/>
      <c r="F527" s="69"/>
      <c r="G527" s="34"/>
      <c r="H527" s="34"/>
      <c r="I527" s="34"/>
      <c r="J527" s="34"/>
      <c r="K527" s="29">
        <f t="shared" si="17"/>
        <v>0</v>
      </c>
      <c r="N527" s="32"/>
    </row>
    <row r="528" spans="1:14" s="26" customFormat="1">
      <c r="A528" s="28" t="str">
        <f t="shared" si="16"/>
        <v/>
      </c>
      <c r="B528" s="28"/>
      <c r="C528" s="65"/>
      <c r="D528" s="33"/>
      <c r="E528" s="69"/>
      <c r="F528" s="69"/>
      <c r="G528" s="34"/>
      <c r="H528" s="34"/>
      <c r="I528" s="34"/>
      <c r="J528" s="34"/>
      <c r="K528" s="29">
        <f t="shared" si="17"/>
        <v>0</v>
      </c>
      <c r="N528" s="32"/>
    </row>
    <row r="529" spans="1:14" s="26" customFormat="1">
      <c r="A529" s="28" t="str">
        <f t="shared" si="16"/>
        <v/>
      </c>
      <c r="B529" s="28"/>
      <c r="C529" s="65"/>
      <c r="D529" s="33"/>
      <c r="E529" s="69"/>
      <c r="F529" s="69"/>
      <c r="G529" s="34"/>
      <c r="H529" s="34"/>
      <c r="I529" s="34"/>
      <c r="J529" s="34"/>
      <c r="K529" s="29">
        <f t="shared" si="17"/>
        <v>0</v>
      </c>
      <c r="N529" s="32"/>
    </row>
    <row r="530" spans="1:14" s="26" customFormat="1">
      <c r="A530" s="28" t="str">
        <f t="shared" si="16"/>
        <v/>
      </c>
      <c r="B530" s="28"/>
      <c r="C530" s="65"/>
      <c r="D530" s="33"/>
      <c r="E530" s="69"/>
      <c r="F530" s="69"/>
      <c r="G530" s="34"/>
      <c r="H530" s="34"/>
      <c r="I530" s="34"/>
      <c r="J530" s="34"/>
      <c r="K530" s="29">
        <f t="shared" si="17"/>
        <v>0</v>
      </c>
      <c r="N530" s="32"/>
    </row>
    <row r="531" spans="1:14" s="26" customFormat="1">
      <c r="A531" s="28" t="str">
        <f t="shared" si="16"/>
        <v/>
      </c>
      <c r="B531" s="28"/>
      <c r="C531" s="65"/>
      <c r="D531" s="33"/>
      <c r="E531" s="69"/>
      <c r="F531" s="69"/>
      <c r="G531" s="34"/>
      <c r="H531" s="34"/>
      <c r="I531" s="34"/>
      <c r="J531" s="34"/>
      <c r="K531" s="29">
        <f t="shared" si="17"/>
        <v>0</v>
      </c>
      <c r="N531" s="32"/>
    </row>
    <row r="532" spans="1:14" s="26" customFormat="1">
      <c r="A532" s="28" t="str">
        <f t="shared" si="16"/>
        <v/>
      </c>
      <c r="B532" s="28"/>
      <c r="C532" s="65"/>
      <c r="D532" s="33"/>
      <c r="E532" s="69"/>
      <c r="F532" s="69"/>
      <c r="G532" s="34"/>
      <c r="H532" s="34"/>
      <c r="I532" s="34"/>
      <c r="J532" s="34"/>
      <c r="K532" s="29">
        <f t="shared" si="17"/>
        <v>0</v>
      </c>
      <c r="N532" s="32"/>
    </row>
    <row r="533" spans="1:14" s="26" customFormat="1">
      <c r="A533" s="28" t="str">
        <f t="shared" si="16"/>
        <v/>
      </c>
      <c r="B533" s="28"/>
      <c r="C533" s="65"/>
      <c r="D533" s="33"/>
      <c r="E533" s="69"/>
      <c r="F533" s="69"/>
      <c r="G533" s="34"/>
      <c r="H533" s="34"/>
      <c r="I533" s="34"/>
      <c r="J533" s="34"/>
      <c r="K533" s="29">
        <f t="shared" si="17"/>
        <v>0</v>
      </c>
      <c r="N533" s="32"/>
    </row>
    <row r="534" spans="1:14" s="26" customFormat="1">
      <c r="A534" s="28" t="str">
        <f t="shared" si="16"/>
        <v/>
      </c>
      <c r="B534" s="28"/>
      <c r="C534" s="65"/>
      <c r="D534" s="33"/>
      <c r="E534" s="69"/>
      <c r="F534" s="69"/>
      <c r="G534" s="34"/>
      <c r="H534" s="34"/>
      <c r="I534" s="34"/>
      <c r="J534" s="34"/>
      <c r="K534" s="29">
        <f t="shared" si="17"/>
        <v>0</v>
      </c>
      <c r="N534" s="32"/>
    </row>
    <row r="535" spans="1:14" s="26" customFormat="1">
      <c r="A535" s="28" t="str">
        <f t="shared" si="16"/>
        <v/>
      </c>
      <c r="B535" s="28"/>
      <c r="C535" s="65"/>
      <c r="D535" s="33"/>
      <c r="E535" s="69"/>
      <c r="F535" s="69"/>
      <c r="G535" s="34"/>
      <c r="H535" s="34"/>
      <c r="I535" s="34"/>
      <c r="J535" s="34"/>
      <c r="K535" s="29">
        <f t="shared" si="17"/>
        <v>0</v>
      </c>
      <c r="N535" s="32"/>
    </row>
    <row r="536" spans="1:14" s="26" customFormat="1">
      <c r="A536" s="28" t="str">
        <f t="shared" si="16"/>
        <v/>
      </c>
      <c r="B536" s="28"/>
      <c r="C536" s="65"/>
      <c r="D536" s="33"/>
      <c r="E536" s="69"/>
      <c r="F536" s="69"/>
      <c r="G536" s="34"/>
      <c r="H536" s="34"/>
      <c r="I536" s="34"/>
      <c r="J536" s="34"/>
      <c r="K536" s="29">
        <f t="shared" si="17"/>
        <v>0</v>
      </c>
      <c r="N536" s="32"/>
    </row>
    <row r="537" spans="1:14" s="26" customFormat="1">
      <c r="A537" s="28" t="str">
        <f t="shared" si="16"/>
        <v/>
      </c>
      <c r="B537" s="28"/>
      <c r="C537" s="65"/>
      <c r="D537" s="33"/>
      <c r="E537" s="69"/>
      <c r="F537" s="69"/>
      <c r="G537" s="34"/>
      <c r="H537" s="34"/>
      <c r="I537" s="34"/>
      <c r="J537" s="34"/>
      <c r="K537" s="29">
        <f t="shared" si="17"/>
        <v>0</v>
      </c>
      <c r="N537" s="32"/>
    </row>
    <row r="538" spans="1:14" s="26" customFormat="1">
      <c r="A538" s="28" t="str">
        <f t="shared" ref="A538:A602" si="18">E538&amp;F538</f>
        <v/>
      </c>
      <c r="B538" s="28"/>
      <c r="C538" s="65"/>
      <c r="D538" s="33"/>
      <c r="E538" s="69"/>
      <c r="F538" s="69"/>
      <c r="G538" s="34"/>
      <c r="H538" s="34"/>
      <c r="I538" s="34"/>
      <c r="J538" s="34"/>
      <c r="K538" s="29">
        <f t="shared" ref="K538:K601" si="19">SUM(G538:J538)</f>
        <v>0</v>
      </c>
      <c r="N538" s="32"/>
    </row>
    <row r="539" spans="1:14" s="26" customFormat="1">
      <c r="A539" s="28" t="str">
        <f t="shared" si="18"/>
        <v/>
      </c>
      <c r="B539" s="28"/>
      <c r="C539" s="65"/>
      <c r="D539" s="33"/>
      <c r="E539" s="69"/>
      <c r="F539" s="69"/>
      <c r="G539" s="34"/>
      <c r="H539" s="34"/>
      <c r="I539" s="34"/>
      <c r="J539" s="34"/>
      <c r="K539" s="29">
        <f t="shared" si="19"/>
        <v>0</v>
      </c>
      <c r="N539" s="32"/>
    </row>
    <row r="540" spans="1:14" s="26" customFormat="1">
      <c r="A540" s="28" t="str">
        <f t="shared" si="18"/>
        <v/>
      </c>
      <c r="B540" s="28"/>
      <c r="C540" s="65"/>
      <c r="D540" s="33"/>
      <c r="E540" s="69"/>
      <c r="F540" s="69"/>
      <c r="G540" s="34"/>
      <c r="H540" s="34"/>
      <c r="I540" s="34"/>
      <c r="J540" s="34"/>
      <c r="K540" s="29">
        <f t="shared" si="19"/>
        <v>0</v>
      </c>
      <c r="N540" s="32"/>
    </row>
    <row r="541" spans="1:14" s="26" customFormat="1">
      <c r="A541" s="28" t="str">
        <f t="shared" si="18"/>
        <v/>
      </c>
      <c r="B541" s="28"/>
      <c r="C541" s="65"/>
      <c r="D541" s="33"/>
      <c r="E541" s="69"/>
      <c r="F541" s="69"/>
      <c r="G541" s="34"/>
      <c r="H541" s="34"/>
      <c r="I541" s="34"/>
      <c r="J541" s="34"/>
      <c r="K541" s="29">
        <f t="shared" si="19"/>
        <v>0</v>
      </c>
      <c r="N541" s="32"/>
    </row>
    <row r="542" spans="1:14" s="26" customFormat="1">
      <c r="A542" s="28" t="str">
        <f t="shared" si="18"/>
        <v/>
      </c>
      <c r="B542" s="28"/>
      <c r="C542" s="65"/>
      <c r="D542" s="33"/>
      <c r="E542" s="69"/>
      <c r="F542" s="69"/>
      <c r="G542" s="34"/>
      <c r="H542" s="34"/>
      <c r="I542" s="34"/>
      <c r="J542" s="34"/>
      <c r="K542" s="29">
        <f t="shared" si="19"/>
        <v>0</v>
      </c>
      <c r="N542" s="32"/>
    </row>
    <row r="543" spans="1:14" s="26" customFormat="1">
      <c r="A543" s="28" t="str">
        <f t="shared" si="18"/>
        <v/>
      </c>
      <c r="B543" s="28"/>
      <c r="C543" s="65"/>
      <c r="D543" s="33"/>
      <c r="E543" s="69"/>
      <c r="F543" s="69"/>
      <c r="G543" s="34"/>
      <c r="H543" s="34"/>
      <c r="I543" s="34"/>
      <c r="J543" s="34"/>
      <c r="K543" s="29">
        <f t="shared" si="19"/>
        <v>0</v>
      </c>
      <c r="N543" s="32"/>
    </row>
    <row r="544" spans="1:14" s="26" customFormat="1">
      <c r="A544" s="28" t="str">
        <f t="shared" si="18"/>
        <v/>
      </c>
      <c r="B544" s="28"/>
      <c r="C544" s="65"/>
      <c r="D544" s="33"/>
      <c r="E544" s="69"/>
      <c r="F544" s="69"/>
      <c r="G544" s="34"/>
      <c r="H544" s="34"/>
      <c r="I544" s="34"/>
      <c r="J544" s="34"/>
      <c r="K544" s="29">
        <f t="shared" si="19"/>
        <v>0</v>
      </c>
      <c r="N544" s="32"/>
    </row>
    <row r="545" spans="1:14" s="26" customFormat="1">
      <c r="A545" s="28" t="str">
        <f t="shared" si="18"/>
        <v/>
      </c>
      <c r="B545" s="28"/>
      <c r="C545" s="65"/>
      <c r="D545" s="33"/>
      <c r="E545" s="69"/>
      <c r="F545" s="69"/>
      <c r="G545" s="34"/>
      <c r="H545" s="34"/>
      <c r="I545" s="34"/>
      <c r="J545" s="34"/>
      <c r="K545" s="29">
        <f t="shared" si="19"/>
        <v>0</v>
      </c>
      <c r="N545" s="32"/>
    </row>
    <row r="546" spans="1:14" s="26" customFormat="1">
      <c r="A546" s="28" t="str">
        <f t="shared" si="18"/>
        <v/>
      </c>
      <c r="B546" s="28"/>
      <c r="C546" s="65"/>
      <c r="D546" s="33"/>
      <c r="E546" s="69"/>
      <c r="F546" s="69"/>
      <c r="G546" s="34"/>
      <c r="H546" s="34"/>
      <c r="I546" s="34"/>
      <c r="J546" s="34"/>
      <c r="K546" s="29">
        <f t="shared" si="19"/>
        <v>0</v>
      </c>
      <c r="N546" s="32"/>
    </row>
    <row r="547" spans="1:14" s="26" customFormat="1">
      <c r="A547" s="28" t="str">
        <f t="shared" si="18"/>
        <v/>
      </c>
      <c r="B547" s="28"/>
      <c r="C547" s="65"/>
      <c r="D547" s="33"/>
      <c r="E547" s="69"/>
      <c r="F547" s="69"/>
      <c r="G547" s="34"/>
      <c r="H547" s="34"/>
      <c r="I547" s="34"/>
      <c r="J547" s="34"/>
      <c r="K547" s="29">
        <f t="shared" si="19"/>
        <v>0</v>
      </c>
      <c r="N547" s="32"/>
    </row>
    <row r="548" spans="1:14" s="26" customFormat="1">
      <c r="A548" s="28" t="str">
        <f t="shared" si="18"/>
        <v/>
      </c>
      <c r="B548" s="28"/>
      <c r="C548" s="65"/>
      <c r="D548" s="33"/>
      <c r="E548" s="69"/>
      <c r="F548" s="69"/>
      <c r="G548" s="34"/>
      <c r="H548" s="34"/>
      <c r="I548" s="34"/>
      <c r="J548" s="34"/>
      <c r="K548" s="29">
        <f t="shared" si="19"/>
        <v>0</v>
      </c>
      <c r="N548" s="32"/>
    </row>
    <row r="549" spans="1:14" s="26" customFormat="1">
      <c r="A549" s="28" t="str">
        <f t="shared" si="18"/>
        <v/>
      </c>
      <c r="B549" s="28"/>
      <c r="C549" s="65"/>
      <c r="D549" s="33"/>
      <c r="E549" s="69"/>
      <c r="F549" s="69"/>
      <c r="G549" s="34"/>
      <c r="H549" s="34"/>
      <c r="I549" s="34"/>
      <c r="J549" s="34"/>
      <c r="K549" s="29">
        <f t="shared" si="19"/>
        <v>0</v>
      </c>
      <c r="N549" s="32"/>
    </row>
    <row r="550" spans="1:14" s="26" customFormat="1">
      <c r="A550" s="28" t="str">
        <f t="shared" si="18"/>
        <v/>
      </c>
      <c r="B550" s="28"/>
      <c r="C550" s="65"/>
      <c r="D550" s="33"/>
      <c r="E550" s="69"/>
      <c r="F550" s="69"/>
      <c r="G550" s="34"/>
      <c r="H550" s="34"/>
      <c r="I550" s="34"/>
      <c r="J550" s="34"/>
      <c r="K550" s="29">
        <f t="shared" si="19"/>
        <v>0</v>
      </c>
      <c r="N550" s="32"/>
    </row>
    <row r="551" spans="1:14" s="26" customFormat="1">
      <c r="A551" s="28" t="str">
        <f t="shared" si="18"/>
        <v/>
      </c>
      <c r="B551" s="28"/>
      <c r="C551" s="65"/>
      <c r="D551" s="33"/>
      <c r="E551" s="69"/>
      <c r="F551" s="69"/>
      <c r="G551" s="34"/>
      <c r="H551" s="34"/>
      <c r="I551" s="34"/>
      <c r="J551" s="34"/>
      <c r="K551" s="29">
        <f t="shared" si="19"/>
        <v>0</v>
      </c>
      <c r="N551" s="32"/>
    </row>
    <row r="552" spans="1:14" s="26" customFormat="1">
      <c r="A552" s="28" t="str">
        <f t="shared" si="18"/>
        <v/>
      </c>
      <c r="B552" s="28"/>
      <c r="C552" s="65"/>
      <c r="D552" s="33"/>
      <c r="E552" s="69"/>
      <c r="F552" s="69"/>
      <c r="G552" s="34"/>
      <c r="H552" s="34"/>
      <c r="I552" s="34"/>
      <c r="J552" s="34"/>
      <c r="K552" s="29">
        <f t="shared" si="19"/>
        <v>0</v>
      </c>
      <c r="N552" s="32"/>
    </row>
    <row r="553" spans="1:14" s="26" customFormat="1">
      <c r="A553" s="28" t="str">
        <f t="shared" si="18"/>
        <v/>
      </c>
      <c r="B553" s="28"/>
      <c r="C553" s="65"/>
      <c r="D553" s="33"/>
      <c r="E553" s="69"/>
      <c r="F553" s="69"/>
      <c r="G553" s="34"/>
      <c r="H553" s="34"/>
      <c r="I553" s="34"/>
      <c r="J553" s="34"/>
      <c r="K553" s="29">
        <f t="shared" si="19"/>
        <v>0</v>
      </c>
      <c r="N553" s="32"/>
    </row>
    <row r="554" spans="1:14" s="26" customFormat="1">
      <c r="A554" s="28" t="str">
        <f t="shared" si="18"/>
        <v/>
      </c>
      <c r="B554" s="28"/>
      <c r="C554" s="65"/>
      <c r="D554" s="33"/>
      <c r="E554" s="69"/>
      <c r="F554" s="69"/>
      <c r="G554" s="34"/>
      <c r="H554" s="34"/>
      <c r="I554" s="34"/>
      <c r="J554" s="34"/>
      <c r="K554" s="29">
        <f t="shared" si="19"/>
        <v>0</v>
      </c>
      <c r="N554" s="32"/>
    </row>
    <row r="555" spans="1:14" s="26" customFormat="1">
      <c r="A555" s="28" t="str">
        <f t="shared" si="18"/>
        <v/>
      </c>
      <c r="B555" s="28"/>
      <c r="C555" s="65"/>
      <c r="D555" s="33"/>
      <c r="E555" s="69"/>
      <c r="F555" s="69"/>
      <c r="G555" s="34"/>
      <c r="H555" s="34"/>
      <c r="I555" s="34"/>
      <c r="J555" s="34"/>
      <c r="K555" s="29">
        <f t="shared" si="19"/>
        <v>0</v>
      </c>
      <c r="N555" s="32"/>
    </row>
    <row r="556" spans="1:14" s="26" customFormat="1">
      <c r="A556" s="28" t="str">
        <f t="shared" si="18"/>
        <v/>
      </c>
      <c r="B556" s="28"/>
      <c r="C556" s="65"/>
      <c r="D556" s="33"/>
      <c r="E556" s="69"/>
      <c r="F556" s="69"/>
      <c r="G556" s="34"/>
      <c r="H556" s="34"/>
      <c r="I556" s="34"/>
      <c r="J556" s="34"/>
      <c r="K556" s="29">
        <f t="shared" si="19"/>
        <v>0</v>
      </c>
      <c r="N556" s="32"/>
    </row>
    <row r="557" spans="1:14" s="26" customFormat="1">
      <c r="A557" s="28" t="str">
        <f t="shared" si="18"/>
        <v/>
      </c>
      <c r="B557" s="28"/>
      <c r="C557" s="65"/>
      <c r="D557" s="33"/>
      <c r="E557" s="69"/>
      <c r="F557" s="69"/>
      <c r="G557" s="34"/>
      <c r="H557" s="34"/>
      <c r="I557" s="34"/>
      <c r="J557" s="34"/>
      <c r="K557" s="29">
        <f t="shared" si="19"/>
        <v>0</v>
      </c>
      <c r="N557" s="32"/>
    </row>
    <row r="558" spans="1:14" s="26" customFormat="1">
      <c r="A558" s="28" t="str">
        <f t="shared" si="18"/>
        <v/>
      </c>
      <c r="B558" s="28"/>
      <c r="C558" s="65"/>
      <c r="D558" s="33"/>
      <c r="E558" s="69"/>
      <c r="F558" s="69"/>
      <c r="G558" s="34"/>
      <c r="H558" s="34"/>
      <c r="I558" s="34"/>
      <c r="J558" s="34"/>
      <c r="K558" s="29">
        <f t="shared" si="19"/>
        <v>0</v>
      </c>
      <c r="N558" s="32"/>
    </row>
    <row r="559" spans="1:14" s="26" customFormat="1">
      <c r="A559" s="28" t="str">
        <f t="shared" si="18"/>
        <v/>
      </c>
      <c r="B559" s="28"/>
      <c r="C559" s="65"/>
      <c r="D559" s="33"/>
      <c r="E559" s="69"/>
      <c r="F559" s="69"/>
      <c r="G559" s="34"/>
      <c r="H559" s="34"/>
      <c r="I559" s="34"/>
      <c r="J559" s="34"/>
      <c r="K559" s="29">
        <f t="shared" si="19"/>
        <v>0</v>
      </c>
      <c r="N559" s="32"/>
    </row>
    <row r="560" spans="1:14" s="26" customFormat="1">
      <c r="A560" s="28" t="str">
        <f t="shared" si="18"/>
        <v/>
      </c>
      <c r="B560" s="28"/>
      <c r="C560" s="65"/>
      <c r="D560" s="33"/>
      <c r="E560" s="69"/>
      <c r="F560" s="69"/>
      <c r="G560" s="34"/>
      <c r="H560" s="34"/>
      <c r="I560" s="34"/>
      <c r="J560" s="34"/>
      <c r="K560" s="29">
        <f t="shared" si="19"/>
        <v>0</v>
      </c>
      <c r="N560" s="32"/>
    </row>
    <row r="561" spans="1:14" s="26" customFormat="1">
      <c r="A561" s="28" t="str">
        <f t="shared" si="18"/>
        <v/>
      </c>
      <c r="B561" s="28"/>
      <c r="C561" s="65"/>
      <c r="D561" s="33"/>
      <c r="E561" s="69"/>
      <c r="F561" s="69"/>
      <c r="G561" s="34"/>
      <c r="H561" s="34"/>
      <c r="I561" s="34"/>
      <c r="J561" s="34"/>
      <c r="K561" s="29">
        <f t="shared" si="19"/>
        <v>0</v>
      </c>
      <c r="N561" s="32"/>
    </row>
    <row r="562" spans="1:14" s="26" customFormat="1">
      <c r="A562" s="28" t="str">
        <f t="shared" si="18"/>
        <v/>
      </c>
      <c r="B562" s="28"/>
      <c r="C562" s="65"/>
      <c r="D562" s="33"/>
      <c r="E562" s="69"/>
      <c r="F562" s="69"/>
      <c r="G562" s="34"/>
      <c r="H562" s="34"/>
      <c r="I562" s="34"/>
      <c r="J562" s="34"/>
      <c r="K562" s="29">
        <f t="shared" si="19"/>
        <v>0</v>
      </c>
      <c r="N562" s="32"/>
    </row>
    <row r="563" spans="1:14" s="26" customFormat="1">
      <c r="A563" s="28" t="str">
        <f t="shared" si="18"/>
        <v/>
      </c>
      <c r="B563" s="28"/>
      <c r="C563" s="65"/>
      <c r="D563" s="33"/>
      <c r="E563" s="69"/>
      <c r="F563" s="69"/>
      <c r="G563" s="34"/>
      <c r="H563" s="34"/>
      <c r="I563" s="34"/>
      <c r="J563" s="34"/>
      <c r="K563" s="29">
        <f t="shared" si="19"/>
        <v>0</v>
      </c>
      <c r="N563" s="32"/>
    </row>
    <row r="564" spans="1:14" s="26" customFormat="1">
      <c r="A564" s="28" t="str">
        <f t="shared" si="18"/>
        <v/>
      </c>
      <c r="B564" s="28"/>
      <c r="C564" s="65"/>
      <c r="D564" s="33"/>
      <c r="E564" s="69"/>
      <c r="F564" s="69"/>
      <c r="G564" s="34"/>
      <c r="H564" s="34"/>
      <c r="I564" s="34"/>
      <c r="J564" s="34"/>
      <c r="K564" s="29">
        <f t="shared" si="19"/>
        <v>0</v>
      </c>
      <c r="N564" s="32"/>
    </row>
    <row r="565" spans="1:14" s="26" customFormat="1">
      <c r="A565" s="28" t="str">
        <f t="shared" si="18"/>
        <v/>
      </c>
      <c r="B565" s="28"/>
      <c r="C565" s="65"/>
      <c r="D565" s="33"/>
      <c r="E565" s="69"/>
      <c r="F565" s="69"/>
      <c r="G565" s="34"/>
      <c r="H565" s="34"/>
      <c r="I565" s="34"/>
      <c r="J565" s="34"/>
      <c r="K565" s="29">
        <f t="shared" si="19"/>
        <v>0</v>
      </c>
      <c r="N565" s="32"/>
    </row>
    <row r="566" spans="1:14" s="26" customFormat="1">
      <c r="A566" s="28" t="str">
        <f t="shared" si="18"/>
        <v/>
      </c>
      <c r="B566" s="28"/>
      <c r="C566" s="65"/>
      <c r="D566" s="33"/>
      <c r="E566" s="69"/>
      <c r="F566" s="69"/>
      <c r="G566" s="34"/>
      <c r="H566" s="34"/>
      <c r="I566" s="34"/>
      <c r="J566" s="34"/>
      <c r="K566" s="29">
        <f t="shared" si="19"/>
        <v>0</v>
      </c>
      <c r="N566" s="32"/>
    </row>
    <row r="567" spans="1:14" s="26" customFormat="1">
      <c r="A567" s="28" t="str">
        <f t="shared" si="18"/>
        <v/>
      </c>
      <c r="B567" s="28"/>
      <c r="C567" s="65"/>
      <c r="D567" s="33"/>
      <c r="E567" s="69"/>
      <c r="F567" s="69"/>
      <c r="G567" s="34"/>
      <c r="H567" s="34"/>
      <c r="I567" s="34"/>
      <c r="J567" s="34"/>
      <c r="K567" s="29">
        <f t="shared" si="19"/>
        <v>0</v>
      </c>
      <c r="N567" s="32"/>
    </row>
    <row r="568" spans="1:14" s="26" customFormat="1">
      <c r="A568" s="28" t="str">
        <f t="shared" si="18"/>
        <v/>
      </c>
      <c r="B568" s="28"/>
      <c r="C568" s="65"/>
      <c r="D568" s="33"/>
      <c r="E568" s="69"/>
      <c r="F568" s="69"/>
      <c r="G568" s="34"/>
      <c r="H568" s="34"/>
      <c r="I568" s="34"/>
      <c r="J568" s="34"/>
      <c r="K568" s="29">
        <f t="shared" si="19"/>
        <v>0</v>
      </c>
      <c r="N568" s="32"/>
    </row>
    <row r="569" spans="1:14" s="26" customFormat="1">
      <c r="A569" s="28" t="str">
        <f t="shared" si="18"/>
        <v/>
      </c>
      <c r="B569" s="28"/>
      <c r="C569" s="65"/>
      <c r="D569" s="33"/>
      <c r="E569" s="69"/>
      <c r="F569" s="69"/>
      <c r="G569" s="34"/>
      <c r="H569" s="34"/>
      <c r="I569" s="34"/>
      <c r="J569" s="34"/>
      <c r="K569" s="29">
        <f t="shared" si="19"/>
        <v>0</v>
      </c>
      <c r="N569" s="32"/>
    </row>
    <row r="570" spans="1:14" s="26" customFormat="1">
      <c r="A570" s="28" t="str">
        <f t="shared" si="18"/>
        <v/>
      </c>
      <c r="B570" s="28"/>
      <c r="C570" s="65"/>
      <c r="D570" s="33"/>
      <c r="E570" s="69"/>
      <c r="F570" s="69"/>
      <c r="G570" s="34"/>
      <c r="H570" s="34"/>
      <c r="I570" s="34"/>
      <c r="J570" s="34"/>
      <c r="K570" s="29">
        <f t="shared" si="19"/>
        <v>0</v>
      </c>
      <c r="N570" s="32"/>
    </row>
    <row r="571" spans="1:14" s="26" customFormat="1">
      <c r="A571" s="28" t="str">
        <f t="shared" si="18"/>
        <v/>
      </c>
      <c r="B571" s="28"/>
      <c r="C571" s="65"/>
      <c r="D571" s="33"/>
      <c r="E571" s="69"/>
      <c r="F571" s="69"/>
      <c r="G571" s="34"/>
      <c r="H571" s="34"/>
      <c r="I571" s="34"/>
      <c r="J571" s="34"/>
      <c r="K571" s="29">
        <f t="shared" si="19"/>
        <v>0</v>
      </c>
      <c r="N571" s="32"/>
    </row>
    <row r="572" spans="1:14" s="26" customFormat="1">
      <c r="A572" s="28" t="str">
        <f t="shared" si="18"/>
        <v/>
      </c>
      <c r="B572" s="28"/>
      <c r="C572" s="65"/>
      <c r="D572" s="33"/>
      <c r="E572" s="69"/>
      <c r="F572" s="69"/>
      <c r="G572" s="34"/>
      <c r="H572" s="34"/>
      <c r="I572" s="34"/>
      <c r="J572" s="34"/>
      <c r="K572" s="29">
        <f t="shared" si="19"/>
        <v>0</v>
      </c>
      <c r="N572" s="32"/>
    </row>
    <row r="573" spans="1:14" s="26" customFormat="1">
      <c r="A573" s="28" t="str">
        <f t="shared" si="18"/>
        <v/>
      </c>
      <c r="B573" s="28"/>
      <c r="C573" s="65"/>
      <c r="D573" s="33"/>
      <c r="E573" s="69"/>
      <c r="F573" s="69"/>
      <c r="G573" s="34"/>
      <c r="H573" s="34"/>
      <c r="I573" s="34"/>
      <c r="J573" s="34"/>
      <c r="K573" s="29">
        <f t="shared" si="19"/>
        <v>0</v>
      </c>
      <c r="N573" s="32"/>
    </row>
    <row r="574" spans="1:14" s="26" customFormat="1">
      <c r="A574" s="28" t="str">
        <f t="shared" si="18"/>
        <v/>
      </c>
      <c r="B574" s="28"/>
      <c r="C574" s="65"/>
      <c r="D574" s="33"/>
      <c r="E574" s="69"/>
      <c r="F574" s="69"/>
      <c r="G574" s="34"/>
      <c r="H574" s="34"/>
      <c r="I574" s="34"/>
      <c r="J574" s="34"/>
      <c r="K574" s="29">
        <f t="shared" si="19"/>
        <v>0</v>
      </c>
      <c r="N574" s="32"/>
    </row>
    <row r="575" spans="1:14" s="26" customFormat="1">
      <c r="A575" s="28" t="str">
        <f t="shared" si="18"/>
        <v/>
      </c>
      <c r="B575" s="28"/>
      <c r="C575" s="65"/>
      <c r="D575" s="33"/>
      <c r="E575" s="69"/>
      <c r="F575" s="69"/>
      <c r="G575" s="34"/>
      <c r="H575" s="34"/>
      <c r="I575" s="34"/>
      <c r="J575" s="34"/>
      <c r="K575" s="29">
        <f t="shared" si="19"/>
        <v>0</v>
      </c>
      <c r="N575" s="32"/>
    </row>
    <row r="576" spans="1:14" s="26" customFormat="1">
      <c r="A576" s="28" t="str">
        <f t="shared" si="18"/>
        <v/>
      </c>
      <c r="B576" s="28"/>
      <c r="C576" s="65"/>
      <c r="D576" s="33"/>
      <c r="E576" s="69"/>
      <c r="F576" s="69"/>
      <c r="G576" s="34"/>
      <c r="H576" s="34"/>
      <c r="I576" s="34"/>
      <c r="J576" s="34"/>
      <c r="K576" s="29">
        <f t="shared" si="19"/>
        <v>0</v>
      </c>
      <c r="N576" s="32"/>
    </row>
    <row r="577" spans="1:14" s="26" customFormat="1">
      <c r="A577" s="28" t="str">
        <f t="shared" si="18"/>
        <v/>
      </c>
      <c r="B577" s="28"/>
      <c r="C577" s="65"/>
      <c r="D577" s="33"/>
      <c r="E577" s="69"/>
      <c r="F577" s="69"/>
      <c r="G577" s="34"/>
      <c r="H577" s="34"/>
      <c r="I577" s="34"/>
      <c r="J577" s="34"/>
      <c r="K577" s="29">
        <f t="shared" si="19"/>
        <v>0</v>
      </c>
      <c r="N577" s="32"/>
    </row>
    <row r="578" spans="1:14" s="26" customFormat="1">
      <c r="A578" s="28" t="str">
        <f t="shared" si="18"/>
        <v/>
      </c>
      <c r="B578" s="28"/>
      <c r="C578" s="65"/>
      <c r="D578" s="33"/>
      <c r="E578" s="69"/>
      <c r="F578" s="69"/>
      <c r="G578" s="34"/>
      <c r="H578" s="34"/>
      <c r="I578" s="34"/>
      <c r="J578" s="34"/>
      <c r="K578" s="29">
        <f t="shared" si="19"/>
        <v>0</v>
      </c>
      <c r="N578" s="32"/>
    </row>
    <row r="579" spans="1:14" s="26" customFormat="1">
      <c r="A579" s="28" t="str">
        <f t="shared" si="18"/>
        <v/>
      </c>
      <c r="B579" s="28"/>
      <c r="C579" s="65"/>
      <c r="D579" s="33"/>
      <c r="E579" s="69"/>
      <c r="F579" s="69"/>
      <c r="G579" s="34"/>
      <c r="H579" s="34"/>
      <c r="I579" s="34"/>
      <c r="J579" s="34"/>
      <c r="K579" s="29">
        <f t="shared" si="19"/>
        <v>0</v>
      </c>
      <c r="N579" s="32"/>
    </row>
    <row r="580" spans="1:14" s="26" customFormat="1">
      <c r="A580" s="28" t="str">
        <f t="shared" si="18"/>
        <v/>
      </c>
      <c r="B580" s="28"/>
      <c r="C580" s="65"/>
      <c r="D580" s="33"/>
      <c r="E580" s="69"/>
      <c r="F580" s="69"/>
      <c r="G580" s="34"/>
      <c r="H580" s="34"/>
      <c r="I580" s="34"/>
      <c r="J580" s="34"/>
      <c r="K580" s="29">
        <f t="shared" si="19"/>
        <v>0</v>
      </c>
      <c r="N580" s="32"/>
    </row>
    <row r="581" spans="1:14" s="26" customFormat="1">
      <c r="A581" s="28" t="str">
        <f t="shared" si="18"/>
        <v/>
      </c>
      <c r="B581" s="28"/>
      <c r="C581" s="65"/>
      <c r="D581" s="33"/>
      <c r="E581" s="69"/>
      <c r="F581" s="69"/>
      <c r="G581" s="34"/>
      <c r="H581" s="34"/>
      <c r="I581" s="34"/>
      <c r="J581" s="34"/>
      <c r="K581" s="29">
        <f t="shared" si="19"/>
        <v>0</v>
      </c>
      <c r="N581" s="32"/>
    </row>
    <row r="582" spans="1:14" s="26" customFormat="1">
      <c r="A582" s="28" t="str">
        <f t="shared" si="18"/>
        <v/>
      </c>
      <c r="B582" s="28"/>
      <c r="C582" s="65"/>
      <c r="D582" s="33"/>
      <c r="E582" s="69"/>
      <c r="F582" s="69"/>
      <c r="G582" s="34"/>
      <c r="H582" s="34"/>
      <c r="I582" s="34"/>
      <c r="J582" s="34"/>
      <c r="K582" s="29">
        <f t="shared" si="19"/>
        <v>0</v>
      </c>
      <c r="N582" s="32"/>
    </row>
    <row r="583" spans="1:14" s="26" customFormat="1">
      <c r="A583" s="28" t="str">
        <f t="shared" si="18"/>
        <v/>
      </c>
      <c r="B583" s="28"/>
      <c r="C583" s="65"/>
      <c r="D583" s="33"/>
      <c r="E583" s="69"/>
      <c r="F583" s="69"/>
      <c r="G583" s="34"/>
      <c r="H583" s="34"/>
      <c r="I583" s="34"/>
      <c r="J583" s="34"/>
      <c r="K583" s="29">
        <f t="shared" si="19"/>
        <v>0</v>
      </c>
      <c r="N583" s="32"/>
    </row>
    <row r="584" spans="1:14" s="26" customFormat="1">
      <c r="A584" s="28" t="str">
        <f t="shared" si="18"/>
        <v/>
      </c>
      <c r="B584" s="28"/>
      <c r="C584" s="65"/>
      <c r="D584" s="33"/>
      <c r="E584" s="69"/>
      <c r="F584" s="69"/>
      <c r="G584" s="34"/>
      <c r="H584" s="34"/>
      <c r="I584" s="34"/>
      <c r="J584" s="34"/>
      <c r="K584" s="29">
        <f t="shared" si="19"/>
        <v>0</v>
      </c>
      <c r="N584" s="32"/>
    </row>
    <row r="585" spans="1:14" s="26" customFormat="1">
      <c r="A585" s="28" t="str">
        <f t="shared" si="18"/>
        <v/>
      </c>
      <c r="B585" s="28"/>
      <c r="C585" s="65"/>
      <c r="D585" s="33"/>
      <c r="E585" s="69"/>
      <c r="F585" s="69"/>
      <c r="G585" s="34"/>
      <c r="H585" s="34"/>
      <c r="I585" s="34"/>
      <c r="J585" s="34"/>
      <c r="K585" s="29">
        <f t="shared" si="19"/>
        <v>0</v>
      </c>
      <c r="N585" s="32"/>
    </row>
    <row r="586" spans="1:14" s="26" customFormat="1">
      <c r="A586" s="28" t="str">
        <f t="shared" si="18"/>
        <v/>
      </c>
      <c r="B586" s="28"/>
      <c r="C586" s="65"/>
      <c r="D586" s="33"/>
      <c r="E586" s="69"/>
      <c r="F586" s="69"/>
      <c r="G586" s="34"/>
      <c r="H586" s="34"/>
      <c r="I586" s="34"/>
      <c r="J586" s="34"/>
      <c r="K586" s="29">
        <f t="shared" si="19"/>
        <v>0</v>
      </c>
      <c r="N586" s="32"/>
    </row>
    <row r="587" spans="1:14" s="26" customFormat="1">
      <c r="A587" s="28" t="str">
        <f t="shared" si="18"/>
        <v/>
      </c>
      <c r="B587" s="28"/>
      <c r="C587" s="65"/>
      <c r="D587" s="33"/>
      <c r="E587" s="69"/>
      <c r="F587" s="69"/>
      <c r="G587" s="34"/>
      <c r="H587" s="34"/>
      <c r="I587" s="34"/>
      <c r="J587" s="34"/>
      <c r="K587" s="29">
        <f t="shared" si="19"/>
        <v>0</v>
      </c>
      <c r="N587" s="32"/>
    </row>
    <row r="588" spans="1:14" s="26" customFormat="1">
      <c r="A588" s="28" t="str">
        <f t="shared" si="18"/>
        <v/>
      </c>
      <c r="B588" s="28"/>
      <c r="C588" s="65"/>
      <c r="D588" s="33"/>
      <c r="E588" s="69"/>
      <c r="F588" s="69"/>
      <c r="G588" s="34"/>
      <c r="H588" s="34"/>
      <c r="I588" s="34"/>
      <c r="J588" s="34"/>
      <c r="K588" s="29">
        <f t="shared" si="19"/>
        <v>0</v>
      </c>
      <c r="N588" s="32"/>
    </row>
    <row r="589" spans="1:14" s="26" customFormat="1">
      <c r="A589" s="28" t="str">
        <f t="shared" si="18"/>
        <v/>
      </c>
      <c r="B589" s="28"/>
      <c r="C589" s="65"/>
      <c r="D589" s="33"/>
      <c r="E589" s="69"/>
      <c r="F589" s="69"/>
      <c r="G589" s="34"/>
      <c r="H589" s="34"/>
      <c r="I589" s="34"/>
      <c r="J589" s="34"/>
      <c r="K589" s="29">
        <f t="shared" si="19"/>
        <v>0</v>
      </c>
      <c r="N589" s="32"/>
    </row>
    <row r="590" spans="1:14" s="26" customFormat="1">
      <c r="A590" s="28" t="str">
        <f t="shared" si="18"/>
        <v/>
      </c>
      <c r="B590" s="28"/>
      <c r="C590" s="65"/>
      <c r="D590" s="33"/>
      <c r="E590" s="69"/>
      <c r="F590" s="69"/>
      <c r="G590" s="34"/>
      <c r="H590" s="34"/>
      <c r="I590" s="34"/>
      <c r="J590" s="34"/>
      <c r="K590" s="29">
        <f t="shared" si="19"/>
        <v>0</v>
      </c>
      <c r="N590" s="32"/>
    </row>
    <row r="591" spans="1:14" s="26" customFormat="1">
      <c r="A591" s="28" t="str">
        <f t="shared" si="18"/>
        <v/>
      </c>
      <c r="B591" s="28"/>
      <c r="C591" s="65"/>
      <c r="D591" s="33"/>
      <c r="E591" s="69"/>
      <c r="F591" s="69"/>
      <c r="G591" s="34"/>
      <c r="H591" s="34"/>
      <c r="I591" s="34"/>
      <c r="J591" s="34"/>
      <c r="K591" s="29">
        <f t="shared" si="19"/>
        <v>0</v>
      </c>
      <c r="N591" s="32"/>
    </row>
    <row r="592" spans="1:14" s="26" customFormat="1">
      <c r="A592" s="28" t="str">
        <f t="shared" si="18"/>
        <v/>
      </c>
      <c r="B592" s="28"/>
      <c r="C592" s="65"/>
      <c r="D592" s="33"/>
      <c r="E592" s="69"/>
      <c r="F592" s="69"/>
      <c r="G592" s="34"/>
      <c r="H592" s="34"/>
      <c r="I592" s="34"/>
      <c r="J592" s="34"/>
      <c r="K592" s="29">
        <f t="shared" si="19"/>
        <v>0</v>
      </c>
      <c r="N592" s="32"/>
    </row>
    <row r="593" spans="1:14" s="26" customFormat="1">
      <c r="A593" s="28" t="str">
        <f t="shared" si="18"/>
        <v/>
      </c>
      <c r="B593" s="28"/>
      <c r="C593" s="65"/>
      <c r="D593" s="33"/>
      <c r="E593" s="69"/>
      <c r="F593" s="69"/>
      <c r="G593" s="34"/>
      <c r="H593" s="34"/>
      <c r="I593" s="34"/>
      <c r="J593" s="34"/>
      <c r="K593" s="29">
        <f t="shared" si="19"/>
        <v>0</v>
      </c>
      <c r="N593" s="32"/>
    </row>
    <row r="594" spans="1:14" s="26" customFormat="1">
      <c r="A594" s="28" t="str">
        <f t="shared" si="18"/>
        <v/>
      </c>
      <c r="B594" s="28"/>
      <c r="C594" s="65"/>
      <c r="D594" s="33"/>
      <c r="E594" s="69"/>
      <c r="F594" s="69"/>
      <c r="G594" s="34"/>
      <c r="H594" s="34"/>
      <c r="I594" s="34"/>
      <c r="J594" s="34"/>
      <c r="K594" s="29">
        <f t="shared" si="19"/>
        <v>0</v>
      </c>
      <c r="N594" s="32"/>
    </row>
    <row r="595" spans="1:14" s="26" customFormat="1">
      <c r="A595" s="28" t="str">
        <f t="shared" si="18"/>
        <v/>
      </c>
      <c r="B595" s="28"/>
      <c r="C595" s="65"/>
      <c r="D595" s="33"/>
      <c r="E595" s="69"/>
      <c r="F595" s="69"/>
      <c r="G595" s="34"/>
      <c r="H595" s="34"/>
      <c r="I595" s="34"/>
      <c r="J595" s="34"/>
      <c r="K595" s="29">
        <f t="shared" si="19"/>
        <v>0</v>
      </c>
      <c r="N595" s="32"/>
    </row>
    <row r="596" spans="1:14" s="26" customFormat="1">
      <c r="A596" s="28" t="str">
        <f t="shared" si="18"/>
        <v/>
      </c>
      <c r="B596" s="28"/>
      <c r="C596" s="65"/>
      <c r="D596" s="33"/>
      <c r="E596" s="69"/>
      <c r="F596" s="69"/>
      <c r="G596" s="34"/>
      <c r="H596" s="34"/>
      <c r="I596" s="34"/>
      <c r="J596" s="34"/>
      <c r="K596" s="29">
        <f t="shared" si="19"/>
        <v>0</v>
      </c>
      <c r="N596" s="32"/>
    </row>
    <row r="597" spans="1:14" s="26" customFormat="1">
      <c r="A597" s="28" t="str">
        <f t="shared" si="18"/>
        <v/>
      </c>
      <c r="B597" s="28"/>
      <c r="C597" s="65"/>
      <c r="D597" s="33"/>
      <c r="E597" s="69"/>
      <c r="F597" s="69"/>
      <c r="G597" s="34"/>
      <c r="H597" s="34"/>
      <c r="I597" s="34"/>
      <c r="J597" s="34"/>
      <c r="K597" s="29">
        <f t="shared" si="19"/>
        <v>0</v>
      </c>
      <c r="N597" s="32"/>
    </row>
    <row r="598" spans="1:14" s="26" customFormat="1">
      <c r="A598" s="28" t="str">
        <f t="shared" si="18"/>
        <v/>
      </c>
      <c r="B598" s="28"/>
      <c r="C598" s="65"/>
      <c r="D598" s="33"/>
      <c r="E598" s="69"/>
      <c r="F598" s="69"/>
      <c r="G598" s="34"/>
      <c r="H598" s="34"/>
      <c r="I598" s="34"/>
      <c r="J598" s="34"/>
      <c r="K598" s="29">
        <f t="shared" si="19"/>
        <v>0</v>
      </c>
      <c r="N598" s="32"/>
    </row>
    <row r="599" spans="1:14" s="26" customFormat="1">
      <c r="A599" s="28" t="str">
        <f t="shared" si="18"/>
        <v/>
      </c>
      <c r="B599" s="28"/>
      <c r="C599" s="65"/>
      <c r="D599" s="33"/>
      <c r="E599" s="69"/>
      <c r="F599" s="69"/>
      <c r="G599" s="34"/>
      <c r="H599" s="34"/>
      <c r="I599" s="34"/>
      <c r="J599" s="34"/>
      <c r="K599" s="29">
        <f t="shared" si="19"/>
        <v>0</v>
      </c>
      <c r="N599" s="32"/>
    </row>
    <row r="600" spans="1:14" s="26" customFormat="1">
      <c r="A600" s="28" t="str">
        <f t="shared" si="18"/>
        <v/>
      </c>
      <c r="B600" s="28"/>
      <c r="C600" s="65"/>
      <c r="D600" s="33"/>
      <c r="E600" s="69"/>
      <c r="F600" s="69"/>
      <c r="G600" s="34"/>
      <c r="H600" s="34"/>
      <c r="I600" s="34"/>
      <c r="J600" s="34"/>
      <c r="K600" s="29">
        <f t="shared" si="19"/>
        <v>0</v>
      </c>
      <c r="N600" s="32"/>
    </row>
    <row r="601" spans="1:14" s="26" customFormat="1">
      <c r="A601" s="28" t="str">
        <f t="shared" si="18"/>
        <v/>
      </c>
      <c r="B601" s="28"/>
      <c r="C601" s="65"/>
      <c r="D601" s="33"/>
      <c r="E601" s="69"/>
      <c r="F601" s="69"/>
      <c r="G601" s="34"/>
      <c r="H601" s="34"/>
      <c r="I601" s="34"/>
      <c r="J601" s="34"/>
      <c r="K601" s="29">
        <f t="shared" si="19"/>
        <v>0</v>
      </c>
      <c r="N601" s="32"/>
    </row>
    <row r="602" spans="1:14" s="26" customFormat="1">
      <c r="A602" s="28" t="str">
        <f t="shared" si="18"/>
        <v/>
      </c>
      <c r="B602" s="28"/>
      <c r="C602" s="65"/>
      <c r="D602" s="33"/>
      <c r="E602" s="69"/>
      <c r="F602" s="69"/>
      <c r="G602" s="34"/>
      <c r="H602" s="34"/>
      <c r="I602" s="34"/>
      <c r="J602" s="34"/>
      <c r="K602" s="29">
        <f>SUM(G602:J602)</f>
        <v>0</v>
      </c>
      <c r="N602" s="32"/>
    </row>
  </sheetData>
  <sortState ref="C18:K72">
    <sortCondition ref="C18:C72"/>
  </sortState>
  <mergeCells count="6">
    <mergeCell ref="D7:E10"/>
    <mergeCell ref="D11:E14"/>
    <mergeCell ref="C24:C25"/>
    <mergeCell ref="D24:D25"/>
    <mergeCell ref="C26:C27"/>
    <mergeCell ref="D26:D2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BF118"/>
  <sheetViews>
    <sheetView showGridLines="0" topLeftCell="B4" workbookViewId="0">
      <selection activeCell="D66" sqref="D66"/>
    </sheetView>
  </sheetViews>
  <sheetFormatPr defaultRowHeight="15"/>
  <cols>
    <col min="1" max="1" width="5.42578125" hidden="1" customWidth="1"/>
    <col min="2" max="2" width="2.28515625" customWidth="1"/>
    <col min="3" max="3" width="8.140625" bestFit="1" customWidth="1"/>
    <col min="4" max="4" width="99.140625" customWidth="1"/>
    <col min="5" max="5" width="8.140625" customWidth="1"/>
    <col min="6" max="6" width="12.28515625" style="55" customWidth="1"/>
    <col min="7" max="7" width="14.140625" style="55" bestFit="1" customWidth="1"/>
    <col min="8" max="8" width="15.140625" customWidth="1"/>
    <col min="9" max="56" width="4.42578125" customWidth="1"/>
    <col min="57" max="57" width="4.28515625" customWidth="1"/>
    <col min="58" max="58" width="42.85546875" customWidth="1"/>
  </cols>
  <sheetData>
    <row r="1" spans="1:58" ht="24.75" customHeight="1">
      <c r="A1" s="73"/>
      <c r="B1" s="73"/>
      <c r="C1" s="73"/>
      <c r="D1" s="89" t="s">
        <v>70</v>
      </c>
      <c r="E1" s="91"/>
      <c r="F1" s="90"/>
      <c r="G1" s="90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</row>
    <row r="2" spans="1:58">
      <c r="A2" s="73"/>
      <c r="B2" s="73"/>
      <c r="C2" s="73"/>
      <c r="D2" s="24" t="s">
        <v>38</v>
      </c>
      <c r="E2" s="73" t="str">
        <f>'8.4 Descrição'!C7</f>
        <v>Ordenamento e fiscalização municipal</v>
      </c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</row>
    <row r="3" spans="1:58">
      <c r="A3" s="73"/>
      <c r="B3" s="73"/>
      <c r="C3" s="73"/>
      <c r="D3" s="24" t="s">
        <v>39</v>
      </c>
      <c r="E3" s="73" t="str">
        <f>'8.4 Descrição'!C21</f>
        <v>Elton</v>
      </c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</row>
    <row r="4" spans="1:58">
      <c r="A4" s="73"/>
      <c r="B4" s="73"/>
      <c r="C4" s="73"/>
      <c r="D4" s="24" t="s">
        <v>40</v>
      </c>
      <c r="E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</row>
    <row r="5" spans="1:58" s="1" customFormat="1" ht="24.75" customHeight="1" thickBot="1">
      <c r="A5" s="74"/>
      <c r="B5" s="74"/>
      <c r="C5" s="74"/>
      <c r="D5" s="92"/>
      <c r="E5" s="92"/>
      <c r="F5" s="60"/>
      <c r="G5" s="60"/>
      <c r="H5" s="2"/>
      <c r="I5" s="2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</row>
    <row r="6" spans="1:58">
      <c r="A6" s="73"/>
      <c r="B6" s="74"/>
      <c r="C6" s="74"/>
      <c r="D6" s="73"/>
      <c r="E6" s="73"/>
      <c r="F6" s="61"/>
      <c r="G6" s="61"/>
      <c r="H6" s="6"/>
      <c r="I6" s="231">
        <f>I7</f>
        <v>41275</v>
      </c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3"/>
      <c r="U6" s="231">
        <f>U7</f>
        <v>41640</v>
      </c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3"/>
      <c r="AG6" s="231">
        <f>AG7</f>
        <v>42005</v>
      </c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3"/>
      <c r="AS6" s="231">
        <f>AS7</f>
        <v>42370</v>
      </c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3"/>
      <c r="BE6" s="73"/>
      <c r="BF6" s="229" t="s">
        <v>51</v>
      </c>
    </row>
    <row r="7" spans="1:58">
      <c r="A7" s="140"/>
      <c r="B7" s="74"/>
      <c r="C7" s="167" t="s">
        <v>24</v>
      </c>
      <c r="D7" s="167" t="s">
        <v>71</v>
      </c>
      <c r="E7" s="167" t="s">
        <v>72</v>
      </c>
      <c r="F7" s="170" t="s">
        <v>73</v>
      </c>
      <c r="G7" s="170" t="s">
        <v>74</v>
      </c>
      <c r="H7" s="167" t="s">
        <v>75</v>
      </c>
      <c r="I7" s="141">
        <v>41275</v>
      </c>
      <c r="J7" s="141">
        <v>41306</v>
      </c>
      <c r="K7" s="141">
        <v>41334</v>
      </c>
      <c r="L7" s="141">
        <v>41365</v>
      </c>
      <c r="M7" s="141">
        <v>41395</v>
      </c>
      <c r="N7" s="141">
        <v>41426</v>
      </c>
      <c r="O7" s="141">
        <v>41456</v>
      </c>
      <c r="P7" s="141">
        <v>41487</v>
      </c>
      <c r="Q7" s="141">
        <v>41518</v>
      </c>
      <c r="R7" s="141">
        <v>41548</v>
      </c>
      <c r="S7" s="141">
        <v>41579</v>
      </c>
      <c r="T7" s="141">
        <v>41609</v>
      </c>
      <c r="U7" s="141">
        <v>41640</v>
      </c>
      <c r="V7" s="141">
        <v>41671</v>
      </c>
      <c r="W7" s="141">
        <v>41699</v>
      </c>
      <c r="X7" s="141">
        <v>41730</v>
      </c>
      <c r="Y7" s="141">
        <v>41760</v>
      </c>
      <c r="Z7" s="141">
        <v>41791</v>
      </c>
      <c r="AA7" s="141">
        <v>41821</v>
      </c>
      <c r="AB7" s="141">
        <v>41852</v>
      </c>
      <c r="AC7" s="141">
        <v>41883</v>
      </c>
      <c r="AD7" s="141">
        <v>41913</v>
      </c>
      <c r="AE7" s="141">
        <v>41944</v>
      </c>
      <c r="AF7" s="141">
        <v>41974</v>
      </c>
      <c r="AG7" s="141">
        <v>42005</v>
      </c>
      <c r="AH7" s="141">
        <v>42036</v>
      </c>
      <c r="AI7" s="141">
        <v>42064</v>
      </c>
      <c r="AJ7" s="141">
        <v>42095</v>
      </c>
      <c r="AK7" s="141">
        <v>42125</v>
      </c>
      <c r="AL7" s="141">
        <v>42156</v>
      </c>
      <c r="AM7" s="141">
        <v>42186</v>
      </c>
      <c r="AN7" s="141">
        <v>42217</v>
      </c>
      <c r="AO7" s="141">
        <v>42248</v>
      </c>
      <c r="AP7" s="141">
        <v>42278</v>
      </c>
      <c r="AQ7" s="141">
        <v>42309</v>
      </c>
      <c r="AR7" s="141">
        <v>42339</v>
      </c>
      <c r="AS7" s="141">
        <v>42370</v>
      </c>
      <c r="AT7" s="141">
        <v>42401</v>
      </c>
      <c r="AU7" s="141">
        <v>42430</v>
      </c>
      <c r="AV7" s="141">
        <v>42461</v>
      </c>
      <c r="AW7" s="141">
        <v>42491</v>
      </c>
      <c r="AX7" s="141">
        <v>42522</v>
      </c>
      <c r="AY7" s="141">
        <v>42552</v>
      </c>
      <c r="AZ7" s="141">
        <v>42583</v>
      </c>
      <c r="BA7" s="141">
        <v>42614</v>
      </c>
      <c r="BB7" s="141">
        <v>42644</v>
      </c>
      <c r="BC7" s="141">
        <v>42675</v>
      </c>
      <c r="BD7" s="141">
        <v>42705</v>
      </c>
      <c r="BE7" s="73"/>
      <c r="BF7" s="230"/>
    </row>
    <row r="8" spans="1:58">
      <c r="A8" s="12" t="str">
        <f>IF(E8="Sim",COUNT(A$7:A7)+1,"")</f>
        <v/>
      </c>
      <c r="B8" s="74"/>
      <c r="C8" s="142" t="s">
        <v>76</v>
      </c>
      <c r="D8" s="143" t="s">
        <v>77</v>
      </c>
      <c r="E8" s="144"/>
      <c r="F8" s="145"/>
      <c r="G8" s="145"/>
      <c r="H8" s="146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5"/>
      <c r="U8" s="4"/>
      <c r="V8" s="3"/>
      <c r="W8" s="3"/>
      <c r="X8" s="3"/>
      <c r="Y8" s="3"/>
      <c r="Z8" s="3"/>
      <c r="AA8" s="3"/>
      <c r="AB8" s="3"/>
      <c r="AC8" s="3"/>
      <c r="AD8" s="3"/>
      <c r="AE8" s="3"/>
      <c r="AF8" s="5"/>
      <c r="AG8" s="4"/>
      <c r="AH8" s="3"/>
      <c r="AI8" s="3"/>
      <c r="AJ8" s="3"/>
      <c r="AK8" s="3"/>
      <c r="AL8" s="3"/>
      <c r="AM8" s="3"/>
      <c r="AN8" s="3"/>
      <c r="AO8" s="3"/>
      <c r="AP8" s="3"/>
      <c r="AQ8" s="3"/>
      <c r="AR8" s="5"/>
      <c r="AS8" s="4"/>
      <c r="AT8" s="3"/>
      <c r="AU8" s="3"/>
      <c r="AV8" s="3"/>
      <c r="AW8" s="3"/>
      <c r="AX8" s="3"/>
      <c r="AY8" s="3"/>
      <c r="AZ8" s="3"/>
      <c r="BA8" s="3"/>
      <c r="BB8" s="3"/>
      <c r="BC8" s="3"/>
      <c r="BD8" s="5"/>
      <c r="BE8" s="73"/>
      <c r="BF8" s="31"/>
    </row>
    <row r="9" spans="1:58">
      <c r="A9" s="12" t="str">
        <f>IF(E9="Sim",COUNT(A$7:A8)+1,"")</f>
        <v/>
      </c>
      <c r="B9" s="74"/>
      <c r="C9" s="147"/>
      <c r="D9" s="148"/>
      <c r="E9" s="144"/>
      <c r="F9" s="145"/>
      <c r="G9" s="145"/>
      <c r="H9" s="146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5"/>
      <c r="U9" s="4"/>
      <c r="V9" s="3"/>
      <c r="W9" s="3"/>
      <c r="X9" s="3"/>
      <c r="Y9" s="3"/>
      <c r="Z9" s="3"/>
      <c r="AA9" s="3"/>
      <c r="AB9" s="3"/>
      <c r="AC9" s="3"/>
      <c r="AD9" s="3"/>
      <c r="AE9" s="3"/>
      <c r="AF9" s="5"/>
      <c r="AG9" s="4"/>
      <c r="AH9" s="3"/>
      <c r="AI9" s="3"/>
      <c r="AJ9" s="3"/>
      <c r="AK9" s="3"/>
      <c r="AL9" s="3"/>
      <c r="AM9" s="3"/>
      <c r="AN9" s="3"/>
      <c r="AO9" s="3"/>
      <c r="AP9" s="3"/>
      <c r="AQ9" s="3"/>
      <c r="AR9" s="5"/>
      <c r="AS9" s="4"/>
      <c r="AT9" s="3"/>
      <c r="AU9" s="3"/>
      <c r="AV9" s="3"/>
      <c r="AW9" s="3"/>
      <c r="AX9" s="3"/>
      <c r="AY9" s="3"/>
      <c r="AZ9" s="3"/>
      <c r="BA9" s="3"/>
      <c r="BB9" s="3"/>
      <c r="BC9" s="3"/>
      <c r="BD9" s="5"/>
      <c r="BE9" s="73"/>
      <c r="BF9" s="31"/>
    </row>
    <row r="10" spans="1:58">
      <c r="A10" s="12" t="str">
        <f>IF(E10="Sim",COUNT(A$7:A9)+1,"")</f>
        <v/>
      </c>
      <c r="B10" s="74"/>
      <c r="C10" s="149" t="s">
        <v>78</v>
      </c>
      <c r="D10" s="150" t="s">
        <v>79</v>
      </c>
      <c r="E10" s="144"/>
      <c r="F10" s="145">
        <v>41395</v>
      </c>
      <c r="G10" s="145">
        <v>41486</v>
      </c>
      <c r="H10" s="146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5"/>
      <c r="U10" s="4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5"/>
      <c r="AG10" s="4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5"/>
      <c r="AS10" s="4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5"/>
      <c r="BE10" s="73"/>
      <c r="BF10" s="31"/>
    </row>
    <row r="11" spans="1:58">
      <c r="A11" s="12" t="str">
        <f>IF(E11="Sim",COUNT(A$7:A10)+1,"")</f>
        <v/>
      </c>
      <c r="B11" s="74"/>
      <c r="C11" s="149" t="s">
        <v>80</v>
      </c>
      <c r="D11" s="150" t="s">
        <v>81</v>
      </c>
      <c r="E11" s="144"/>
      <c r="F11" s="145">
        <v>41395</v>
      </c>
      <c r="G11" s="145">
        <v>41486</v>
      </c>
      <c r="H11" s="146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5"/>
      <c r="U11" s="4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5"/>
      <c r="AG11" s="4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5"/>
      <c r="AS11" s="4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5"/>
      <c r="BE11" s="73"/>
      <c r="BF11" s="31"/>
    </row>
    <row r="12" spans="1:58">
      <c r="A12" s="12" t="str">
        <f>IF(E12="Sim",COUNT(A$7:A11)+1,"")</f>
        <v/>
      </c>
      <c r="B12" s="74"/>
      <c r="C12" s="149" t="s">
        <v>82</v>
      </c>
      <c r="D12" s="150" t="s">
        <v>83</v>
      </c>
      <c r="E12" s="144"/>
      <c r="F12" s="145">
        <v>41395</v>
      </c>
      <c r="G12" s="145">
        <v>41486</v>
      </c>
      <c r="H12" s="146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5"/>
      <c r="U12" s="4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5"/>
      <c r="AG12" s="4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5"/>
      <c r="AS12" s="4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5"/>
      <c r="BE12" s="73"/>
      <c r="BF12" s="31"/>
    </row>
    <row r="13" spans="1:58">
      <c r="A13" s="12" t="str">
        <f>IF(E13="Sim",COUNT(A$7:A12)+1,"")</f>
        <v/>
      </c>
      <c r="B13" s="74"/>
      <c r="C13" s="149" t="s">
        <v>84</v>
      </c>
      <c r="D13" s="150" t="s">
        <v>85</v>
      </c>
      <c r="E13" s="144"/>
      <c r="F13" s="145">
        <v>41395</v>
      </c>
      <c r="G13" s="145">
        <v>41486</v>
      </c>
      <c r="H13" s="146"/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5"/>
      <c r="U13" s="4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5"/>
      <c r="AG13" s="4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5"/>
      <c r="AS13" s="4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5"/>
      <c r="BE13" s="73"/>
      <c r="BF13" s="31"/>
    </row>
    <row r="14" spans="1:58">
      <c r="A14" s="12" t="str">
        <f>IF(E14="Sim",COUNT(A$7:A13)+1,"")</f>
        <v/>
      </c>
      <c r="B14" s="74"/>
      <c r="C14" s="149" t="s">
        <v>92</v>
      </c>
      <c r="D14" s="150" t="s">
        <v>93</v>
      </c>
      <c r="E14" s="144"/>
      <c r="F14" s="145">
        <v>41456</v>
      </c>
      <c r="G14" s="145">
        <v>41517</v>
      </c>
      <c r="H14" s="146"/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5"/>
      <c r="U14" s="4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5"/>
      <c r="AG14" s="4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5"/>
      <c r="AS14" s="4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5"/>
      <c r="BE14" s="73"/>
      <c r="BF14" s="31"/>
    </row>
    <row r="15" spans="1:58">
      <c r="A15" s="12" t="str">
        <f>IF(E15="Sim",COUNT(A$7:A14)+1,"")</f>
        <v/>
      </c>
      <c r="B15" s="74"/>
      <c r="C15" s="149" t="s">
        <v>94</v>
      </c>
      <c r="D15" s="150" t="s">
        <v>95</v>
      </c>
      <c r="E15" s="144"/>
      <c r="F15" s="145">
        <v>41456</v>
      </c>
      <c r="G15" s="145">
        <v>41517</v>
      </c>
      <c r="H15" s="146"/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5"/>
      <c r="U15" s="4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5"/>
      <c r="AG15" s="4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5"/>
      <c r="AS15" s="4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5"/>
      <c r="BE15" s="73"/>
      <c r="BF15" s="31"/>
    </row>
    <row r="16" spans="1:58">
      <c r="A16" s="12" t="str">
        <f>IF(E16="Sim",COUNT(A$7:A15)+1,"")</f>
        <v/>
      </c>
      <c r="B16" s="74"/>
      <c r="C16" s="149" t="s">
        <v>961</v>
      </c>
      <c r="D16" s="150" t="s">
        <v>102</v>
      </c>
      <c r="E16" s="144"/>
      <c r="F16" s="145">
        <v>41456</v>
      </c>
      <c r="G16" s="145">
        <v>41517</v>
      </c>
      <c r="H16" s="146"/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5"/>
      <c r="U16" s="4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5"/>
      <c r="AG16" s="4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5"/>
      <c r="AS16" s="4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5"/>
      <c r="BE16" s="73"/>
      <c r="BF16" s="31"/>
    </row>
    <row r="17" spans="1:58">
      <c r="A17" s="12" t="str">
        <f>IF(E17="Sim",COUNT(A$7:A16)+1,"")</f>
        <v/>
      </c>
      <c r="B17" s="74"/>
      <c r="C17" s="149" t="s">
        <v>88</v>
      </c>
      <c r="D17" s="150" t="s">
        <v>89</v>
      </c>
      <c r="E17" s="144"/>
      <c r="F17" s="145">
        <v>41395</v>
      </c>
      <c r="G17" s="145">
        <v>41486</v>
      </c>
      <c r="H17" s="146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5"/>
      <c r="U17" s="4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5"/>
      <c r="AG17" s="4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5"/>
      <c r="AS17" s="4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5"/>
      <c r="BE17" s="73"/>
      <c r="BF17" s="31"/>
    </row>
    <row r="18" spans="1:58">
      <c r="A18" s="12" t="str">
        <f>IF(E18="Sim",COUNT(A$7:A17)+1,"")</f>
        <v/>
      </c>
      <c r="B18" s="74"/>
      <c r="C18" s="149" t="s">
        <v>90</v>
      </c>
      <c r="D18" s="150" t="s">
        <v>91</v>
      </c>
      <c r="E18" s="144"/>
      <c r="F18" s="145">
        <v>41395</v>
      </c>
      <c r="G18" s="145">
        <v>41486</v>
      </c>
      <c r="H18" s="146"/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5"/>
      <c r="U18" s="4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5"/>
      <c r="AG18" s="4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5"/>
      <c r="AS18" s="4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5"/>
      <c r="BE18" s="73"/>
      <c r="BF18" s="31"/>
    </row>
    <row r="19" spans="1:58">
      <c r="A19" s="12"/>
      <c r="B19" s="74"/>
      <c r="C19" s="149" t="s">
        <v>96</v>
      </c>
      <c r="D19" s="150" t="s">
        <v>97</v>
      </c>
      <c r="E19" s="144"/>
      <c r="F19" s="145">
        <v>41395</v>
      </c>
      <c r="G19" s="145">
        <v>41486</v>
      </c>
      <c r="H19" s="146"/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5"/>
      <c r="U19" s="4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5"/>
      <c r="AG19" s="4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5"/>
      <c r="AS19" s="4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5"/>
      <c r="BE19" s="73"/>
      <c r="BF19" s="31"/>
    </row>
    <row r="20" spans="1:58">
      <c r="A20" s="12"/>
      <c r="B20" s="74"/>
      <c r="C20" s="149" t="s">
        <v>98</v>
      </c>
      <c r="D20" s="150" t="s">
        <v>99</v>
      </c>
      <c r="E20" s="144"/>
      <c r="F20" s="145">
        <v>41395</v>
      </c>
      <c r="G20" s="145">
        <v>41486</v>
      </c>
      <c r="H20" s="146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5"/>
      <c r="U20" s="4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5"/>
      <c r="AG20" s="4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5"/>
      <c r="AS20" s="4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5"/>
      <c r="BE20" s="73"/>
      <c r="BF20" s="31"/>
    </row>
    <row r="21" spans="1:58" s="73" customFormat="1">
      <c r="A21" s="12"/>
      <c r="B21" s="74"/>
      <c r="C21" s="149" t="s">
        <v>100</v>
      </c>
      <c r="D21" s="150" t="s">
        <v>104</v>
      </c>
      <c r="E21" s="144"/>
      <c r="F21" s="145">
        <v>41395</v>
      </c>
      <c r="G21" s="145">
        <v>41486</v>
      </c>
      <c r="H21" s="146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5"/>
      <c r="U21" s="4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5"/>
      <c r="AG21" s="4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5"/>
      <c r="AS21" s="4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5"/>
      <c r="BF21" s="31"/>
    </row>
    <row r="22" spans="1:58">
      <c r="A22" s="12"/>
      <c r="B22" s="74"/>
      <c r="C22" s="149" t="s">
        <v>101</v>
      </c>
      <c r="D22" s="150" t="s">
        <v>105</v>
      </c>
      <c r="E22" s="144"/>
      <c r="F22" s="145">
        <v>41395</v>
      </c>
      <c r="G22" s="145">
        <v>41486</v>
      </c>
      <c r="H22" s="146"/>
      <c r="I22" s="4"/>
      <c r="J22" s="3"/>
      <c r="K22" s="3"/>
      <c r="L22" s="3"/>
      <c r="M22" s="3"/>
      <c r="N22" s="3"/>
      <c r="O22" s="3"/>
      <c r="P22" s="3"/>
      <c r="Q22" s="3"/>
      <c r="R22" s="3"/>
      <c r="S22" s="3"/>
      <c r="T22" s="5"/>
      <c r="U22" s="4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  <c r="AG22" s="4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5"/>
      <c r="AS22" s="4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5"/>
      <c r="BE22" s="73"/>
      <c r="BF22" s="31"/>
    </row>
    <row r="23" spans="1:58">
      <c r="A23" s="12"/>
      <c r="B23" s="74"/>
      <c r="C23" s="149" t="s">
        <v>86</v>
      </c>
      <c r="D23" s="150" t="s">
        <v>87</v>
      </c>
      <c r="E23" s="144"/>
      <c r="F23" s="145">
        <v>41395</v>
      </c>
      <c r="G23" s="145">
        <v>41517</v>
      </c>
      <c r="H23" s="146"/>
      <c r="I23" s="4"/>
      <c r="J23" s="3"/>
      <c r="K23" s="3"/>
      <c r="L23" s="3"/>
      <c r="M23" s="3"/>
      <c r="N23" s="3"/>
      <c r="O23" s="3"/>
      <c r="P23" s="3"/>
      <c r="Q23" s="3"/>
      <c r="R23" s="3"/>
      <c r="S23" s="3"/>
      <c r="T23" s="5"/>
      <c r="U23" s="4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5"/>
      <c r="AG23" s="4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5"/>
      <c r="AS23" s="4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5"/>
      <c r="BE23" s="73"/>
      <c r="BF23" s="31"/>
    </row>
    <row r="24" spans="1:58">
      <c r="A24" s="12"/>
      <c r="B24" s="74"/>
      <c r="C24" s="149" t="s">
        <v>106</v>
      </c>
      <c r="D24" s="150" t="s">
        <v>107</v>
      </c>
      <c r="E24" s="144"/>
      <c r="F24" s="145">
        <v>41395</v>
      </c>
      <c r="G24" s="145">
        <v>41639</v>
      </c>
      <c r="H24" s="146"/>
      <c r="I24" s="4"/>
      <c r="J24" s="3"/>
      <c r="K24" s="3"/>
      <c r="L24" s="3"/>
      <c r="M24" s="3"/>
      <c r="N24" s="3"/>
      <c r="O24" s="3"/>
      <c r="P24" s="3"/>
      <c r="Q24" s="3"/>
      <c r="R24" s="3"/>
      <c r="S24" s="3"/>
      <c r="T24" s="5"/>
      <c r="U24" s="4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5"/>
      <c r="AG24" s="4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5"/>
      <c r="AS24" s="4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5"/>
      <c r="BE24" s="73"/>
      <c r="BF24" s="31"/>
    </row>
    <row r="25" spans="1:58" s="73" customFormat="1">
      <c r="A25" s="12"/>
      <c r="B25" s="74"/>
      <c r="C25" s="149" t="s">
        <v>103</v>
      </c>
      <c r="D25" s="150" t="s">
        <v>108</v>
      </c>
      <c r="E25" s="144"/>
      <c r="F25" s="145">
        <v>41395</v>
      </c>
      <c r="G25" s="145">
        <v>41639</v>
      </c>
      <c r="H25" s="146"/>
      <c r="I25" s="4"/>
      <c r="J25" s="3"/>
      <c r="K25" s="3"/>
      <c r="L25" s="3"/>
      <c r="M25" s="3"/>
      <c r="N25" s="3"/>
      <c r="O25" s="3"/>
      <c r="P25" s="3"/>
      <c r="Q25" s="3"/>
      <c r="R25" s="3"/>
      <c r="S25" s="3"/>
      <c r="T25" s="5"/>
      <c r="U25" s="4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5"/>
      <c r="AG25" s="4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5"/>
      <c r="AS25" s="4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5"/>
      <c r="BF25" s="31"/>
    </row>
    <row r="26" spans="1:58">
      <c r="A26" s="12" t="str">
        <f>IF(E26="Sim",COUNT(A$7:A24)+1,"")</f>
        <v/>
      </c>
      <c r="B26" s="74"/>
      <c r="C26" s="149" t="s">
        <v>109</v>
      </c>
      <c r="D26" s="150" t="s">
        <v>110</v>
      </c>
      <c r="E26" s="144"/>
      <c r="F26" s="145">
        <v>41395</v>
      </c>
      <c r="G26" s="145">
        <v>41608</v>
      </c>
      <c r="H26" s="146"/>
      <c r="I26" s="4"/>
      <c r="J26" s="3"/>
      <c r="K26" s="3"/>
      <c r="L26" s="3"/>
      <c r="M26" s="3"/>
      <c r="N26" s="3"/>
      <c r="O26" s="3"/>
      <c r="P26" s="3"/>
      <c r="Q26" s="3"/>
      <c r="R26" s="3"/>
      <c r="S26" s="3"/>
      <c r="T26" s="5"/>
      <c r="U26" s="4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5"/>
      <c r="AG26" s="4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5"/>
      <c r="AS26" s="4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5"/>
      <c r="BE26" s="73"/>
      <c r="BF26" s="31"/>
    </row>
    <row r="27" spans="1:58">
      <c r="A27" s="12" t="str">
        <f>IF(E27="Sim",COUNT(A$7:A26)+1,"")</f>
        <v/>
      </c>
      <c r="B27" s="74"/>
      <c r="C27" s="149" t="s">
        <v>111</v>
      </c>
      <c r="D27" s="150" t="s">
        <v>112</v>
      </c>
      <c r="E27" s="144"/>
      <c r="F27" s="145">
        <v>41395</v>
      </c>
      <c r="G27" s="145">
        <v>41517</v>
      </c>
      <c r="H27" s="146"/>
      <c r="I27" s="4"/>
      <c r="J27" s="3"/>
      <c r="K27" s="3"/>
      <c r="L27" s="3"/>
      <c r="M27" s="3"/>
      <c r="N27" s="3"/>
      <c r="O27" s="3"/>
      <c r="P27" s="3"/>
      <c r="Q27" s="3"/>
      <c r="R27" s="3"/>
      <c r="S27" s="3"/>
      <c r="T27" s="5"/>
      <c r="U27" s="4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5"/>
      <c r="AG27" s="4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5"/>
      <c r="AS27" s="4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5"/>
      <c r="BE27" s="73"/>
      <c r="BF27" s="31"/>
    </row>
    <row r="28" spans="1:58">
      <c r="A28" s="12" t="str">
        <f>IF(E28="Sim",COUNT(A$7:A27)+1,"")</f>
        <v/>
      </c>
      <c r="B28" s="74"/>
      <c r="C28" s="149" t="s">
        <v>113</v>
      </c>
      <c r="D28" s="150" t="s">
        <v>114</v>
      </c>
      <c r="E28" s="144"/>
      <c r="F28" s="145">
        <v>41395</v>
      </c>
      <c r="G28" s="145">
        <v>41517</v>
      </c>
      <c r="H28" s="146"/>
      <c r="I28" s="4"/>
      <c r="J28" s="3"/>
      <c r="K28" s="3"/>
      <c r="L28" s="3"/>
      <c r="M28" s="3"/>
      <c r="N28" s="3"/>
      <c r="O28" s="3"/>
      <c r="P28" s="3"/>
      <c r="Q28" s="3"/>
      <c r="R28" s="3"/>
      <c r="S28" s="3"/>
      <c r="T28" s="5"/>
      <c r="U28" s="4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5"/>
      <c r="AG28" s="4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5"/>
      <c r="AS28" s="4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5"/>
      <c r="BE28" s="73"/>
      <c r="BF28" s="31"/>
    </row>
    <row r="29" spans="1:58">
      <c r="A29" s="12" t="str">
        <f>IF(E29="Sim",COUNT(A$7:A28)+1,"")</f>
        <v/>
      </c>
      <c r="B29" s="74"/>
      <c r="C29" s="149" t="s">
        <v>115</v>
      </c>
      <c r="D29" s="150" t="s">
        <v>116</v>
      </c>
      <c r="E29" s="144"/>
      <c r="F29" s="145">
        <v>41487</v>
      </c>
      <c r="G29" s="145">
        <v>42735</v>
      </c>
      <c r="H29" s="146"/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5"/>
      <c r="U29" s="4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5"/>
      <c r="AG29" s="4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5"/>
      <c r="AS29" s="4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5"/>
      <c r="BE29" s="73"/>
      <c r="BF29" s="31"/>
    </row>
    <row r="30" spans="1:58" s="73" customFormat="1">
      <c r="A30" s="12"/>
      <c r="B30" s="74"/>
      <c r="C30" s="149" t="s">
        <v>117</v>
      </c>
      <c r="D30" s="150" t="s">
        <v>118</v>
      </c>
      <c r="E30" s="144"/>
      <c r="F30" s="145">
        <v>41487</v>
      </c>
      <c r="G30" s="145">
        <v>42735</v>
      </c>
      <c r="H30" s="146"/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5"/>
      <c r="U30" s="4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5"/>
      <c r="AG30" s="4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5"/>
      <c r="AS30" s="4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5"/>
      <c r="BF30" s="31"/>
    </row>
    <row r="31" spans="1:58">
      <c r="A31" s="12"/>
      <c r="B31" s="74"/>
      <c r="C31" s="149" t="s">
        <v>119</v>
      </c>
      <c r="D31" s="150" t="s">
        <v>120</v>
      </c>
      <c r="E31" s="144"/>
      <c r="F31" s="145">
        <v>41395</v>
      </c>
      <c r="G31" s="145">
        <v>41486</v>
      </c>
      <c r="H31" s="146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5"/>
      <c r="U31" s="4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  <c r="AG31" s="4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5"/>
      <c r="AS31" s="4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5"/>
      <c r="BE31" s="73"/>
      <c r="BF31" s="31"/>
    </row>
    <row r="32" spans="1:58">
      <c r="A32" s="12"/>
      <c r="B32" s="74"/>
      <c r="C32" s="149" t="s">
        <v>121</v>
      </c>
      <c r="D32" s="150" t="s">
        <v>122</v>
      </c>
      <c r="E32" s="144"/>
      <c r="F32" s="145">
        <v>41518</v>
      </c>
      <c r="G32" s="145">
        <v>42004</v>
      </c>
      <c r="H32" s="146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5"/>
      <c r="U32" s="4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  <c r="AG32" s="4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5"/>
      <c r="AS32" s="4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5"/>
      <c r="BE32" s="73"/>
      <c r="BF32" s="31"/>
    </row>
    <row r="33" spans="1:58">
      <c r="A33" s="12"/>
      <c r="B33" s="74"/>
      <c r="C33" s="149"/>
      <c r="D33" s="150"/>
      <c r="E33" s="144"/>
      <c r="F33" s="145"/>
      <c r="G33" s="145"/>
      <c r="H33" s="146"/>
      <c r="I33" s="4"/>
      <c r="J33" s="3"/>
      <c r="K33" s="3"/>
      <c r="L33" s="3"/>
      <c r="M33" s="3"/>
      <c r="N33" s="3"/>
      <c r="O33" s="3"/>
      <c r="P33" s="3"/>
      <c r="Q33" s="3"/>
      <c r="R33" s="3"/>
      <c r="S33" s="3"/>
      <c r="T33" s="5"/>
      <c r="U33" s="4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  <c r="AG33" s="4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5"/>
      <c r="AS33" s="4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5"/>
      <c r="BE33" s="73"/>
      <c r="BF33" s="31"/>
    </row>
    <row r="34" spans="1:58">
      <c r="A34" s="12"/>
      <c r="B34" s="74"/>
      <c r="C34" s="142" t="s">
        <v>123</v>
      </c>
      <c r="D34" s="143" t="s">
        <v>124</v>
      </c>
      <c r="E34" s="144"/>
      <c r="F34" s="145"/>
      <c r="G34" s="145"/>
      <c r="H34" s="146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5"/>
      <c r="U34" s="4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  <c r="AG34" s="4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5"/>
      <c r="AS34" s="4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5"/>
      <c r="BE34" s="73"/>
      <c r="BF34" s="31"/>
    </row>
    <row r="35" spans="1:58">
      <c r="A35" s="12"/>
      <c r="B35" s="74"/>
      <c r="C35" s="142"/>
      <c r="D35" s="143"/>
      <c r="E35" s="144"/>
      <c r="F35" s="145"/>
      <c r="G35" s="145"/>
      <c r="H35" s="146"/>
      <c r="I35" s="4"/>
      <c r="J35" s="3"/>
      <c r="K35" s="3"/>
      <c r="L35" s="3"/>
      <c r="M35" s="3"/>
      <c r="N35" s="3"/>
      <c r="O35" s="3"/>
      <c r="P35" s="3"/>
      <c r="Q35" s="3"/>
      <c r="R35" s="3"/>
      <c r="S35" s="3"/>
      <c r="T35" s="5"/>
      <c r="U35" s="4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  <c r="AG35" s="4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5"/>
      <c r="AS35" s="4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5"/>
      <c r="BE35" s="73"/>
      <c r="BF35" s="31"/>
    </row>
    <row r="36" spans="1:58">
      <c r="A36" s="12"/>
      <c r="B36" s="74"/>
      <c r="C36" s="149" t="s">
        <v>125</v>
      </c>
      <c r="D36" s="93" t="s">
        <v>126</v>
      </c>
      <c r="E36" s="94"/>
      <c r="F36" s="66">
        <v>41456</v>
      </c>
      <c r="G36" s="66">
        <v>42735</v>
      </c>
      <c r="H36" s="146"/>
      <c r="I36" s="4"/>
      <c r="J36" s="3"/>
      <c r="K36" s="3"/>
      <c r="L36" s="3"/>
      <c r="M36" s="3"/>
      <c r="N36" s="3"/>
      <c r="O36" s="3"/>
      <c r="P36" s="3"/>
      <c r="Q36" s="3"/>
      <c r="R36" s="3"/>
      <c r="S36" s="3"/>
      <c r="T36" s="5"/>
      <c r="U36" s="4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  <c r="AG36" s="4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5"/>
      <c r="AS36" s="4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5"/>
      <c r="BE36" s="73"/>
      <c r="BF36" s="31"/>
    </row>
    <row r="37" spans="1:58">
      <c r="A37" s="12"/>
      <c r="B37" s="74"/>
      <c r="C37" s="149" t="s">
        <v>127</v>
      </c>
      <c r="D37" s="150" t="s">
        <v>128</v>
      </c>
      <c r="E37" s="144"/>
      <c r="F37" s="145">
        <v>41456</v>
      </c>
      <c r="G37" s="145">
        <v>42004</v>
      </c>
      <c r="H37" s="146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5"/>
      <c r="U37" s="4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  <c r="AG37" s="4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5"/>
      <c r="AS37" s="4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5"/>
      <c r="BE37" s="73"/>
      <c r="BF37" s="31"/>
    </row>
    <row r="38" spans="1:58">
      <c r="A38" s="12"/>
      <c r="B38" s="74"/>
      <c r="C38" s="149" t="s">
        <v>129</v>
      </c>
      <c r="D38" s="150" t="s">
        <v>130</v>
      </c>
      <c r="E38" s="144"/>
      <c r="F38" s="145">
        <v>41487</v>
      </c>
      <c r="G38" s="145">
        <v>42035</v>
      </c>
      <c r="H38" s="146"/>
      <c r="I38" s="4"/>
      <c r="J38" s="3"/>
      <c r="K38" s="3"/>
      <c r="L38" s="3"/>
      <c r="M38" s="3"/>
      <c r="N38" s="3"/>
      <c r="O38" s="3"/>
      <c r="P38" s="3"/>
      <c r="Q38" s="3"/>
      <c r="R38" s="3"/>
      <c r="S38" s="3"/>
      <c r="T38" s="5"/>
      <c r="U38" s="4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5"/>
      <c r="AG38" s="4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5"/>
      <c r="AS38" s="4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5"/>
      <c r="BE38" s="73"/>
      <c r="BF38" s="31"/>
    </row>
    <row r="39" spans="1:58">
      <c r="A39" s="12"/>
      <c r="B39" s="74"/>
      <c r="C39" s="149" t="s">
        <v>131</v>
      </c>
      <c r="D39" s="150" t="s">
        <v>132</v>
      </c>
      <c r="E39" s="144"/>
      <c r="F39" s="145">
        <v>41456</v>
      </c>
      <c r="G39" s="145">
        <v>41577</v>
      </c>
      <c r="H39" s="146"/>
      <c r="I39" s="4"/>
      <c r="J39" s="3"/>
      <c r="K39" s="3"/>
      <c r="L39" s="3"/>
      <c r="M39" s="3"/>
      <c r="N39" s="3"/>
      <c r="O39" s="3"/>
      <c r="P39" s="3"/>
      <c r="Q39" s="3"/>
      <c r="R39" s="3"/>
      <c r="S39" s="3"/>
      <c r="T39" s="5"/>
      <c r="U39" s="4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5"/>
      <c r="AG39" s="4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5"/>
      <c r="AS39" s="4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5"/>
      <c r="BE39" s="73"/>
      <c r="BF39" s="31"/>
    </row>
    <row r="40" spans="1:58">
      <c r="A40" s="12"/>
      <c r="B40" s="74"/>
      <c r="C40" s="149" t="s">
        <v>133</v>
      </c>
      <c r="D40" s="150" t="s">
        <v>134</v>
      </c>
      <c r="E40" s="144"/>
      <c r="F40" s="145">
        <v>41548</v>
      </c>
      <c r="G40" s="145">
        <v>41670</v>
      </c>
      <c r="H40" s="146"/>
      <c r="I40" s="4"/>
      <c r="J40" s="3"/>
      <c r="K40" s="3"/>
      <c r="L40" s="3"/>
      <c r="M40" s="3"/>
      <c r="N40" s="3"/>
      <c r="O40" s="3"/>
      <c r="P40" s="3"/>
      <c r="Q40" s="3"/>
      <c r="R40" s="3"/>
      <c r="S40" s="3"/>
      <c r="T40" s="5"/>
      <c r="U40" s="4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  <c r="AG40" s="4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5"/>
      <c r="AS40" s="4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5"/>
      <c r="BE40" s="73"/>
      <c r="BF40" s="31"/>
    </row>
    <row r="41" spans="1:58">
      <c r="A41" s="12"/>
      <c r="B41" s="74"/>
      <c r="C41" s="149" t="s">
        <v>135</v>
      </c>
      <c r="D41" s="150" t="s">
        <v>136</v>
      </c>
      <c r="E41" s="144"/>
      <c r="F41" s="145"/>
      <c r="G41" s="145"/>
      <c r="H41" s="146"/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5"/>
      <c r="U41" s="4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  <c r="AG41" s="4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5"/>
      <c r="AS41" s="4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5"/>
      <c r="BE41" s="73"/>
      <c r="BF41" s="31"/>
    </row>
    <row r="42" spans="1:58">
      <c r="A42" s="12"/>
      <c r="B42" s="74"/>
      <c r="C42" s="149" t="s">
        <v>137</v>
      </c>
      <c r="D42" s="150" t="s">
        <v>138</v>
      </c>
      <c r="E42" s="144"/>
      <c r="F42" s="145">
        <v>41518</v>
      </c>
      <c r="G42" s="145">
        <v>41943</v>
      </c>
      <c r="H42" s="146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5"/>
      <c r="U42" s="4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  <c r="AG42" s="4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5"/>
      <c r="AS42" s="4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5"/>
      <c r="BE42" s="73"/>
      <c r="BF42" s="31"/>
    </row>
    <row r="43" spans="1:58">
      <c r="A43" s="12"/>
      <c r="B43" s="74"/>
      <c r="C43" s="149" t="s">
        <v>139</v>
      </c>
      <c r="D43" s="150" t="s">
        <v>140</v>
      </c>
      <c r="E43" s="144"/>
      <c r="F43" s="145">
        <v>41518</v>
      </c>
      <c r="G43" s="145">
        <v>41943</v>
      </c>
      <c r="H43" s="146"/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5"/>
      <c r="U43" s="4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  <c r="AG43" s="4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5"/>
      <c r="AS43" s="4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5"/>
      <c r="BE43" s="73"/>
      <c r="BF43" s="31"/>
    </row>
    <row r="44" spans="1:58">
      <c r="A44" s="12"/>
      <c r="B44" s="74"/>
      <c r="C44" s="149" t="s">
        <v>141</v>
      </c>
      <c r="D44" s="150" t="s">
        <v>142</v>
      </c>
      <c r="E44" s="144"/>
      <c r="F44" s="145">
        <v>41426</v>
      </c>
      <c r="G44" s="145">
        <v>41670</v>
      </c>
      <c r="H44" s="146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5"/>
      <c r="U44" s="4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  <c r="AG44" s="4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5"/>
      <c r="AS44" s="4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5"/>
      <c r="BE44" s="73"/>
      <c r="BF44" s="31"/>
    </row>
    <row r="45" spans="1:58">
      <c r="A45" s="12"/>
      <c r="B45" s="74"/>
      <c r="C45" s="149" t="s">
        <v>143</v>
      </c>
      <c r="D45" s="150" t="s">
        <v>144</v>
      </c>
      <c r="E45" s="144"/>
      <c r="F45" s="145">
        <v>41487</v>
      </c>
      <c r="G45" s="145">
        <v>41852</v>
      </c>
      <c r="H45" s="146"/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5"/>
      <c r="U45" s="4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  <c r="AG45" s="4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5"/>
      <c r="AS45" s="4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5"/>
      <c r="BE45" s="73"/>
      <c r="BF45" s="31"/>
    </row>
    <row r="46" spans="1:58">
      <c r="A46" s="12"/>
      <c r="B46" s="74"/>
      <c r="C46" s="149" t="s">
        <v>145</v>
      </c>
      <c r="D46" s="150" t="s">
        <v>146</v>
      </c>
      <c r="E46" s="144"/>
      <c r="F46" s="145">
        <v>41487</v>
      </c>
      <c r="G46" s="145">
        <v>41852</v>
      </c>
      <c r="H46" s="146"/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5"/>
      <c r="U46" s="4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  <c r="AG46" s="4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5"/>
      <c r="AS46" s="4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5"/>
      <c r="BE46" s="73"/>
      <c r="BF46" s="31"/>
    </row>
    <row r="47" spans="1:58">
      <c r="A47" s="12"/>
      <c r="B47" s="74"/>
      <c r="C47" s="149" t="s">
        <v>147</v>
      </c>
      <c r="D47" s="150" t="s">
        <v>148</v>
      </c>
      <c r="E47" s="144"/>
      <c r="F47" s="145">
        <v>41456</v>
      </c>
      <c r="G47" s="145">
        <v>41578</v>
      </c>
      <c r="H47" s="146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5"/>
      <c r="U47" s="4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  <c r="AG47" s="4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5"/>
      <c r="AS47" s="4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5"/>
      <c r="BE47" s="73"/>
      <c r="BF47" s="31"/>
    </row>
    <row r="48" spans="1:58">
      <c r="A48" s="12"/>
      <c r="B48" s="74"/>
      <c r="C48" s="149" t="s">
        <v>149</v>
      </c>
      <c r="D48" s="150" t="s">
        <v>150</v>
      </c>
      <c r="E48" s="144"/>
      <c r="F48" s="145">
        <v>41579</v>
      </c>
      <c r="G48" s="145">
        <v>41699</v>
      </c>
      <c r="H48" s="146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5"/>
      <c r="U48" s="4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  <c r="AG48" s="4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5"/>
      <c r="AS48" s="4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5"/>
      <c r="BE48" s="73"/>
      <c r="BF48" s="31"/>
    </row>
    <row r="49" spans="1:58">
      <c r="A49" s="12"/>
      <c r="B49" s="74"/>
      <c r="C49" s="149" t="s">
        <v>151</v>
      </c>
      <c r="D49" s="150" t="s">
        <v>152</v>
      </c>
      <c r="E49" s="144"/>
      <c r="F49" s="145">
        <v>41699</v>
      </c>
      <c r="G49" s="145">
        <v>41820</v>
      </c>
      <c r="H49" s="146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5"/>
      <c r="U49" s="4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  <c r="AG49" s="4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5"/>
      <c r="AS49" s="4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5"/>
      <c r="BE49" s="73"/>
      <c r="BF49" s="31"/>
    </row>
    <row r="50" spans="1:58">
      <c r="A50" s="12"/>
      <c r="B50" s="74"/>
      <c r="C50" s="149" t="s">
        <v>153</v>
      </c>
      <c r="D50" s="150" t="s">
        <v>154</v>
      </c>
      <c r="E50" s="144"/>
      <c r="F50" s="145">
        <v>41821</v>
      </c>
      <c r="G50" s="145">
        <v>41942</v>
      </c>
      <c r="H50" s="146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5"/>
      <c r="U50" s="4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  <c r="AG50" s="4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5"/>
      <c r="AS50" s="4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5"/>
      <c r="BE50" s="73"/>
      <c r="BF50" s="31"/>
    </row>
    <row r="51" spans="1:58">
      <c r="A51" s="12"/>
      <c r="B51" s="74"/>
      <c r="C51" s="149" t="s">
        <v>155</v>
      </c>
      <c r="D51" s="150" t="s">
        <v>156</v>
      </c>
      <c r="E51" s="144"/>
      <c r="F51" s="145">
        <v>41944</v>
      </c>
      <c r="G51" s="145">
        <v>42064</v>
      </c>
      <c r="H51" s="146"/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5"/>
      <c r="U51" s="4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  <c r="AG51" s="4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5"/>
      <c r="AS51" s="4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5"/>
      <c r="BE51" s="73"/>
      <c r="BF51" s="31"/>
    </row>
    <row r="52" spans="1:58">
      <c r="A52" s="12"/>
      <c r="B52" s="74"/>
      <c r="C52" s="149" t="s">
        <v>157</v>
      </c>
      <c r="D52" s="150" t="s">
        <v>158</v>
      </c>
      <c r="E52" s="144"/>
      <c r="F52" s="145">
        <v>42064</v>
      </c>
      <c r="G52" s="145">
        <v>42185</v>
      </c>
      <c r="H52" s="146"/>
      <c r="I52" s="4"/>
      <c r="J52" s="3"/>
      <c r="K52" s="3"/>
      <c r="L52" s="3"/>
      <c r="M52" s="3"/>
      <c r="N52" s="3"/>
      <c r="O52" s="3"/>
      <c r="P52" s="3"/>
      <c r="Q52" s="3"/>
      <c r="R52" s="3"/>
      <c r="S52" s="3"/>
      <c r="T52" s="5"/>
      <c r="U52" s="4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  <c r="AG52" s="4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5"/>
      <c r="AS52" s="4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5"/>
      <c r="BE52" s="73"/>
      <c r="BF52" s="31"/>
    </row>
    <row r="53" spans="1:58">
      <c r="A53" s="12"/>
      <c r="B53" s="74"/>
      <c r="C53" s="149" t="s">
        <v>159</v>
      </c>
      <c r="D53" s="150" t="s">
        <v>160</v>
      </c>
      <c r="E53" s="144"/>
      <c r="F53" s="145">
        <v>42370</v>
      </c>
      <c r="G53" s="145">
        <v>42490</v>
      </c>
      <c r="H53" s="146"/>
      <c r="I53" s="4"/>
      <c r="J53" s="3"/>
      <c r="K53" s="3"/>
      <c r="L53" s="3"/>
      <c r="M53" s="3"/>
      <c r="N53" s="3"/>
      <c r="O53" s="3"/>
      <c r="P53" s="3"/>
      <c r="Q53" s="3"/>
      <c r="R53" s="3"/>
      <c r="S53" s="3"/>
      <c r="T53" s="5"/>
      <c r="U53" s="4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  <c r="AG53" s="4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5"/>
      <c r="AS53" s="4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5"/>
      <c r="BE53" s="73"/>
      <c r="BF53" s="31"/>
    </row>
    <row r="54" spans="1:58">
      <c r="A54" s="12"/>
      <c r="B54" s="74"/>
      <c r="C54" s="149" t="s">
        <v>161</v>
      </c>
      <c r="D54" s="150" t="s">
        <v>162</v>
      </c>
      <c r="E54" s="144"/>
      <c r="F54" s="145">
        <v>42491</v>
      </c>
      <c r="G54" s="145">
        <v>42613</v>
      </c>
      <c r="H54" s="146"/>
      <c r="I54" s="4"/>
      <c r="J54" s="3"/>
      <c r="K54" s="3"/>
      <c r="L54" s="3"/>
      <c r="M54" s="3"/>
      <c r="N54" s="3"/>
      <c r="O54" s="3"/>
      <c r="P54" s="3"/>
      <c r="Q54" s="3"/>
      <c r="R54" s="3"/>
      <c r="S54" s="3"/>
      <c r="T54" s="5"/>
      <c r="U54" s="4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  <c r="AG54" s="4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5"/>
      <c r="AS54" s="4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5"/>
      <c r="BE54" s="73"/>
      <c r="BF54" s="31"/>
    </row>
    <row r="55" spans="1:58">
      <c r="A55" s="12"/>
      <c r="B55" s="74"/>
      <c r="C55" s="149" t="s">
        <v>163</v>
      </c>
      <c r="D55" s="150" t="s">
        <v>164</v>
      </c>
      <c r="E55" s="144"/>
      <c r="F55" s="145">
        <v>42614</v>
      </c>
      <c r="G55" s="145">
        <v>42735</v>
      </c>
      <c r="H55" s="146"/>
      <c r="I55" s="4"/>
      <c r="J55" s="3"/>
      <c r="K55" s="3"/>
      <c r="L55" s="3"/>
      <c r="M55" s="3"/>
      <c r="N55" s="3"/>
      <c r="O55" s="3"/>
      <c r="P55" s="3"/>
      <c r="Q55" s="3"/>
      <c r="R55" s="3"/>
      <c r="S55" s="3"/>
      <c r="T55" s="5"/>
      <c r="U55" s="4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  <c r="AG55" s="4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5"/>
      <c r="AS55" s="4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5"/>
      <c r="BE55" s="73"/>
      <c r="BF55" s="31"/>
    </row>
    <row r="56" spans="1:58">
      <c r="A56" s="12"/>
      <c r="B56" s="74"/>
      <c r="C56" s="149" t="s">
        <v>165</v>
      </c>
      <c r="D56" s="150" t="s">
        <v>166</v>
      </c>
      <c r="E56" s="144"/>
      <c r="F56" s="145">
        <v>41395</v>
      </c>
      <c r="G56" s="145">
        <v>41639</v>
      </c>
      <c r="H56" s="146"/>
      <c r="I56" s="4"/>
      <c r="J56" s="3"/>
      <c r="K56" s="3"/>
      <c r="L56" s="3"/>
      <c r="M56" s="3"/>
      <c r="N56" s="3"/>
      <c r="O56" s="3"/>
      <c r="P56" s="3"/>
      <c r="Q56" s="3"/>
      <c r="R56" s="3"/>
      <c r="S56" s="3"/>
      <c r="T56" s="5"/>
      <c r="U56" s="4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  <c r="AG56" s="4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5"/>
      <c r="AS56" s="4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5"/>
      <c r="BE56" s="73"/>
      <c r="BF56" s="31"/>
    </row>
    <row r="57" spans="1:58" s="73" customFormat="1">
      <c r="A57" s="12"/>
      <c r="B57" s="74"/>
      <c r="C57" s="149" t="s">
        <v>167</v>
      </c>
      <c r="D57" s="150" t="s">
        <v>168</v>
      </c>
      <c r="E57" s="144"/>
      <c r="F57" s="145">
        <v>41395</v>
      </c>
      <c r="G57" s="145">
        <v>41639</v>
      </c>
      <c r="H57" s="146"/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5"/>
      <c r="U57" s="4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  <c r="AG57" s="4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5"/>
      <c r="AS57" s="4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5"/>
      <c r="BF57" s="31"/>
    </row>
    <row r="58" spans="1:58">
      <c r="A58" s="12"/>
      <c r="B58" s="74"/>
      <c r="C58" s="149" t="s">
        <v>169</v>
      </c>
      <c r="D58" s="151" t="s">
        <v>170</v>
      </c>
      <c r="E58" s="144"/>
      <c r="F58" s="152">
        <v>41395</v>
      </c>
      <c r="G58" s="152">
        <v>41578</v>
      </c>
      <c r="H58" s="146"/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5"/>
      <c r="U58" s="4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  <c r="AG58" s="4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5"/>
      <c r="AS58" s="4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5"/>
      <c r="BE58" s="73"/>
      <c r="BF58" s="31"/>
    </row>
    <row r="59" spans="1:58">
      <c r="A59" s="12"/>
      <c r="B59" s="74"/>
      <c r="C59" s="149" t="s">
        <v>171</v>
      </c>
      <c r="D59" s="150" t="s">
        <v>172</v>
      </c>
      <c r="E59" s="144"/>
      <c r="F59" s="145">
        <v>41395</v>
      </c>
      <c r="G59" s="145">
        <v>42735</v>
      </c>
      <c r="H59" s="146"/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5"/>
      <c r="U59" s="4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  <c r="AG59" s="4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5"/>
      <c r="AS59" s="4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5"/>
      <c r="BE59" s="73"/>
      <c r="BF59" s="31"/>
    </row>
    <row r="60" spans="1:58">
      <c r="A60" s="12"/>
      <c r="B60" s="74"/>
      <c r="C60" s="149" t="s">
        <v>173</v>
      </c>
      <c r="D60" s="150" t="s">
        <v>174</v>
      </c>
      <c r="E60" s="144"/>
      <c r="F60" s="145">
        <v>41395</v>
      </c>
      <c r="G60" s="145">
        <v>42735</v>
      </c>
      <c r="H60" s="146"/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5"/>
      <c r="U60" s="4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  <c r="AG60" s="4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5"/>
      <c r="AS60" s="4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5"/>
      <c r="BE60" s="73"/>
      <c r="BF60" s="31"/>
    </row>
    <row r="61" spans="1:58">
      <c r="A61" s="12"/>
      <c r="B61" s="74"/>
      <c r="C61" s="149" t="s">
        <v>175</v>
      </c>
      <c r="D61" s="150" t="s">
        <v>176</v>
      </c>
      <c r="E61" s="144"/>
      <c r="F61" s="145">
        <v>41395</v>
      </c>
      <c r="G61" s="145">
        <v>42735</v>
      </c>
      <c r="H61" s="146"/>
      <c r="I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5"/>
      <c r="U61" s="4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  <c r="AG61" s="4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5"/>
      <c r="AS61" s="4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5"/>
      <c r="BE61" s="73"/>
      <c r="BF61" s="31"/>
    </row>
    <row r="62" spans="1:58">
      <c r="A62" s="12"/>
      <c r="B62" s="74"/>
      <c r="C62" s="149" t="s">
        <v>177</v>
      </c>
      <c r="D62" s="150" t="s">
        <v>178</v>
      </c>
      <c r="E62" s="144"/>
      <c r="F62" s="145">
        <v>41395</v>
      </c>
      <c r="G62" s="145">
        <v>41639</v>
      </c>
      <c r="H62" s="146"/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5"/>
      <c r="U62" s="4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  <c r="AG62" s="4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5"/>
      <c r="AS62" s="4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5"/>
      <c r="BE62" s="73"/>
      <c r="BF62" s="31"/>
    </row>
    <row r="63" spans="1:58">
      <c r="A63" s="12"/>
      <c r="B63" s="74"/>
      <c r="C63" s="149" t="s">
        <v>179</v>
      </c>
      <c r="D63" s="150" t="s">
        <v>180</v>
      </c>
      <c r="E63" s="144"/>
      <c r="F63" s="145">
        <v>41487</v>
      </c>
      <c r="G63" s="145">
        <v>41639</v>
      </c>
      <c r="H63" s="146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5"/>
      <c r="U63" s="4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  <c r="AG63" s="4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5"/>
      <c r="AS63" s="4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5"/>
      <c r="BE63" s="73"/>
      <c r="BF63" s="31"/>
    </row>
    <row r="64" spans="1:58">
      <c r="A64" s="12"/>
      <c r="B64" s="74"/>
      <c r="C64" s="149" t="s">
        <v>181</v>
      </c>
      <c r="D64" s="150" t="s">
        <v>182</v>
      </c>
      <c r="E64" s="144"/>
      <c r="F64" s="145">
        <v>41395</v>
      </c>
      <c r="G64" s="145">
        <v>42735</v>
      </c>
      <c r="H64" s="146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5"/>
      <c r="U64" s="4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  <c r="AG64" s="4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5"/>
      <c r="AS64" s="4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5"/>
      <c r="BE64" s="73"/>
      <c r="BF64" s="31"/>
    </row>
    <row r="65" spans="1:58">
      <c r="A65" s="12"/>
      <c r="B65" s="74"/>
      <c r="C65" s="149" t="s">
        <v>183</v>
      </c>
      <c r="D65" s="150" t="s">
        <v>964</v>
      </c>
      <c r="E65" s="144"/>
      <c r="F65" s="145">
        <v>41395</v>
      </c>
      <c r="G65" s="145">
        <v>42735</v>
      </c>
      <c r="H65" s="146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5"/>
      <c r="U65" s="4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  <c r="AG65" s="4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5"/>
      <c r="AS65" s="4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5"/>
      <c r="BE65" s="73"/>
      <c r="BF65" s="31"/>
    </row>
    <row r="66" spans="1:58">
      <c r="A66" s="12"/>
      <c r="B66" s="74"/>
      <c r="C66" s="149" t="s">
        <v>963</v>
      </c>
      <c r="D66" s="150" t="s">
        <v>965</v>
      </c>
      <c r="E66" s="144"/>
      <c r="F66" s="145">
        <v>41426</v>
      </c>
      <c r="G66" s="145">
        <v>42735</v>
      </c>
      <c r="H66" s="146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5"/>
      <c r="U66" s="4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  <c r="AG66" s="4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5"/>
      <c r="AS66" s="4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5"/>
      <c r="BE66" s="73"/>
      <c r="BF66" s="31"/>
    </row>
    <row r="67" spans="1:58">
      <c r="A67" s="12"/>
      <c r="B67" s="74"/>
      <c r="C67" s="149"/>
      <c r="D67" s="150"/>
      <c r="E67" s="144"/>
      <c r="F67" s="145"/>
      <c r="G67" s="145"/>
      <c r="H67" s="146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5"/>
      <c r="U67" s="4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  <c r="AG67" s="4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5"/>
      <c r="AS67" s="4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5"/>
      <c r="BE67" s="73"/>
      <c r="BF67" s="31"/>
    </row>
    <row r="68" spans="1:58">
      <c r="A68" s="12"/>
      <c r="B68" s="74"/>
      <c r="C68" s="149"/>
      <c r="D68" s="150"/>
      <c r="E68" s="144"/>
      <c r="F68" s="145"/>
      <c r="G68" s="145"/>
      <c r="H68" s="146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5"/>
      <c r="U68" s="4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  <c r="AG68" s="4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5"/>
      <c r="AS68" s="4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5"/>
      <c r="BE68" s="73"/>
      <c r="BF68" s="31"/>
    </row>
    <row r="69" spans="1:58">
      <c r="A69" s="12"/>
      <c r="B69" s="74"/>
      <c r="C69" s="149"/>
      <c r="D69" s="150"/>
      <c r="E69" s="144"/>
      <c r="F69" s="145"/>
      <c r="G69" s="145"/>
      <c r="H69" s="146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5"/>
      <c r="U69" s="4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  <c r="AG69" s="4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5"/>
      <c r="AS69" s="4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5"/>
      <c r="BE69" s="73"/>
      <c r="BF69" s="31"/>
    </row>
    <row r="70" spans="1:58">
      <c r="A70" s="12"/>
      <c r="B70" s="74"/>
      <c r="C70" s="149"/>
      <c r="D70" s="150"/>
      <c r="E70" s="144"/>
      <c r="F70" s="145"/>
      <c r="G70" s="145"/>
      <c r="H70" s="146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5"/>
      <c r="U70" s="4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  <c r="AG70" s="4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5"/>
      <c r="AS70" s="4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5"/>
      <c r="BE70" s="73"/>
      <c r="BF70" s="31"/>
    </row>
    <row r="71" spans="1:58">
      <c r="A71" s="12"/>
      <c r="B71" s="74"/>
      <c r="C71" s="149"/>
      <c r="D71" s="150"/>
      <c r="E71" s="144"/>
      <c r="F71" s="145"/>
      <c r="G71" s="145"/>
      <c r="H71" s="146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5"/>
      <c r="U71" s="4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  <c r="AG71" s="4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5"/>
      <c r="AS71" s="4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5"/>
      <c r="BE71" s="73"/>
      <c r="BF71" s="31"/>
    </row>
    <row r="72" spans="1:58">
      <c r="A72" s="12"/>
      <c r="B72" s="74"/>
      <c r="C72" s="149"/>
      <c r="D72" s="150"/>
      <c r="E72" s="144"/>
      <c r="F72" s="145"/>
      <c r="G72" s="145"/>
      <c r="H72" s="146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5"/>
      <c r="U72" s="4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  <c r="AG72" s="4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5"/>
      <c r="AS72" s="4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5"/>
      <c r="BE72" s="73"/>
      <c r="BF72" s="31"/>
    </row>
    <row r="73" spans="1:58">
      <c r="A73" s="12"/>
      <c r="B73" s="74"/>
      <c r="C73" s="149"/>
      <c r="D73" s="150"/>
      <c r="E73" s="144"/>
      <c r="F73" s="145"/>
      <c r="G73" s="145"/>
      <c r="H73" s="146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5"/>
      <c r="U73" s="4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  <c r="AG73" s="4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5"/>
      <c r="AS73" s="4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5"/>
      <c r="BE73" s="73"/>
      <c r="BF73" s="31"/>
    </row>
    <row r="74" spans="1:58">
      <c r="A74" s="12"/>
      <c r="B74" s="74"/>
      <c r="C74" s="149"/>
      <c r="D74" s="150"/>
      <c r="E74" s="144"/>
      <c r="F74" s="145"/>
      <c r="G74" s="145"/>
      <c r="H74" s="146"/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5"/>
      <c r="U74" s="4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  <c r="AG74" s="4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5"/>
      <c r="AS74" s="4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5"/>
      <c r="BE74" s="73"/>
      <c r="BF74" s="31"/>
    </row>
    <row r="75" spans="1:58">
      <c r="A75" s="12"/>
      <c r="B75" s="74"/>
      <c r="C75" s="149"/>
      <c r="D75" s="150"/>
      <c r="E75" s="144"/>
      <c r="F75" s="145"/>
      <c r="G75" s="145"/>
      <c r="H75" s="146"/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5"/>
      <c r="U75" s="4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  <c r="AG75" s="4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5"/>
      <c r="AS75" s="4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5"/>
      <c r="BE75" s="73"/>
      <c r="BF75" s="31"/>
    </row>
    <row r="76" spans="1:58">
      <c r="A76" s="12"/>
      <c r="B76" s="74"/>
      <c r="C76" s="149"/>
      <c r="D76" s="150"/>
      <c r="E76" s="144"/>
      <c r="F76" s="145"/>
      <c r="G76" s="145"/>
      <c r="H76" s="146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5"/>
      <c r="U76" s="4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  <c r="AG76" s="4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5"/>
      <c r="AS76" s="4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5"/>
      <c r="BE76" s="73"/>
      <c r="BF76" s="31"/>
    </row>
    <row r="77" spans="1:58">
      <c r="A77" s="12"/>
      <c r="B77" s="74"/>
      <c r="C77" s="149"/>
      <c r="D77" s="150"/>
      <c r="E77" s="144"/>
      <c r="F77" s="145"/>
      <c r="G77" s="145"/>
      <c r="H77" s="146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5"/>
      <c r="U77" s="4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  <c r="AG77" s="4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5"/>
      <c r="AS77" s="4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5"/>
      <c r="BE77" s="73"/>
      <c r="BF77" s="31"/>
    </row>
    <row r="78" spans="1:58">
      <c r="A78" s="12"/>
      <c r="B78" s="74"/>
      <c r="C78" s="149"/>
      <c r="D78" s="150"/>
      <c r="E78" s="144"/>
      <c r="F78" s="145"/>
      <c r="G78" s="145"/>
      <c r="H78" s="146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5"/>
      <c r="U78" s="4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  <c r="AG78" s="4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5"/>
      <c r="AS78" s="4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5"/>
      <c r="BE78" s="73"/>
      <c r="BF78" s="31"/>
    </row>
    <row r="79" spans="1:58">
      <c r="A79" s="12"/>
      <c r="B79" s="74"/>
      <c r="C79" s="149"/>
      <c r="D79" s="150"/>
      <c r="E79" s="144"/>
      <c r="F79" s="145"/>
      <c r="G79" s="145"/>
      <c r="H79" s="146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5"/>
      <c r="U79" s="4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  <c r="AG79" s="4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5"/>
      <c r="AS79" s="4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5"/>
      <c r="BE79" s="73"/>
      <c r="BF79" s="31"/>
    </row>
    <row r="80" spans="1:58">
      <c r="A80" s="12"/>
      <c r="B80" s="74"/>
      <c r="C80" s="149"/>
      <c r="D80" s="150"/>
      <c r="E80" s="144"/>
      <c r="F80" s="145"/>
      <c r="G80" s="145"/>
      <c r="H80" s="146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5"/>
      <c r="U80" s="4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  <c r="AG80" s="4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5"/>
      <c r="AS80" s="4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5"/>
      <c r="BE80" s="73"/>
      <c r="BF80" s="31"/>
    </row>
    <row r="81" spans="1:58">
      <c r="A81" s="12"/>
      <c r="B81" s="74"/>
      <c r="C81" s="149"/>
      <c r="D81" s="150"/>
      <c r="E81" s="144"/>
      <c r="F81" s="145"/>
      <c r="G81" s="145"/>
      <c r="H81" s="146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5"/>
      <c r="U81" s="4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  <c r="AG81" s="4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5"/>
      <c r="AS81" s="4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5"/>
      <c r="BE81" s="73"/>
      <c r="BF81" s="31"/>
    </row>
    <row r="82" spans="1:58">
      <c r="A82" s="12"/>
      <c r="B82" s="74"/>
      <c r="C82" s="149"/>
      <c r="D82" s="150"/>
      <c r="E82" s="144"/>
      <c r="F82" s="145"/>
      <c r="G82" s="145"/>
      <c r="H82" s="146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5"/>
      <c r="U82" s="4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  <c r="AG82" s="4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5"/>
      <c r="AS82" s="4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5"/>
      <c r="BE82" s="73"/>
      <c r="BF82" s="31"/>
    </row>
    <row r="83" spans="1:58">
      <c r="A83" s="12"/>
      <c r="B83" s="74"/>
      <c r="C83" s="149"/>
      <c r="D83" s="150"/>
      <c r="E83" s="144"/>
      <c r="F83" s="145"/>
      <c r="G83" s="145"/>
      <c r="H83" s="146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5"/>
      <c r="U83" s="4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  <c r="AG83" s="4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5"/>
      <c r="AS83" s="4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5"/>
      <c r="BE83" s="73"/>
      <c r="BF83" s="31"/>
    </row>
    <row r="84" spans="1:58">
      <c r="A84" s="12"/>
      <c r="B84" s="74"/>
      <c r="C84" s="149"/>
      <c r="D84" s="150"/>
      <c r="E84" s="144"/>
      <c r="F84" s="145"/>
      <c r="G84" s="145"/>
      <c r="H84" s="146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5"/>
      <c r="U84" s="4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  <c r="AG84" s="4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5"/>
      <c r="AS84" s="4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5"/>
      <c r="BE84" s="73"/>
      <c r="BF84" s="31"/>
    </row>
    <row r="85" spans="1:58">
      <c r="A85" s="12"/>
      <c r="B85" s="74"/>
      <c r="C85" s="149"/>
      <c r="D85" s="150"/>
      <c r="E85" s="144"/>
      <c r="F85" s="145"/>
      <c r="G85" s="145"/>
      <c r="H85" s="146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5"/>
      <c r="U85" s="4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  <c r="AG85" s="4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5"/>
      <c r="AS85" s="4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5"/>
      <c r="BE85" s="73"/>
      <c r="BF85" s="31"/>
    </row>
    <row r="86" spans="1:58">
      <c r="A86" s="12"/>
      <c r="B86" s="74"/>
      <c r="C86" s="149"/>
      <c r="D86" s="150"/>
      <c r="E86" s="144"/>
      <c r="F86" s="145"/>
      <c r="G86" s="145"/>
      <c r="H86" s="146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5"/>
      <c r="U86" s="4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  <c r="AG86" s="4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5"/>
      <c r="AS86" s="4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5"/>
      <c r="BE86" s="73"/>
      <c r="BF86" s="31"/>
    </row>
    <row r="87" spans="1:58">
      <c r="A87" s="12"/>
      <c r="B87" s="74"/>
      <c r="C87" s="149"/>
      <c r="D87" s="150"/>
      <c r="E87" s="144"/>
      <c r="F87" s="145"/>
      <c r="G87" s="145"/>
      <c r="H87" s="146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5"/>
      <c r="U87" s="4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  <c r="AG87" s="4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5"/>
      <c r="AS87" s="4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5"/>
      <c r="BE87" s="73"/>
      <c r="BF87" s="31"/>
    </row>
    <row r="88" spans="1:58">
      <c r="A88" s="12"/>
      <c r="B88" s="74"/>
      <c r="C88" s="149"/>
      <c r="D88" s="150"/>
      <c r="E88" s="144"/>
      <c r="F88" s="145"/>
      <c r="G88" s="145"/>
      <c r="H88" s="146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5"/>
      <c r="U88" s="4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  <c r="AG88" s="4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5"/>
      <c r="AS88" s="4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5"/>
      <c r="BE88" s="73"/>
      <c r="BF88" s="31"/>
    </row>
    <row r="89" spans="1:58">
      <c r="A89" s="12"/>
      <c r="B89" s="74"/>
      <c r="C89" s="149"/>
      <c r="D89" s="150"/>
      <c r="E89" s="144"/>
      <c r="F89" s="145"/>
      <c r="G89" s="145"/>
      <c r="H89" s="146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5"/>
      <c r="U89" s="4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  <c r="AG89" s="4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5"/>
      <c r="AS89" s="4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5"/>
      <c r="BE89" s="73"/>
      <c r="BF89" s="31"/>
    </row>
    <row r="90" spans="1:58">
      <c r="A90" s="12"/>
      <c r="B90" s="74"/>
      <c r="C90" s="149"/>
      <c r="D90" s="150"/>
      <c r="E90" s="144"/>
      <c r="F90" s="145"/>
      <c r="G90" s="145"/>
      <c r="H90" s="146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5"/>
      <c r="U90" s="4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  <c r="AG90" s="4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5"/>
      <c r="AS90" s="4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5"/>
      <c r="BE90" s="73"/>
      <c r="BF90" s="31"/>
    </row>
    <row r="91" spans="1:58">
      <c r="A91" s="12"/>
      <c r="B91" s="74"/>
      <c r="C91" s="149"/>
      <c r="D91" s="150"/>
      <c r="E91" s="144"/>
      <c r="F91" s="145"/>
      <c r="G91" s="145"/>
      <c r="H91" s="146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5"/>
      <c r="U91" s="4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  <c r="AG91" s="4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5"/>
      <c r="AS91" s="4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5"/>
      <c r="BE91" s="73"/>
      <c r="BF91" s="31"/>
    </row>
    <row r="92" spans="1:58">
      <c r="A92" s="12"/>
      <c r="B92" s="74"/>
      <c r="C92" s="149"/>
      <c r="D92" s="150"/>
      <c r="E92" s="144"/>
      <c r="F92" s="145"/>
      <c r="G92" s="145"/>
      <c r="H92" s="146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5"/>
      <c r="U92" s="4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  <c r="AG92" s="4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5"/>
      <c r="AS92" s="4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5"/>
      <c r="BE92" s="73"/>
      <c r="BF92" s="31"/>
    </row>
    <row r="93" spans="1:58">
      <c r="A93" s="12"/>
      <c r="B93" s="74"/>
      <c r="C93" s="149"/>
      <c r="D93" s="150"/>
      <c r="E93" s="144"/>
      <c r="F93" s="145"/>
      <c r="G93" s="145"/>
      <c r="H93" s="146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5"/>
      <c r="U93" s="4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  <c r="AG93" s="4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5"/>
      <c r="AS93" s="4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5"/>
      <c r="BE93" s="73"/>
      <c r="BF93" s="31"/>
    </row>
    <row r="94" spans="1:58">
      <c r="A94" s="12"/>
      <c r="B94" s="74"/>
      <c r="C94" s="149"/>
      <c r="D94" s="150"/>
      <c r="E94" s="144"/>
      <c r="F94" s="145"/>
      <c r="G94" s="145"/>
      <c r="H94" s="146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5"/>
      <c r="U94" s="4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  <c r="AG94" s="4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5"/>
      <c r="AS94" s="4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5"/>
      <c r="BE94" s="73"/>
      <c r="BF94" s="31"/>
    </row>
    <row r="95" spans="1:58">
      <c r="A95" s="12"/>
      <c r="B95" s="74"/>
      <c r="C95" s="149"/>
      <c r="D95" s="150"/>
      <c r="E95" s="144"/>
      <c r="F95" s="145"/>
      <c r="G95" s="145"/>
      <c r="H95" s="146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5"/>
      <c r="U95" s="4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  <c r="AG95" s="4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5"/>
      <c r="AS95" s="4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5"/>
      <c r="BE95" s="73"/>
      <c r="BF95" s="31"/>
    </row>
    <row r="96" spans="1:58">
      <c r="A96" s="12"/>
      <c r="B96" s="74"/>
      <c r="C96" s="149"/>
      <c r="D96" s="150"/>
      <c r="E96" s="144"/>
      <c r="F96" s="145"/>
      <c r="G96" s="145"/>
      <c r="H96" s="146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5"/>
      <c r="U96" s="4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  <c r="AG96" s="4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5"/>
      <c r="AS96" s="4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5"/>
      <c r="BE96" s="73"/>
      <c r="BF96" s="31"/>
    </row>
    <row r="97" spans="1:58">
      <c r="A97" s="12"/>
      <c r="B97" s="74"/>
      <c r="C97" s="149"/>
      <c r="D97" s="150"/>
      <c r="E97" s="144"/>
      <c r="F97" s="145"/>
      <c r="G97" s="145"/>
      <c r="H97" s="146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5"/>
      <c r="U97" s="4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  <c r="AG97" s="4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5"/>
      <c r="AS97" s="4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5"/>
      <c r="BE97" s="73"/>
      <c r="BF97" s="31"/>
    </row>
    <row r="98" spans="1:58">
      <c r="A98" s="12"/>
      <c r="B98" s="74"/>
      <c r="C98" s="149"/>
      <c r="D98" s="150"/>
      <c r="E98" s="144"/>
      <c r="F98" s="145"/>
      <c r="G98" s="145"/>
      <c r="H98" s="146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5"/>
      <c r="U98" s="4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  <c r="AG98" s="4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5"/>
      <c r="AS98" s="4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5"/>
      <c r="BE98" s="73"/>
      <c r="BF98" s="31"/>
    </row>
    <row r="99" spans="1:58">
      <c r="A99" s="12"/>
      <c r="B99" s="74"/>
      <c r="C99" s="149"/>
      <c r="D99" s="150"/>
      <c r="E99" s="144"/>
      <c r="F99" s="145"/>
      <c r="G99" s="145"/>
      <c r="H99" s="146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5"/>
      <c r="U99" s="4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  <c r="AG99" s="4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5"/>
      <c r="AS99" s="4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5"/>
      <c r="BE99" s="73"/>
      <c r="BF99" s="31"/>
    </row>
    <row r="100" spans="1:58">
      <c r="A100" s="12"/>
      <c r="B100" s="74"/>
      <c r="C100" s="149"/>
      <c r="D100" s="150"/>
      <c r="E100" s="144"/>
      <c r="F100" s="145"/>
      <c r="G100" s="145"/>
      <c r="H100" s="146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5"/>
      <c r="U100" s="4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  <c r="AG100" s="4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5"/>
      <c r="AS100" s="4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5"/>
      <c r="BE100" s="73"/>
      <c r="BF100" s="31"/>
    </row>
    <row r="101" spans="1:58">
      <c r="A101" s="12"/>
      <c r="B101" s="74"/>
      <c r="C101" s="149"/>
      <c r="D101" s="150"/>
      <c r="E101" s="144"/>
      <c r="F101" s="145"/>
      <c r="G101" s="145"/>
      <c r="H101" s="146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5"/>
      <c r="U101" s="4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  <c r="AG101" s="4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5"/>
      <c r="AS101" s="4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5"/>
      <c r="BE101" s="73"/>
      <c r="BF101" s="31"/>
    </row>
    <row r="102" spans="1:58">
      <c r="A102" s="12"/>
      <c r="B102" s="74"/>
      <c r="C102" s="149"/>
      <c r="D102" s="150"/>
      <c r="E102" s="144"/>
      <c r="F102" s="145"/>
      <c r="G102" s="145"/>
      <c r="H102" s="146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5"/>
      <c r="U102" s="4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  <c r="AG102" s="4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5"/>
      <c r="AS102" s="4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5"/>
      <c r="BE102" s="73"/>
      <c r="BF102" s="31"/>
    </row>
    <row r="103" spans="1:58">
      <c r="A103" s="12"/>
      <c r="B103" s="74"/>
      <c r="C103" s="149"/>
      <c r="D103" s="150"/>
      <c r="E103" s="144"/>
      <c r="F103" s="145"/>
      <c r="G103" s="145"/>
      <c r="H103" s="146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5"/>
      <c r="U103" s="4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  <c r="AG103" s="4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5"/>
      <c r="AS103" s="4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5"/>
      <c r="BE103" s="73"/>
      <c r="BF103" s="31"/>
    </row>
    <row r="104" spans="1:58">
      <c r="A104" s="12"/>
      <c r="B104" s="74"/>
      <c r="C104" s="149"/>
      <c r="D104" s="150"/>
      <c r="E104" s="144"/>
      <c r="F104" s="145"/>
      <c r="G104" s="145"/>
      <c r="H104" s="146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5"/>
      <c r="U104" s="4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  <c r="AG104" s="4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5"/>
      <c r="AS104" s="4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5"/>
      <c r="BE104" s="73"/>
      <c r="BF104" s="31"/>
    </row>
    <row r="105" spans="1:58">
      <c r="A105" s="12"/>
      <c r="B105" s="74"/>
      <c r="C105" s="149"/>
      <c r="D105" s="150"/>
      <c r="E105" s="144"/>
      <c r="F105" s="145"/>
      <c r="G105" s="145"/>
      <c r="H105" s="146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5"/>
      <c r="U105" s="4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  <c r="AG105" s="4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5"/>
      <c r="AS105" s="4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5"/>
      <c r="BE105" s="73"/>
      <c r="BF105" s="31"/>
    </row>
    <row r="106" spans="1:58">
      <c r="A106" s="12"/>
      <c r="B106" s="74"/>
      <c r="C106" s="149"/>
      <c r="D106" s="150"/>
      <c r="E106" s="144"/>
      <c r="F106" s="145"/>
      <c r="G106" s="145"/>
      <c r="H106" s="146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5"/>
      <c r="U106" s="4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  <c r="AG106" s="4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5"/>
      <c r="AS106" s="4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5"/>
      <c r="BE106" s="73"/>
      <c r="BF106" s="31"/>
    </row>
    <row r="107" spans="1:58">
      <c r="A107" s="12"/>
      <c r="B107" s="74"/>
      <c r="C107" s="149"/>
      <c r="D107" s="150"/>
      <c r="E107" s="144"/>
      <c r="F107" s="145"/>
      <c r="G107" s="145"/>
      <c r="H107" s="146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5"/>
      <c r="U107" s="4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  <c r="AG107" s="4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5"/>
      <c r="AS107" s="4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5"/>
      <c r="BE107" s="73"/>
      <c r="BF107" s="31"/>
    </row>
    <row r="108" spans="1:58">
      <c r="A108" s="12"/>
      <c r="B108" s="74"/>
      <c r="C108" s="149"/>
      <c r="D108" s="150"/>
      <c r="E108" s="144"/>
      <c r="F108" s="145"/>
      <c r="G108" s="145"/>
      <c r="H108" s="146"/>
      <c r="I108" s="4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5"/>
      <c r="U108" s="4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  <c r="AG108" s="4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5"/>
      <c r="AS108" s="4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5"/>
      <c r="BE108" s="73"/>
      <c r="BF108" s="31"/>
    </row>
    <row r="109" spans="1:58">
      <c r="A109" s="12"/>
      <c r="B109" s="74"/>
      <c r="C109" s="149"/>
      <c r="D109" s="150"/>
      <c r="E109" s="144"/>
      <c r="F109" s="145"/>
      <c r="G109" s="145"/>
      <c r="H109" s="146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5"/>
      <c r="U109" s="4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  <c r="AG109" s="4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5"/>
      <c r="AS109" s="4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5"/>
      <c r="BE109" s="73"/>
      <c r="BF109" s="31"/>
    </row>
    <row r="110" spans="1:58">
      <c r="A110" s="12" t="str">
        <f>IF(E110="Sim",COUNT(A$7:A20)+1,"")</f>
        <v/>
      </c>
      <c r="B110" s="74"/>
      <c r="C110" s="147"/>
      <c r="D110" s="148"/>
      <c r="E110" s="144"/>
      <c r="F110" s="145"/>
      <c r="G110" s="145"/>
      <c r="H110" s="146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5"/>
      <c r="U110" s="4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  <c r="AG110" s="4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5"/>
      <c r="AS110" s="4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5"/>
      <c r="BE110" s="73"/>
      <c r="BF110" s="31"/>
    </row>
    <row r="111" spans="1:58">
      <c r="A111" s="12" t="str">
        <f>IF(E111="Sim",COUNT(A$7:A110)+1,"")</f>
        <v/>
      </c>
      <c r="B111" s="74"/>
      <c r="C111" s="147"/>
      <c r="D111" s="148"/>
      <c r="E111" s="144"/>
      <c r="F111" s="145"/>
      <c r="G111" s="145"/>
      <c r="H111" s="146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5"/>
      <c r="U111" s="4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  <c r="AG111" s="4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5"/>
      <c r="AS111" s="4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5"/>
      <c r="BE111" s="73"/>
      <c r="BF111" s="31"/>
    </row>
    <row r="112" spans="1:58">
      <c r="A112" s="12" t="str">
        <f>IF(E112="Sim",COUNT(A$7:A111)+1,"")</f>
        <v/>
      </c>
      <c r="B112" s="74"/>
      <c r="C112" s="147"/>
      <c r="D112" s="148"/>
      <c r="E112" s="144"/>
      <c r="F112" s="145"/>
      <c r="G112" s="145"/>
      <c r="H112" s="146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5"/>
      <c r="U112" s="4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  <c r="AG112" s="4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5"/>
      <c r="AS112" s="4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5"/>
      <c r="BE112" s="73"/>
      <c r="BF112" s="31"/>
    </row>
    <row r="113" spans="1:58">
      <c r="A113" s="12" t="str">
        <f>IF(E113="Sim",COUNT(A$7:A112)+1,"")</f>
        <v/>
      </c>
      <c r="B113" s="74"/>
      <c r="C113" s="147"/>
      <c r="D113" s="148"/>
      <c r="E113" s="144"/>
      <c r="F113" s="145"/>
      <c r="G113" s="145"/>
      <c r="H113" s="146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5"/>
      <c r="U113" s="4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  <c r="AG113" s="4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5"/>
      <c r="AS113" s="4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5"/>
      <c r="BE113" s="73"/>
      <c r="BF113" s="31"/>
    </row>
    <row r="114" spans="1:58">
      <c r="A114" s="73"/>
      <c r="B114" s="74"/>
      <c r="C114" s="74"/>
      <c r="D114" s="73"/>
      <c r="E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  <c r="AX114" s="73"/>
      <c r="AY114" s="73"/>
      <c r="AZ114" s="73"/>
      <c r="BA114" s="73"/>
      <c r="BB114" s="73"/>
      <c r="BC114" s="73"/>
      <c r="BD114" s="73"/>
      <c r="BE114" s="73"/>
      <c r="BF114" s="73"/>
    </row>
    <row r="115" spans="1:58">
      <c r="A115" s="73"/>
      <c r="B115" s="74"/>
      <c r="C115" s="74"/>
      <c r="D115" s="73"/>
      <c r="E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  <c r="BB115" s="73"/>
      <c r="BC115" s="73"/>
      <c r="BD115" s="73"/>
      <c r="BE115" s="73"/>
      <c r="BF115" s="73"/>
    </row>
    <row r="116" spans="1:58">
      <c r="A116" s="73"/>
      <c r="B116" s="74"/>
      <c r="C116" s="74"/>
      <c r="D116" s="73"/>
      <c r="E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  <c r="BC116" s="73"/>
      <c r="BD116" s="73"/>
      <c r="BE116" s="73"/>
      <c r="BF116" s="73"/>
    </row>
    <row r="117" spans="1:58">
      <c r="A117" s="73"/>
      <c r="B117" s="74"/>
      <c r="C117" s="74"/>
      <c r="D117" s="73"/>
      <c r="E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  <c r="AX117" s="73"/>
      <c r="AY117" s="73"/>
      <c r="AZ117" s="73"/>
      <c r="BA117" s="73"/>
      <c r="BB117" s="73"/>
      <c r="BC117" s="73"/>
      <c r="BD117" s="73"/>
      <c r="BE117" s="73"/>
      <c r="BF117" s="73"/>
    </row>
    <row r="118" spans="1:58">
      <c r="A118" s="73"/>
      <c r="B118" s="74"/>
      <c r="C118" s="74"/>
      <c r="D118" s="73"/>
      <c r="E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  <c r="BC118" s="73"/>
      <c r="BD118" s="73"/>
      <c r="BE118" s="73"/>
      <c r="BF118" s="73"/>
    </row>
  </sheetData>
  <sortState ref="C10:G32">
    <sortCondition ref="C10:C32"/>
  </sortState>
  <mergeCells count="5">
    <mergeCell ref="BF6:BF7"/>
    <mergeCell ref="AS6:BD6"/>
    <mergeCell ref="I6:T6"/>
    <mergeCell ref="U6:AF6"/>
    <mergeCell ref="AG6:AR6"/>
  </mergeCells>
  <conditionalFormatting sqref="I8:T9">
    <cfRule type="expression" dxfId="3" priority="109">
      <formula>AND(I$7&gt;=$F8,I$7&lt;=$G8)</formula>
    </cfRule>
    <cfRule type="dataBar" priority="110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{4BFD3A2C-940C-4911-9E8F-F65581A6068A}</x14:id>
        </ext>
      </extLst>
    </cfRule>
  </conditionalFormatting>
  <conditionalFormatting sqref="U8:BD9">
    <cfRule type="expression" dxfId="2" priority="111">
      <formula>AND(U$7&gt;=$F8,U$7&lt;=$G8)</formula>
    </cfRule>
    <cfRule type="dataBar" priority="112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{1FD8BE6E-F850-450A-A26E-82896BF8688D}</x14:id>
        </ext>
      </extLst>
    </cfRule>
  </conditionalFormatting>
  <conditionalFormatting sqref="I10:T113">
    <cfRule type="expression" dxfId="1" priority="126">
      <formula>AND(I$7&gt;=$F10,I$7&lt;=$G10)</formula>
    </cfRule>
    <cfRule type="dataBar" priority="127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{D2686B8F-F079-4E20-BFA7-8E37153A1ADF}</x14:id>
        </ext>
      </extLst>
    </cfRule>
  </conditionalFormatting>
  <conditionalFormatting sqref="U10:BD113">
    <cfRule type="expression" dxfId="0" priority="130">
      <formula>AND(U$7&gt;=$F10,U$7&lt;=$G10)</formula>
    </cfRule>
    <cfRule type="dataBar" priority="131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{F9EA1195-F84C-4129-AECD-C73CE362C1F4}</x14:id>
        </ext>
      </extLst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8" orientation="landscape" r:id="rId1"/>
  <rowBreaks count="1" manualBreakCount="1">
    <brk id="33" max="16383" man="1"/>
  </rowBreaks>
  <colBreaks count="1" manualBreakCount="1">
    <brk id="2" max="1048575" man="1"/>
  </colBreaks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4BFD3A2C-940C-4911-9E8F-F65581A60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I8:T9</xm:sqref>
        </x14:conditionalFormatting>
        <x14:conditionalFormatting xmlns:xm="http://schemas.microsoft.com/office/excel/2006/main">
          <x14:cfRule type="dataBar" id="{1FD8BE6E-F850-450A-A26E-82896BF86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U8:BD9</xm:sqref>
        </x14:conditionalFormatting>
        <x14:conditionalFormatting xmlns:xm="http://schemas.microsoft.com/office/excel/2006/main">
          <x14:cfRule type="dataBar" id="{D2686B8F-F079-4E20-BFA7-8E37153A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I10:T113</xm:sqref>
        </x14:conditionalFormatting>
        <x14:conditionalFormatting xmlns:xm="http://schemas.microsoft.com/office/excel/2006/main">
          <x14:cfRule type="dataBar" id="{F9EA1195-F84C-4129-AECD-C73CE362C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U10:BD113</xm:sqref>
        </x14:conditionalFormatting>
        <x14:conditionalFormatting xmlns:xm="http://schemas.microsoft.com/office/excel/2006/main">
          <x14:cfRule type="iconSet" priority="10" id="{634723D8-3AE0-44BB-9087-C79A754C2D1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2"/>
            </x14:iconSet>
          </x14:cfRule>
          <xm:sqref>G8:G18</xm:sqref>
        </x14:conditionalFormatting>
        <x14:conditionalFormatting xmlns:xm="http://schemas.microsoft.com/office/excel/2006/main">
          <x14:cfRule type="iconSet" priority="9" id="{D6B3F575-9AA9-4BF6-A193-12B94327BA56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2"/>
            </x14:iconSet>
          </x14:cfRule>
          <xm:sqref>G39 G19:G20 G31:G37 G22:G28</xm:sqref>
        </x14:conditionalFormatting>
        <x14:conditionalFormatting xmlns:xm="http://schemas.microsoft.com/office/excel/2006/main">
          <x14:cfRule type="iconSet" priority="4" id="{0A78AF5C-E129-411A-BC79-736CF571B801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2"/>
            </x14:iconSet>
          </x14:cfRule>
          <xm:sqref>G42</xm:sqref>
        </x14:conditionalFormatting>
        <x14:conditionalFormatting xmlns:xm="http://schemas.microsoft.com/office/excel/2006/main">
          <x14:cfRule type="iconSet" priority="3" id="{DC7CBF8E-0CE4-4E6A-BBB5-2FC673C51E1F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2"/>
            </x14:iconSet>
          </x14:cfRule>
          <xm:sqref>G43</xm:sqref>
        </x14:conditionalFormatting>
        <x14:conditionalFormatting xmlns:xm="http://schemas.microsoft.com/office/excel/2006/main">
          <x14:cfRule type="iconSet" priority="2" id="{984E1E59-08E3-46B1-99D5-5982684C23C3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2"/>
            </x14:iconSet>
          </x14:cfRule>
          <xm:sqref>G29:G30</xm:sqref>
        </x14:conditionalFormatting>
        <x14:conditionalFormatting xmlns:xm="http://schemas.microsoft.com/office/excel/2006/main">
          <x14:cfRule type="iconSet" priority="1" id="{C66A744D-67A3-480C-8D19-52C7EC600E1A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2"/>
            </x14:iconSet>
          </x14:cfRule>
          <xm:sqref>G21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B1:BB29"/>
  <sheetViews>
    <sheetView showGridLines="0" zoomScale="90" zoomScaleNormal="90" workbookViewId="0">
      <selection activeCell="A10" sqref="A10"/>
    </sheetView>
  </sheetViews>
  <sheetFormatPr defaultRowHeight="15"/>
  <cols>
    <col min="1" max="1" width="1.85546875" customWidth="1"/>
    <col min="2" max="2" width="14.140625" customWidth="1"/>
    <col min="3" max="3" width="32.140625" customWidth="1"/>
    <col min="4" max="4" width="12.85546875" customWidth="1"/>
    <col min="5" max="5" width="12.5703125" customWidth="1"/>
    <col min="6" max="6" width="13.7109375" customWidth="1"/>
    <col min="7" max="7" width="22.140625" bestFit="1" customWidth="1"/>
    <col min="8" max="8" width="8" hidden="1" customWidth="1"/>
    <col min="9" max="12" width="8" customWidth="1"/>
    <col min="13" max="13" width="1.5703125" customWidth="1"/>
    <col min="14" max="14" width="42" customWidth="1"/>
  </cols>
  <sheetData>
    <row r="1" spans="2:54" ht="24.75" customHeight="1">
      <c r="B1" s="89" t="s">
        <v>70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</row>
    <row r="2" spans="2:54">
      <c r="B2" s="24" t="s">
        <v>38</v>
      </c>
      <c r="C2" s="73"/>
      <c r="D2" s="73" t="str">
        <f>'8.4 Descrição'!C7</f>
        <v>Ordenamento e fiscalização municipal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</row>
    <row r="3" spans="2:54">
      <c r="B3" s="24" t="s">
        <v>39</v>
      </c>
      <c r="C3" s="73"/>
      <c r="D3" s="73" t="str">
        <f>'8.4 Descrição'!C21</f>
        <v>Elton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</row>
    <row r="4" spans="2:54">
      <c r="B4" s="24" t="s">
        <v>40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2:54">
      <c r="B5" s="24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</row>
    <row r="6" spans="2:54">
      <c r="B6" s="7" t="s">
        <v>184</v>
      </c>
      <c r="C6" s="163" t="s">
        <v>185</v>
      </c>
      <c r="D6" s="25" t="s">
        <v>186</v>
      </c>
      <c r="E6" s="25" t="s">
        <v>50</v>
      </c>
      <c r="F6" s="7" t="s">
        <v>187</v>
      </c>
      <c r="G6" s="25" t="s">
        <v>188</v>
      </c>
      <c r="H6" s="7">
        <v>2012</v>
      </c>
      <c r="I6" s="7">
        <v>2013</v>
      </c>
      <c r="J6" s="7">
        <v>2014</v>
      </c>
      <c r="K6" s="7">
        <v>2015</v>
      </c>
      <c r="L6" s="7">
        <v>2016</v>
      </c>
      <c r="M6" s="73"/>
      <c r="N6" s="30" t="s">
        <v>51</v>
      </c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</row>
    <row r="7" spans="2:54" ht="51">
      <c r="B7" s="67" t="s">
        <v>189</v>
      </c>
      <c r="C7" s="36" t="s">
        <v>190</v>
      </c>
      <c r="D7" s="31" t="s">
        <v>236</v>
      </c>
      <c r="E7" s="31" t="s">
        <v>1067</v>
      </c>
      <c r="F7" s="31" t="s">
        <v>1068</v>
      </c>
      <c r="G7" s="36" t="s">
        <v>191</v>
      </c>
      <c r="H7" s="31"/>
      <c r="I7" s="192">
        <v>0.3</v>
      </c>
      <c r="J7" s="192">
        <v>0.3</v>
      </c>
      <c r="K7" s="192">
        <v>0.2</v>
      </c>
      <c r="L7" s="192">
        <v>0.2</v>
      </c>
      <c r="M7" s="73"/>
      <c r="N7" s="36" t="s">
        <v>1069</v>
      </c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</row>
    <row r="8" spans="2:54" ht="39.75" customHeight="1">
      <c r="B8" s="67" t="s">
        <v>192</v>
      </c>
      <c r="C8" s="36" t="s">
        <v>193</v>
      </c>
      <c r="D8" s="31" t="s">
        <v>236</v>
      </c>
      <c r="E8" s="31" t="s">
        <v>1067</v>
      </c>
      <c r="F8" s="31" t="s">
        <v>1068</v>
      </c>
      <c r="G8" s="36" t="s">
        <v>194</v>
      </c>
      <c r="H8" s="31"/>
      <c r="I8" s="31"/>
      <c r="J8" s="31"/>
      <c r="K8" s="31"/>
      <c r="L8" s="31"/>
      <c r="M8" s="73"/>
      <c r="N8" s="36" t="s">
        <v>1069</v>
      </c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</row>
    <row r="9" spans="2:54" ht="38.25">
      <c r="B9" s="67" t="s">
        <v>195</v>
      </c>
      <c r="C9" s="36" t="s">
        <v>962</v>
      </c>
      <c r="D9" s="31" t="s">
        <v>236</v>
      </c>
      <c r="E9" s="31" t="s">
        <v>1067</v>
      </c>
      <c r="F9" s="31" t="s">
        <v>1068</v>
      </c>
      <c r="G9" s="36" t="s">
        <v>196</v>
      </c>
      <c r="H9" s="31"/>
      <c r="I9" s="31"/>
      <c r="J9" s="31"/>
      <c r="K9" s="31"/>
      <c r="L9" s="31"/>
      <c r="M9" s="73"/>
      <c r="N9" s="36" t="s">
        <v>1069</v>
      </c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</row>
    <row r="10" spans="2:54" ht="38.25">
      <c r="B10" s="67" t="s">
        <v>197</v>
      </c>
      <c r="C10" s="36" t="s">
        <v>198</v>
      </c>
      <c r="D10" s="31" t="s">
        <v>236</v>
      </c>
      <c r="E10" s="31" t="s">
        <v>1067</v>
      </c>
      <c r="F10" s="31" t="s">
        <v>1068</v>
      </c>
      <c r="G10" s="36" t="s">
        <v>199</v>
      </c>
      <c r="H10" s="31"/>
      <c r="I10" s="31"/>
      <c r="J10" s="31"/>
      <c r="K10" s="31"/>
      <c r="L10" s="31"/>
      <c r="M10" s="73"/>
      <c r="N10" s="36" t="s">
        <v>1069</v>
      </c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</row>
    <row r="11" spans="2:54">
      <c r="B11" s="35"/>
      <c r="C11" s="36"/>
      <c r="D11" s="31"/>
      <c r="E11" s="31"/>
      <c r="F11" s="31"/>
      <c r="G11" s="31"/>
      <c r="H11" s="31"/>
      <c r="I11" s="31"/>
      <c r="J11" s="31"/>
      <c r="K11" s="31"/>
      <c r="L11" s="31"/>
      <c r="M11" s="73"/>
      <c r="N11" s="31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</row>
    <row r="12" spans="2:54">
      <c r="B12" s="35"/>
      <c r="C12" s="36"/>
      <c r="D12" s="31"/>
      <c r="E12" s="31"/>
      <c r="F12" s="31"/>
      <c r="G12" s="31"/>
      <c r="H12" s="31"/>
      <c r="I12" s="31"/>
      <c r="J12" s="31"/>
      <c r="K12" s="31"/>
      <c r="L12" s="31"/>
      <c r="M12" s="73"/>
      <c r="N12" s="31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</row>
    <row r="13" spans="2:54">
      <c r="B13" s="35"/>
      <c r="C13" s="36"/>
      <c r="D13" s="31"/>
      <c r="E13" s="31"/>
      <c r="F13" s="31"/>
      <c r="G13" s="31"/>
      <c r="H13" s="31"/>
      <c r="I13" s="31"/>
      <c r="J13" s="31"/>
      <c r="K13" s="31"/>
      <c r="L13" s="31"/>
      <c r="M13" s="73"/>
      <c r="N13" s="31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</row>
    <row r="14" spans="2:54">
      <c r="B14" s="35"/>
      <c r="C14" s="36"/>
      <c r="D14" s="31"/>
      <c r="E14" s="31"/>
      <c r="F14" s="31"/>
      <c r="G14" s="31"/>
      <c r="H14" s="31"/>
      <c r="I14" s="31"/>
      <c r="J14" s="31"/>
      <c r="K14" s="31"/>
      <c r="L14" s="31"/>
      <c r="M14" s="73"/>
      <c r="N14" s="31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</row>
    <row r="15" spans="2:54">
      <c r="B15" s="35"/>
      <c r="C15" s="36"/>
      <c r="D15" s="31"/>
      <c r="E15" s="31"/>
      <c r="F15" s="31"/>
      <c r="G15" s="31"/>
      <c r="H15" s="31"/>
      <c r="I15" s="31"/>
      <c r="J15" s="31"/>
      <c r="K15" s="31"/>
      <c r="L15" s="31"/>
      <c r="M15" s="73"/>
      <c r="N15" s="31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</row>
    <row r="16" spans="2:54">
      <c r="B16" s="35"/>
      <c r="C16" s="36"/>
      <c r="D16" s="31"/>
      <c r="E16" s="31"/>
      <c r="F16" s="31"/>
      <c r="G16" s="31"/>
      <c r="H16" s="31"/>
      <c r="I16" s="31"/>
      <c r="J16" s="31"/>
      <c r="K16" s="31"/>
      <c r="L16" s="31"/>
      <c r="M16" s="73"/>
      <c r="N16" s="31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</row>
    <row r="17" spans="2:14">
      <c r="B17" s="35"/>
      <c r="C17" s="36"/>
      <c r="D17" s="31"/>
      <c r="E17" s="31"/>
      <c r="F17" s="31"/>
      <c r="G17" s="31"/>
      <c r="H17" s="31"/>
      <c r="I17" s="31"/>
      <c r="J17" s="31"/>
      <c r="K17" s="31"/>
      <c r="L17" s="31"/>
      <c r="M17" s="73"/>
      <c r="N17" s="31"/>
    </row>
    <row r="18" spans="2:14">
      <c r="B18" s="35"/>
      <c r="C18" s="36"/>
      <c r="D18" s="31"/>
      <c r="E18" s="31"/>
      <c r="F18" s="31"/>
      <c r="G18" s="31"/>
      <c r="H18" s="31"/>
      <c r="I18" s="31"/>
      <c r="J18" s="31"/>
      <c r="K18" s="31"/>
      <c r="L18" s="31"/>
      <c r="M18" s="73"/>
      <c r="N18" s="31"/>
    </row>
    <row r="19" spans="2:14">
      <c r="B19" s="35"/>
      <c r="C19" s="36"/>
      <c r="D19" s="31"/>
      <c r="E19" s="31"/>
      <c r="F19" s="31"/>
      <c r="G19" s="31"/>
      <c r="H19" s="31"/>
      <c r="I19" s="31"/>
      <c r="J19" s="31"/>
      <c r="K19" s="31"/>
      <c r="L19" s="31"/>
      <c r="M19" s="73"/>
      <c r="N19" s="31"/>
    </row>
    <row r="20" spans="2:14">
      <c r="B20" s="35"/>
      <c r="C20" s="36"/>
      <c r="D20" s="31"/>
      <c r="E20" s="31"/>
      <c r="F20" s="31"/>
      <c r="G20" s="31"/>
      <c r="H20" s="31"/>
      <c r="I20" s="31"/>
      <c r="J20" s="31"/>
      <c r="K20" s="31"/>
      <c r="L20" s="31"/>
      <c r="M20" s="73"/>
      <c r="N20" s="31"/>
    </row>
    <row r="21" spans="2:14">
      <c r="B21" s="35"/>
      <c r="C21" s="36"/>
      <c r="D21" s="31"/>
      <c r="E21" s="31"/>
      <c r="F21" s="31"/>
      <c r="G21" s="31"/>
      <c r="H21" s="31"/>
      <c r="I21" s="31"/>
      <c r="J21" s="31"/>
      <c r="K21" s="31"/>
      <c r="L21" s="31"/>
      <c r="M21" s="73"/>
      <c r="N21" s="31"/>
    </row>
    <row r="22" spans="2:14">
      <c r="B22" s="35"/>
      <c r="C22" s="36"/>
      <c r="D22" s="31"/>
      <c r="E22" s="31"/>
      <c r="F22" s="31"/>
      <c r="G22" s="31"/>
      <c r="H22" s="31"/>
      <c r="I22" s="31"/>
      <c r="J22" s="31"/>
      <c r="K22" s="31"/>
      <c r="L22" s="31"/>
      <c r="M22" s="73"/>
      <c r="N22" s="31"/>
    </row>
    <row r="23" spans="2:14">
      <c r="B23" s="35"/>
      <c r="C23" s="36"/>
      <c r="D23" s="31"/>
      <c r="E23" s="31"/>
      <c r="F23" s="31"/>
      <c r="G23" s="31"/>
      <c r="H23" s="31"/>
      <c r="I23" s="31"/>
      <c r="J23" s="31"/>
      <c r="K23" s="31"/>
      <c r="L23" s="31"/>
      <c r="M23" s="73"/>
      <c r="N23" s="31"/>
    </row>
    <row r="24" spans="2:14">
      <c r="B24" s="35"/>
      <c r="C24" s="36"/>
      <c r="D24" s="31"/>
      <c r="E24" s="31"/>
      <c r="F24" s="31"/>
      <c r="G24" s="31"/>
      <c r="H24" s="31"/>
      <c r="I24" s="31"/>
      <c r="J24" s="31"/>
      <c r="K24" s="31"/>
      <c r="L24" s="31"/>
      <c r="M24" s="73"/>
      <c r="N24" s="31"/>
    </row>
    <row r="25" spans="2:14">
      <c r="B25" s="35"/>
      <c r="C25" s="36"/>
      <c r="D25" s="31"/>
      <c r="E25" s="31"/>
      <c r="F25" s="31"/>
      <c r="G25" s="31"/>
      <c r="H25" s="31"/>
      <c r="I25" s="31"/>
      <c r="J25" s="31"/>
      <c r="K25" s="31"/>
      <c r="L25" s="31"/>
      <c r="M25" s="73"/>
      <c r="N25" s="31"/>
    </row>
    <row r="26" spans="2:14">
      <c r="B26" s="35"/>
      <c r="C26" s="36"/>
      <c r="D26" s="31"/>
      <c r="E26" s="31"/>
      <c r="F26" s="31"/>
      <c r="G26" s="31"/>
      <c r="H26" s="31"/>
      <c r="I26" s="31"/>
      <c r="J26" s="31"/>
      <c r="K26" s="31"/>
      <c r="L26" s="31"/>
      <c r="M26" s="73"/>
      <c r="N26" s="31"/>
    </row>
    <row r="27" spans="2:14">
      <c r="B27" s="35"/>
      <c r="C27" s="36"/>
      <c r="D27" s="31"/>
      <c r="E27" s="31"/>
      <c r="F27" s="31"/>
      <c r="G27" s="31"/>
      <c r="H27" s="31"/>
      <c r="I27" s="31"/>
      <c r="J27" s="31"/>
      <c r="K27" s="31"/>
      <c r="L27" s="31"/>
      <c r="M27" s="73"/>
      <c r="N27" s="31"/>
    </row>
    <row r="28" spans="2:14">
      <c r="B28" s="35"/>
      <c r="C28" s="36"/>
      <c r="D28" s="31"/>
      <c r="E28" s="31"/>
      <c r="F28" s="31"/>
      <c r="G28" s="31"/>
      <c r="H28" s="31"/>
      <c r="I28" s="31"/>
      <c r="J28" s="31"/>
      <c r="K28" s="31"/>
      <c r="L28" s="31"/>
      <c r="M28" s="73"/>
      <c r="N28" s="31"/>
    </row>
    <row r="29" spans="2:14">
      <c r="B29" s="35"/>
      <c r="C29" s="36"/>
      <c r="D29" s="31"/>
      <c r="E29" s="31"/>
      <c r="F29" s="31"/>
      <c r="G29" s="31"/>
      <c r="H29" s="31"/>
      <c r="I29" s="31"/>
      <c r="J29" s="31"/>
      <c r="K29" s="31"/>
      <c r="L29" s="31"/>
      <c r="M29" s="73"/>
      <c r="N29" s="3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J26"/>
  <sheetViews>
    <sheetView view="pageBreakPreview" zoomScale="60" workbookViewId="0">
      <selection activeCell="O11" sqref="O11"/>
    </sheetView>
  </sheetViews>
  <sheetFormatPr defaultRowHeight="15"/>
  <cols>
    <col min="1" max="1" width="27" customWidth="1"/>
    <col min="2" max="2" width="8.42578125" customWidth="1"/>
    <col min="3" max="3" width="8.5703125" bestFit="1" customWidth="1"/>
    <col min="4" max="4" width="14.28515625" customWidth="1"/>
    <col min="6" max="6" width="13.5703125" bestFit="1" customWidth="1"/>
    <col min="9" max="9" width="13.5703125" bestFit="1" customWidth="1"/>
  </cols>
  <sheetData>
    <row r="1" spans="1:10">
      <c r="A1" s="23" t="s">
        <v>228</v>
      </c>
      <c r="B1" s="11"/>
      <c r="C1" s="11"/>
      <c r="D1" s="11"/>
      <c r="E1" s="73"/>
      <c r="F1" s="73"/>
      <c r="G1" s="73"/>
      <c r="H1" s="73"/>
      <c r="I1" s="73"/>
      <c r="J1" s="73"/>
    </row>
    <row r="5" spans="1:10" ht="15.75">
      <c r="A5" s="236" t="s">
        <v>229</v>
      </c>
      <c r="B5" s="236"/>
      <c r="C5" s="236"/>
      <c r="D5" s="236"/>
      <c r="E5" s="236"/>
      <c r="F5" s="236"/>
      <c r="G5" s="236"/>
      <c r="H5" s="236"/>
      <c r="I5" s="236"/>
      <c r="J5" s="236"/>
    </row>
    <row r="6" spans="1:10" ht="15.75">
      <c r="A6" s="236" t="s">
        <v>230</v>
      </c>
      <c r="B6" s="236"/>
      <c r="C6" s="236"/>
      <c r="D6" s="236"/>
      <c r="E6" s="236"/>
      <c r="F6" s="236"/>
      <c r="G6" s="236"/>
      <c r="H6" s="236"/>
      <c r="I6" s="236"/>
      <c r="J6" s="236"/>
    </row>
    <row r="7" spans="1:10">
      <c r="A7" s="116" t="s">
        <v>231</v>
      </c>
      <c r="B7" s="234" t="s">
        <v>232</v>
      </c>
      <c r="C7" s="234"/>
      <c r="D7" s="234"/>
      <c r="E7" s="235" t="s">
        <v>233</v>
      </c>
      <c r="F7" s="235"/>
      <c r="G7" s="235"/>
      <c r="H7" s="235" t="s">
        <v>234</v>
      </c>
      <c r="I7" s="235"/>
      <c r="J7" s="235"/>
    </row>
    <row r="8" spans="1:10">
      <c r="A8" s="117"/>
      <c r="B8" s="54">
        <v>2012</v>
      </c>
      <c r="C8" s="54" t="s">
        <v>235</v>
      </c>
      <c r="D8" s="54" t="s">
        <v>236</v>
      </c>
      <c r="E8" s="54">
        <v>2012</v>
      </c>
      <c r="F8" s="54" t="s">
        <v>237</v>
      </c>
      <c r="G8" s="54" t="s">
        <v>236</v>
      </c>
      <c r="H8" s="54">
        <v>2012</v>
      </c>
      <c r="I8" s="54" t="s">
        <v>237</v>
      </c>
      <c r="J8" s="54" t="s">
        <v>236</v>
      </c>
    </row>
    <row r="9" spans="1:10">
      <c r="A9" s="49" t="s">
        <v>238</v>
      </c>
      <c r="B9" s="49">
        <v>50</v>
      </c>
      <c r="C9" s="51">
        <v>75</v>
      </c>
      <c r="D9" s="51">
        <v>50</v>
      </c>
      <c r="E9" s="50">
        <v>30</v>
      </c>
      <c r="F9" s="52">
        <v>60</v>
      </c>
      <c r="G9" s="52">
        <v>100</v>
      </c>
      <c r="H9" s="53">
        <v>20</v>
      </c>
      <c r="I9" s="53">
        <v>40</v>
      </c>
      <c r="J9" s="53">
        <v>100</v>
      </c>
    </row>
    <row r="10" spans="1:10">
      <c r="A10" s="49" t="s">
        <v>239</v>
      </c>
      <c r="B10" s="49">
        <v>5</v>
      </c>
      <c r="C10" s="51">
        <v>10</v>
      </c>
      <c r="D10" s="51">
        <v>100</v>
      </c>
      <c r="E10" s="50">
        <v>0</v>
      </c>
      <c r="F10" s="52">
        <v>30</v>
      </c>
      <c r="G10" s="52">
        <v>30</v>
      </c>
      <c r="H10" s="53">
        <v>0</v>
      </c>
      <c r="I10" s="53">
        <v>0</v>
      </c>
      <c r="J10" s="53">
        <v>0</v>
      </c>
    </row>
    <row r="11" spans="1:10">
      <c r="A11" s="49" t="s">
        <v>240</v>
      </c>
      <c r="B11" s="49">
        <v>20</v>
      </c>
      <c r="C11" s="51">
        <v>40</v>
      </c>
      <c r="D11" s="51">
        <v>100</v>
      </c>
      <c r="E11" s="50">
        <v>10</v>
      </c>
      <c r="F11" s="52">
        <v>25</v>
      </c>
      <c r="G11" s="52">
        <v>50</v>
      </c>
      <c r="H11" s="53">
        <v>30</v>
      </c>
      <c r="I11" s="53">
        <v>40</v>
      </c>
      <c r="J11" s="53">
        <v>33</v>
      </c>
    </row>
    <row r="12" spans="1:10">
      <c r="A12" s="49" t="s">
        <v>241</v>
      </c>
      <c r="B12" s="49">
        <v>60</v>
      </c>
      <c r="C12" s="51">
        <v>70</v>
      </c>
      <c r="D12" s="51">
        <v>16</v>
      </c>
      <c r="E12" s="50">
        <v>20</v>
      </c>
      <c r="F12" s="52">
        <v>45</v>
      </c>
      <c r="G12" s="52">
        <v>50</v>
      </c>
      <c r="H12" s="53">
        <v>5</v>
      </c>
      <c r="I12" s="53">
        <v>10</v>
      </c>
      <c r="J12" s="53">
        <v>100</v>
      </c>
    </row>
    <row r="13" spans="1:10">
      <c r="A13" s="49" t="s">
        <v>242</v>
      </c>
      <c r="B13" s="49">
        <v>40</v>
      </c>
      <c r="C13" s="51">
        <v>80</v>
      </c>
      <c r="D13" s="51">
        <v>100</v>
      </c>
      <c r="E13" s="50">
        <v>5</v>
      </c>
      <c r="F13" s="52">
        <v>25</v>
      </c>
      <c r="G13" s="52">
        <v>20</v>
      </c>
      <c r="H13" s="53">
        <v>50</v>
      </c>
      <c r="I13" s="53">
        <v>76</v>
      </c>
      <c r="J13" s="53">
        <v>50</v>
      </c>
    </row>
    <row r="14" spans="1:10">
      <c r="A14" s="49" t="s">
        <v>243</v>
      </c>
      <c r="B14" s="49">
        <v>20</v>
      </c>
      <c r="C14" s="51">
        <v>30</v>
      </c>
      <c r="D14" s="51">
        <v>50</v>
      </c>
      <c r="E14" s="50">
        <v>30</v>
      </c>
      <c r="F14" s="52">
        <v>35</v>
      </c>
      <c r="G14" s="52">
        <v>16</v>
      </c>
      <c r="H14" s="53">
        <v>5</v>
      </c>
      <c r="I14" s="53">
        <v>10</v>
      </c>
      <c r="J14" s="53">
        <v>100</v>
      </c>
    </row>
    <row r="15" spans="1:10">
      <c r="A15" s="49" t="s">
        <v>244</v>
      </c>
      <c r="B15" s="49">
        <v>10</v>
      </c>
      <c r="C15" s="51">
        <v>15</v>
      </c>
      <c r="D15" s="51">
        <v>50</v>
      </c>
      <c r="E15" s="50">
        <v>15</v>
      </c>
      <c r="F15" s="52">
        <v>20</v>
      </c>
      <c r="G15" s="52">
        <v>33</v>
      </c>
      <c r="H15" s="53">
        <v>10</v>
      </c>
      <c r="I15" s="53">
        <v>25</v>
      </c>
      <c r="J15" s="53">
        <v>50</v>
      </c>
    </row>
    <row r="16" spans="1:10">
      <c r="A16" s="49" t="s">
        <v>245</v>
      </c>
      <c r="B16" s="49">
        <v>20</v>
      </c>
      <c r="C16" s="51">
        <v>45</v>
      </c>
      <c r="D16" s="51">
        <v>50</v>
      </c>
      <c r="E16" s="50">
        <v>10</v>
      </c>
      <c r="F16" s="52">
        <v>35</v>
      </c>
      <c r="G16" s="52">
        <v>50</v>
      </c>
      <c r="H16" s="53">
        <v>20</v>
      </c>
      <c r="I16" s="53">
        <v>25</v>
      </c>
      <c r="J16" s="53">
        <v>25</v>
      </c>
    </row>
    <row r="17" spans="1:10">
      <c r="A17" s="49" t="s">
        <v>246</v>
      </c>
      <c r="B17" s="49">
        <v>50</v>
      </c>
      <c r="C17" s="51">
        <v>75</v>
      </c>
      <c r="D17" s="51">
        <v>50</v>
      </c>
      <c r="E17" s="50">
        <v>30</v>
      </c>
      <c r="F17" s="52">
        <v>40</v>
      </c>
      <c r="G17" s="52">
        <v>33</v>
      </c>
      <c r="H17" s="53">
        <v>50</v>
      </c>
      <c r="I17" s="53">
        <v>80</v>
      </c>
      <c r="J17" s="53">
        <v>50</v>
      </c>
    </row>
    <row r="18" spans="1:10">
      <c r="A18" s="73"/>
      <c r="B18" s="47">
        <f t="shared" ref="B18:J18" si="0">SUM(B9:B17)</f>
        <v>275</v>
      </c>
      <c r="C18" s="47">
        <f t="shared" si="0"/>
        <v>440</v>
      </c>
      <c r="D18" s="47">
        <f t="shared" si="0"/>
        <v>566</v>
      </c>
      <c r="E18" s="47">
        <f t="shared" si="0"/>
        <v>150</v>
      </c>
      <c r="F18" s="47">
        <f t="shared" si="0"/>
        <v>315</v>
      </c>
      <c r="G18" s="47">
        <f t="shared" si="0"/>
        <v>382</v>
      </c>
      <c r="H18" s="47">
        <f t="shared" si="0"/>
        <v>190</v>
      </c>
      <c r="I18" s="47">
        <f t="shared" si="0"/>
        <v>306</v>
      </c>
      <c r="J18" s="47">
        <f t="shared" si="0"/>
        <v>508</v>
      </c>
    </row>
    <row r="19" spans="1:10">
      <c r="A19" s="73"/>
      <c r="B19" s="47"/>
      <c r="C19" s="73"/>
      <c r="D19" s="73"/>
      <c r="E19" s="73"/>
      <c r="F19" s="73"/>
      <c r="G19" s="73"/>
      <c r="H19" s="73"/>
      <c r="I19" s="73"/>
      <c r="J19" s="73"/>
    </row>
    <row r="20" spans="1:10">
      <c r="A20" s="73" t="s">
        <v>247</v>
      </c>
      <c r="B20" s="47"/>
      <c r="C20" s="73"/>
      <c r="D20" s="73"/>
      <c r="E20" s="73"/>
      <c r="F20" s="73"/>
      <c r="G20" s="73"/>
      <c r="H20" s="73"/>
      <c r="I20" s="73"/>
      <c r="J20" s="73"/>
    </row>
    <row r="21" spans="1:10">
      <c r="A21" s="73" t="s">
        <v>248</v>
      </c>
      <c r="B21" s="47"/>
      <c r="C21" s="73"/>
      <c r="D21" s="73"/>
      <c r="E21" s="73"/>
      <c r="F21" s="73"/>
      <c r="G21" s="73"/>
      <c r="H21" s="73"/>
      <c r="I21" s="73"/>
      <c r="J21" s="73"/>
    </row>
    <row r="22" spans="1:10">
      <c r="A22" s="73" t="s">
        <v>249</v>
      </c>
      <c r="B22" s="47"/>
      <c r="C22" s="73"/>
      <c r="D22" s="73"/>
      <c r="E22" s="73"/>
      <c r="F22" s="73"/>
      <c r="G22" s="73"/>
      <c r="H22" s="73"/>
      <c r="I22" s="73"/>
      <c r="J22" s="73"/>
    </row>
    <row r="23" spans="1:10">
      <c r="A23" s="73" t="s">
        <v>250</v>
      </c>
      <c r="B23" s="47"/>
      <c r="C23" s="73"/>
      <c r="D23" s="73"/>
      <c r="E23" s="73"/>
      <c r="F23" s="73"/>
      <c r="G23" s="73"/>
      <c r="H23" s="73"/>
      <c r="I23" s="73"/>
      <c r="J23" s="73"/>
    </row>
    <row r="24" spans="1:10">
      <c r="A24" s="73"/>
      <c r="B24" s="47"/>
      <c r="C24" s="73"/>
      <c r="D24" s="73"/>
      <c r="E24" s="73"/>
      <c r="F24" s="73"/>
      <c r="G24" s="73"/>
      <c r="H24" s="73"/>
      <c r="I24" s="73"/>
      <c r="J24" s="73"/>
    </row>
    <row r="25" spans="1:10">
      <c r="A25" s="73"/>
      <c r="B25" s="47"/>
      <c r="C25" s="73"/>
      <c r="D25" s="73"/>
      <c r="E25" s="73"/>
      <c r="F25" s="73"/>
      <c r="G25" s="73"/>
      <c r="H25" s="73"/>
      <c r="I25" s="73"/>
      <c r="J25" s="73"/>
    </row>
    <row r="26" spans="1:10">
      <c r="A26" s="73"/>
      <c r="B26" s="48"/>
      <c r="C26" s="73"/>
      <c r="D26" s="73"/>
      <c r="E26" s="73"/>
      <c r="F26" s="73"/>
      <c r="G26" s="73"/>
      <c r="H26" s="73"/>
      <c r="I26" s="73"/>
      <c r="J26" s="73"/>
    </row>
  </sheetData>
  <mergeCells count="5">
    <mergeCell ref="B7:D7"/>
    <mergeCell ref="E7:G7"/>
    <mergeCell ref="H7:J7"/>
    <mergeCell ref="A6:J6"/>
    <mergeCell ref="A5:J5"/>
  </mergeCells>
  <pageMargins left="0.7" right="0.7" top="0.75" bottom="0.75" header="0.3" footer="0.3"/>
  <pageSetup paperSize="9"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B2:M12"/>
  <sheetViews>
    <sheetView workbookViewId="0">
      <selection activeCell="E22" sqref="E22"/>
    </sheetView>
  </sheetViews>
  <sheetFormatPr defaultRowHeight="15"/>
  <cols>
    <col min="2" max="2" width="8.28515625" bestFit="1" customWidth="1"/>
    <col min="3" max="3" width="21.5703125" bestFit="1" customWidth="1"/>
    <col min="4" max="4" width="8.140625" customWidth="1"/>
    <col min="5" max="5" width="21.5703125" bestFit="1" customWidth="1"/>
    <col min="6" max="6" width="18.42578125" bestFit="1" customWidth="1"/>
    <col min="7" max="7" width="5.140625" bestFit="1" customWidth="1"/>
    <col min="9" max="9" width="15.85546875" bestFit="1" customWidth="1"/>
  </cols>
  <sheetData>
    <row r="2" spans="2:13">
      <c r="B2" s="9" t="s">
        <v>200</v>
      </c>
      <c r="C2" s="9" t="s">
        <v>201</v>
      </c>
      <c r="D2" s="73"/>
      <c r="E2" s="9" t="s">
        <v>202</v>
      </c>
      <c r="F2" s="9" t="s">
        <v>201</v>
      </c>
      <c r="G2" s="9" t="s">
        <v>203</v>
      </c>
      <c r="H2" s="73"/>
      <c r="I2" s="9" t="s">
        <v>204</v>
      </c>
      <c r="J2" s="73"/>
      <c r="K2" s="10" t="s">
        <v>205</v>
      </c>
      <c r="L2" s="73"/>
      <c r="M2" s="73" t="s">
        <v>206</v>
      </c>
    </row>
    <row r="3" spans="2:13">
      <c r="B3" s="8">
        <v>1</v>
      </c>
      <c r="C3" s="8" t="s">
        <v>207</v>
      </c>
      <c r="D3" s="73"/>
      <c r="E3" s="8" t="s">
        <v>208</v>
      </c>
      <c r="F3" s="8" t="s">
        <v>207</v>
      </c>
      <c r="G3" s="8" t="s">
        <v>52</v>
      </c>
      <c r="H3" s="73"/>
      <c r="I3" s="8" t="s">
        <v>209</v>
      </c>
      <c r="J3" s="73"/>
      <c r="K3" s="73" t="s">
        <v>42</v>
      </c>
      <c r="L3" s="73"/>
      <c r="M3" s="73" t="s">
        <v>210</v>
      </c>
    </row>
    <row r="4" spans="2:13">
      <c r="B4" s="8">
        <v>2</v>
      </c>
      <c r="C4" s="8" t="s">
        <v>211</v>
      </c>
      <c r="D4" s="73"/>
      <c r="E4" s="8" t="s">
        <v>212</v>
      </c>
      <c r="F4" s="8" t="s">
        <v>207</v>
      </c>
      <c r="G4" s="8" t="s">
        <v>213</v>
      </c>
      <c r="H4" s="73"/>
      <c r="I4" s="8" t="s">
        <v>214</v>
      </c>
      <c r="J4" s="73"/>
      <c r="K4" s="73" t="s">
        <v>47</v>
      </c>
      <c r="L4" s="73"/>
      <c r="M4" s="73" t="s">
        <v>215</v>
      </c>
    </row>
    <row r="5" spans="2:13">
      <c r="B5" s="8">
        <v>3</v>
      </c>
      <c r="C5" s="8" t="s">
        <v>216</v>
      </c>
      <c r="D5" s="73"/>
      <c r="E5" s="8" t="s">
        <v>217</v>
      </c>
      <c r="F5" s="8" t="s">
        <v>211</v>
      </c>
      <c r="G5" s="8" t="s">
        <v>54</v>
      </c>
      <c r="H5" s="73"/>
      <c r="I5" s="8" t="s">
        <v>45</v>
      </c>
      <c r="J5" s="73"/>
      <c r="K5" s="73"/>
      <c r="L5" s="73"/>
      <c r="M5" s="73"/>
    </row>
    <row r="6" spans="2:13">
      <c r="B6" s="8">
        <v>4</v>
      </c>
      <c r="C6" s="8" t="s">
        <v>218</v>
      </c>
      <c r="D6" s="73"/>
      <c r="E6" s="8" t="s">
        <v>219</v>
      </c>
      <c r="F6" s="8" t="s">
        <v>211</v>
      </c>
      <c r="G6" s="8" t="s">
        <v>56</v>
      </c>
      <c r="H6" s="73"/>
      <c r="I6" s="8" t="s">
        <v>46</v>
      </c>
      <c r="J6" s="73"/>
      <c r="K6" s="73"/>
      <c r="L6" s="73"/>
      <c r="M6" s="73"/>
    </row>
    <row r="7" spans="2:13">
      <c r="B7" s="73"/>
      <c r="C7" s="73"/>
      <c r="D7" s="73"/>
      <c r="E7" s="8" t="s">
        <v>220</v>
      </c>
      <c r="F7" s="8" t="s">
        <v>211</v>
      </c>
      <c r="G7" s="8" t="s">
        <v>58</v>
      </c>
      <c r="H7" s="73"/>
      <c r="I7" s="73"/>
      <c r="J7" s="73"/>
      <c r="K7" s="73"/>
      <c r="L7" s="73"/>
      <c r="M7" s="73"/>
    </row>
    <row r="8" spans="2:13">
      <c r="B8" s="73"/>
      <c r="C8" s="73"/>
      <c r="D8" s="73"/>
      <c r="E8" s="8" t="s">
        <v>221</v>
      </c>
      <c r="F8" s="8" t="s">
        <v>216</v>
      </c>
      <c r="G8" s="8" t="s">
        <v>64</v>
      </c>
      <c r="H8" s="73"/>
      <c r="I8" s="73"/>
      <c r="J8" s="73"/>
      <c r="K8" s="73"/>
      <c r="L8" s="73"/>
      <c r="M8" s="73"/>
    </row>
    <row r="9" spans="2:13">
      <c r="B9" s="73"/>
      <c r="C9" s="73"/>
      <c r="D9" s="73"/>
      <c r="E9" s="8" t="s">
        <v>222</v>
      </c>
      <c r="F9" s="8" t="s">
        <v>216</v>
      </c>
      <c r="G9" s="8" t="s">
        <v>223</v>
      </c>
      <c r="H9" s="73"/>
      <c r="I9" s="73"/>
      <c r="J9" s="73"/>
      <c r="K9" s="73"/>
      <c r="L9" s="73"/>
      <c r="M9" s="73"/>
    </row>
    <row r="10" spans="2:13">
      <c r="B10" s="73"/>
      <c r="C10" s="73"/>
      <c r="D10" s="73"/>
      <c r="E10" s="8" t="s">
        <v>224</v>
      </c>
      <c r="F10" s="8" t="s">
        <v>216</v>
      </c>
      <c r="G10" s="8" t="s">
        <v>225</v>
      </c>
      <c r="H10" s="73"/>
      <c r="I10" s="73"/>
      <c r="J10" s="73"/>
      <c r="K10" s="73"/>
      <c r="L10" s="73"/>
      <c r="M10" s="73"/>
    </row>
    <row r="11" spans="2:13">
      <c r="B11" s="73"/>
      <c r="C11" s="73"/>
      <c r="D11" s="73"/>
      <c r="E11" s="8" t="s">
        <v>226</v>
      </c>
      <c r="F11" s="8" t="s">
        <v>218</v>
      </c>
      <c r="G11" s="8" t="s">
        <v>66</v>
      </c>
      <c r="H11" s="73"/>
      <c r="I11" s="73"/>
      <c r="J11" s="73"/>
      <c r="K11" s="73"/>
      <c r="L11" s="73"/>
      <c r="M11" s="73"/>
    </row>
    <row r="12" spans="2:13">
      <c r="B12" s="73"/>
      <c r="C12" s="73"/>
      <c r="D12" s="73"/>
      <c r="E12" s="8" t="s">
        <v>227</v>
      </c>
      <c r="F12" s="8" t="s">
        <v>218</v>
      </c>
      <c r="G12" s="8" t="s">
        <v>68</v>
      </c>
      <c r="H12" s="73"/>
      <c r="I12" s="73"/>
      <c r="J12" s="73"/>
      <c r="K12" s="73"/>
      <c r="L12" s="73"/>
      <c r="M12" s="7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R1096"/>
  <sheetViews>
    <sheetView view="pageBreakPreview" zoomScale="6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5.75"/>
  <cols>
    <col min="1" max="1" width="45" bestFit="1" customWidth="1"/>
    <col min="5" max="5" width="6.5703125" customWidth="1"/>
    <col min="6" max="6" width="21.7109375" customWidth="1"/>
    <col min="7" max="7" width="54.5703125" customWidth="1"/>
    <col min="8" max="8" width="51.5703125" style="56" customWidth="1"/>
    <col min="9" max="9" width="13.5703125" style="55" customWidth="1"/>
    <col min="10" max="10" width="13.7109375" customWidth="1"/>
    <col min="11" max="11" width="28.7109375" hidden="1" customWidth="1"/>
    <col min="12" max="12" width="12.28515625" style="55" bestFit="1" customWidth="1"/>
    <col min="13" max="13" width="14" style="55" bestFit="1" customWidth="1"/>
    <col min="14" max="14" width="15.140625" style="218" bestFit="1" customWidth="1"/>
    <col min="15" max="15" width="17.28515625" style="218" bestFit="1" customWidth="1"/>
    <col min="16" max="16" width="17.140625" bestFit="1" customWidth="1"/>
    <col min="17" max="17" width="25.28515625" style="68" bestFit="1" customWidth="1"/>
    <col min="18" max="18" width="9.140625" style="79"/>
  </cols>
  <sheetData>
    <row r="1" spans="1:18" ht="28.5">
      <c r="A1" s="263" t="s">
        <v>251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81"/>
      <c r="M1" s="81"/>
      <c r="N1" s="212"/>
      <c r="O1" s="212"/>
      <c r="P1" s="79"/>
      <c r="Q1" s="82"/>
      <c r="R1" s="82"/>
    </row>
    <row r="2" spans="1:18" ht="28.5" customHeight="1">
      <c r="A2" s="264" t="s">
        <v>1065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78"/>
    </row>
    <row r="3" spans="1:18" ht="26.25" customHeight="1">
      <c r="A3" s="265" t="s">
        <v>252</v>
      </c>
      <c r="B3" s="267" t="s">
        <v>253</v>
      </c>
      <c r="C3" s="267"/>
      <c r="D3" s="267"/>
      <c r="E3" s="267"/>
      <c r="F3" s="267"/>
      <c r="G3" s="267"/>
      <c r="H3" s="267"/>
      <c r="I3" s="267"/>
      <c r="J3" s="267"/>
      <c r="K3" s="267"/>
      <c r="L3" s="267" t="s">
        <v>254</v>
      </c>
      <c r="M3" s="267"/>
      <c r="N3" s="269"/>
      <c r="O3" s="269"/>
      <c r="P3" s="267"/>
      <c r="Q3" s="267"/>
    </row>
    <row r="4" spans="1:18" ht="33" customHeight="1">
      <c r="A4" s="266"/>
      <c r="B4" s="268" t="s">
        <v>255</v>
      </c>
      <c r="C4" s="268"/>
      <c r="D4" s="268"/>
      <c r="E4" s="268"/>
      <c r="F4" s="169" t="s">
        <v>256</v>
      </c>
      <c r="G4" s="169" t="s">
        <v>257</v>
      </c>
      <c r="H4" s="168" t="s">
        <v>258</v>
      </c>
      <c r="I4" s="169" t="s">
        <v>259</v>
      </c>
      <c r="J4" s="169" t="s">
        <v>260</v>
      </c>
      <c r="K4" s="168" t="s">
        <v>261</v>
      </c>
      <c r="L4" s="169" t="s">
        <v>262</v>
      </c>
      <c r="M4" s="168" t="s">
        <v>263</v>
      </c>
      <c r="N4" s="213" t="s">
        <v>1070</v>
      </c>
      <c r="O4" s="213" t="s">
        <v>1071</v>
      </c>
      <c r="P4" s="171" t="s">
        <v>264</v>
      </c>
      <c r="Q4" s="168" t="s">
        <v>265</v>
      </c>
    </row>
    <row r="5" spans="1:18" ht="18.75">
      <c r="A5" s="95" t="s">
        <v>266</v>
      </c>
      <c r="B5" s="237" t="s">
        <v>267</v>
      </c>
      <c r="C5" s="238"/>
      <c r="D5" s="238"/>
      <c r="E5" s="239"/>
      <c r="F5" s="120" t="s">
        <v>268</v>
      </c>
      <c r="G5" s="95" t="s">
        <v>269</v>
      </c>
      <c r="H5" s="96" t="s">
        <v>270</v>
      </c>
      <c r="I5" s="97">
        <v>1</v>
      </c>
      <c r="J5" s="95" t="s">
        <v>271</v>
      </c>
      <c r="K5" s="95"/>
      <c r="L5" s="98">
        <v>41395</v>
      </c>
      <c r="M5" s="98">
        <v>42735</v>
      </c>
      <c r="N5" s="214">
        <v>1</v>
      </c>
      <c r="O5" s="214">
        <v>1</v>
      </c>
      <c r="P5" s="99"/>
      <c r="Q5" s="100" t="s">
        <v>272</v>
      </c>
    </row>
    <row r="6" spans="1:18" ht="30">
      <c r="A6" s="104" t="s">
        <v>276</v>
      </c>
      <c r="B6" s="240"/>
      <c r="C6" s="241"/>
      <c r="D6" s="241"/>
      <c r="E6" s="242"/>
      <c r="F6" s="120" t="s">
        <v>297</v>
      </c>
      <c r="G6" s="160" t="s">
        <v>971</v>
      </c>
      <c r="H6" s="157" t="s">
        <v>966</v>
      </c>
      <c r="I6" s="158">
        <v>1</v>
      </c>
      <c r="J6" s="51" t="s">
        <v>967</v>
      </c>
      <c r="K6" s="110"/>
      <c r="L6" s="159">
        <v>41426</v>
      </c>
      <c r="M6" s="159">
        <v>42735</v>
      </c>
      <c r="N6" s="214">
        <v>1</v>
      </c>
      <c r="O6" s="214">
        <v>0</v>
      </c>
      <c r="P6" s="99"/>
      <c r="Q6" s="123" t="s">
        <v>975</v>
      </c>
    </row>
    <row r="7" spans="1:18" s="73" customFormat="1" ht="18.75">
      <c r="A7" s="104" t="s">
        <v>277</v>
      </c>
      <c r="B7" s="240"/>
      <c r="C7" s="241"/>
      <c r="D7" s="241"/>
      <c r="E7" s="242"/>
      <c r="F7" s="120" t="s">
        <v>297</v>
      </c>
      <c r="G7" s="95" t="s">
        <v>298</v>
      </c>
      <c r="H7" s="101" t="s">
        <v>299</v>
      </c>
      <c r="I7" s="97">
        <v>1</v>
      </c>
      <c r="J7" s="95" t="s">
        <v>300</v>
      </c>
      <c r="K7" s="100" t="s">
        <v>301</v>
      </c>
      <c r="L7" s="98">
        <v>41426</v>
      </c>
      <c r="M7" s="98">
        <v>42735</v>
      </c>
      <c r="N7" s="214">
        <v>1</v>
      </c>
      <c r="O7" s="214">
        <v>0</v>
      </c>
      <c r="P7" s="100"/>
      <c r="Q7" s="100"/>
      <c r="R7" s="79"/>
    </row>
    <row r="8" spans="1:18" ht="18.75">
      <c r="A8" s="104" t="s">
        <v>277</v>
      </c>
      <c r="B8" s="240"/>
      <c r="C8" s="241"/>
      <c r="D8" s="241"/>
      <c r="E8" s="242"/>
      <c r="F8" s="120" t="s">
        <v>297</v>
      </c>
      <c r="G8" s="95" t="s">
        <v>298</v>
      </c>
      <c r="H8" s="101" t="s">
        <v>302</v>
      </c>
      <c r="I8" s="97">
        <v>1</v>
      </c>
      <c r="J8" s="95" t="s">
        <v>303</v>
      </c>
      <c r="K8" s="100" t="s">
        <v>304</v>
      </c>
      <c r="L8" s="98">
        <v>41426</v>
      </c>
      <c r="M8" s="98">
        <v>42735</v>
      </c>
      <c r="N8" s="214">
        <v>1</v>
      </c>
      <c r="O8" s="214">
        <v>0</v>
      </c>
      <c r="P8" s="100"/>
      <c r="Q8" s="100"/>
    </row>
    <row r="9" spans="1:18" ht="18.75">
      <c r="A9" s="104" t="s">
        <v>277</v>
      </c>
      <c r="B9" s="240"/>
      <c r="C9" s="241"/>
      <c r="D9" s="241"/>
      <c r="E9" s="242"/>
      <c r="F9" s="120" t="s">
        <v>297</v>
      </c>
      <c r="G9" s="95" t="s">
        <v>298</v>
      </c>
      <c r="H9" s="101" t="s">
        <v>305</v>
      </c>
      <c r="I9" s="97">
        <v>1</v>
      </c>
      <c r="J9" s="95" t="s">
        <v>306</v>
      </c>
      <c r="K9" s="95" t="s">
        <v>307</v>
      </c>
      <c r="L9" s="98">
        <v>41426</v>
      </c>
      <c r="M9" s="98">
        <v>42735</v>
      </c>
      <c r="N9" s="214">
        <v>1</v>
      </c>
      <c r="O9" s="214">
        <v>0</v>
      </c>
      <c r="P9" s="100"/>
      <c r="Q9" s="100"/>
    </row>
    <row r="10" spans="1:18" ht="18.75">
      <c r="A10" s="104" t="s">
        <v>277</v>
      </c>
      <c r="B10" s="240"/>
      <c r="C10" s="241"/>
      <c r="D10" s="241"/>
      <c r="E10" s="242"/>
      <c r="F10" s="120" t="s">
        <v>297</v>
      </c>
      <c r="G10" s="95" t="s">
        <v>298</v>
      </c>
      <c r="H10" s="101" t="s">
        <v>308</v>
      </c>
      <c r="I10" s="97">
        <v>1</v>
      </c>
      <c r="J10" s="95" t="s">
        <v>309</v>
      </c>
      <c r="K10" s="100" t="s">
        <v>304</v>
      </c>
      <c r="L10" s="98">
        <v>41426</v>
      </c>
      <c r="M10" s="98">
        <v>42735</v>
      </c>
      <c r="N10" s="214">
        <v>1</v>
      </c>
      <c r="O10" s="214">
        <v>0</v>
      </c>
      <c r="P10" s="100"/>
      <c r="Q10" s="100"/>
    </row>
    <row r="11" spans="1:18" s="73" customFormat="1" ht="18.75">
      <c r="A11" s="104" t="s">
        <v>277</v>
      </c>
      <c r="B11" s="240"/>
      <c r="C11" s="241"/>
      <c r="D11" s="241"/>
      <c r="E11" s="242"/>
      <c r="F11" s="120" t="s">
        <v>297</v>
      </c>
      <c r="G11" s="95" t="s">
        <v>298</v>
      </c>
      <c r="H11" s="101" t="s">
        <v>310</v>
      </c>
      <c r="I11" s="97">
        <v>1</v>
      </c>
      <c r="J11" s="95" t="s">
        <v>311</v>
      </c>
      <c r="K11" s="100" t="s">
        <v>304</v>
      </c>
      <c r="L11" s="98">
        <v>41548</v>
      </c>
      <c r="M11" s="98">
        <v>42735</v>
      </c>
      <c r="N11" s="214">
        <v>1</v>
      </c>
      <c r="O11" s="214">
        <v>0</v>
      </c>
      <c r="P11" s="100"/>
      <c r="Q11" s="100"/>
      <c r="R11" s="79"/>
    </row>
    <row r="12" spans="1:18" ht="18.75">
      <c r="A12" s="104" t="s">
        <v>277</v>
      </c>
      <c r="B12" s="240"/>
      <c r="C12" s="241"/>
      <c r="D12" s="241"/>
      <c r="E12" s="242"/>
      <c r="F12" s="120" t="s">
        <v>297</v>
      </c>
      <c r="G12" s="95" t="s">
        <v>298</v>
      </c>
      <c r="H12" s="101" t="s">
        <v>312</v>
      </c>
      <c r="I12" s="97">
        <v>1</v>
      </c>
      <c r="J12" s="95" t="s">
        <v>313</v>
      </c>
      <c r="K12" s="100" t="s">
        <v>304</v>
      </c>
      <c r="L12" s="98">
        <v>41579</v>
      </c>
      <c r="M12" s="98">
        <v>42735</v>
      </c>
      <c r="N12" s="214">
        <v>1</v>
      </c>
      <c r="O12" s="214">
        <v>0</v>
      </c>
      <c r="P12" s="100"/>
      <c r="Q12" s="100"/>
    </row>
    <row r="13" spans="1:18" s="73" customFormat="1" ht="18.75">
      <c r="A13" s="104" t="s">
        <v>277</v>
      </c>
      <c r="B13" s="240"/>
      <c r="C13" s="241"/>
      <c r="D13" s="241"/>
      <c r="E13" s="242"/>
      <c r="F13" s="120" t="s">
        <v>297</v>
      </c>
      <c r="G13" s="95" t="s">
        <v>298</v>
      </c>
      <c r="H13" s="101" t="s">
        <v>314</v>
      </c>
      <c r="I13" s="97">
        <v>1</v>
      </c>
      <c r="J13" s="95" t="s">
        <v>315</v>
      </c>
      <c r="K13" s="95"/>
      <c r="L13" s="98">
        <v>41426</v>
      </c>
      <c r="M13" s="98">
        <v>42735</v>
      </c>
      <c r="N13" s="214">
        <v>1</v>
      </c>
      <c r="O13" s="214">
        <v>0</v>
      </c>
      <c r="P13" s="100"/>
      <c r="Q13" s="100"/>
      <c r="R13" s="79"/>
    </row>
    <row r="14" spans="1:18" ht="18.75">
      <c r="A14" s="106" t="s">
        <v>393</v>
      </c>
      <c r="B14" s="240"/>
      <c r="C14" s="241"/>
      <c r="D14" s="241"/>
      <c r="E14" s="242"/>
      <c r="F14" s="120" t="s">
        <v>394</v>
      </c>
      <c r="G14" s="106" t="s">
        <v>298</v>
      </c>
      <c r="H14" s="106" t="s">
        <v>395</v>
      </c>
      <c r="I14" s="97">
        <v>1</v>
      </c>
      <c r="J14" s="106" t="s">
        <v>396</v>
      </c>
      <c r="K14" s="100" t="s">
        <v>397</v>
      </c>
      <c r="L14" s="98">
        <v>41426</v>
      </c>
      <c r="M14" s="98">
        <v>41487</v>
      </c>
      <c r="N14" s="214">
        <v>1</v>
      </c>
      <c r="O14" s="214">
        <v>0</v>
      </c>
      <c r="P14" s="193"/>
      <c r="Q14" s="100"/>
    </row>
    <row r="15" spans="1:18" ht="18.75">
      <c r="A15" s="95" t="s">
        <v>266</v>
      </c>
      <c r="B15" s="240"/>
      <c r="C15" s="241"/>
      <c r="D15" s="241"/>
      <c r="E15" s="242"/>
      <c r="F15" s="120" t="s">
        <v>268</v>
      </c>
      <c r="G15" s="100" t="s">
        <v>273</v>
      </c>
      <c r="H15" s="101" t="s">
        <v>274</v>
      </c>
      <c r="I15" s="97">
        <v>6</v>
      </c>
      <c r="J15" s="102" t="s">
        <v>275</v>
      </c>
      <c r="K15" s="95"/>
      <c r="L15" s="98">
        <v>41395</v>
      </c>
      <c r="M15" s="98">
        <v>42735</v>
      </c>
      <c r="N15" s="214">
        <v>1</v>
      </c>
      <c r="O15" s="214">
        <v>1</v>
      </c>
      <c r="P15" s="99"/>
      <c r="Q15" s="100" t="s">
        <v>272</v>
      </c>
    </row>
    <row r="16" spans="1:18" s="73" customFormat="1" ht="18.75">
      <c r="A16" s="95" t="s">
        <v>276</v>
      </c>
      <c r="B16" s="240"/>
      <c r="C16" s="241"/>
      <c r="D16" s="241"/>
      <c r="E16" s="242"/>
      <c r="F16" s="155" t="s">
        <v>268</v>
      </c>
      <c r="G16" s="100" t="s">
        <v>130</v>
      </c>
      <c r="H16" s="101" t="s">
        <v>274</v>
      </c>
      <c r="I16" s="97">
        <v>6</v>
      </c>
      <c r="J16" s="102" t="s">
        <v>129</v>
      </c>
      <c r="K16" s="95"/>
      <c r="L16" s="98">
        <v>41487</v>
      </c>
      <c r="M16" s="98">
        <v>42035</v>
      </c>
      <c r="N16" s="214">
        <v>1</v>
      </c>
      <c r="O16" s="214">
        <v>0</v>
      </c>
      <c r="P16" s="103"/>
      <c r="Q16" s="100"/>
      <c r="R16" s="79"/>
    </row>
    <row r="17" spans="1:18" s="73" customFormat="1" ht="30">
      <c r="A17" s="104" t="s">
        <v>276</v>
      </c>
      <c r="B17" s="240"/>
      <c r="C17" s="241"/>
      <c r="D17" s="241"/>
      <c r="E17" s="242"/>
      <c r="F17" s="155" t="s">
        <v>297</v>
      </c>
      <c r="G17" s="160" t="s">
        <v>970</v>
      </c>
      <c r="H17" s="157" t="s">
        <v>966</v>
      </c>
      <c r="I17" s="158">
        <v>6</v>
      </c>
      <c r="J17" s="51" t="s">
        <v>969</v>
      </c>
      <c r="K17" s="110"/>
      <c r="L17" s="159">
        <v>41426</v>
      </c>
      <c r="M17" s="159">
        <v>42735</v>
      </c>
      <c r="N17" s="214">
        <v>1</v>
      </c>
      <c r="O17" s="214">
        <v>0</v>
      </c>
      <c r="P17" s="99"/>
      <c r="Q17" s="123" t="s">
        <v>975</v>
      </c>
      <c r="R17" s="79"/>
    </row>
    <row r="18" spans="1:18" ht="18.75">
      <c r="A18" s="104" t="s">
        <v>277</v>
      </c>
      <c r="B18" s="240"/>
      <c r="C18" s="241"/>
      <c r="D18" s="241"/>
      <c r="E18" s="242"/>
      <c r="F18" s="120" t="s">
        <v>297</v>
      </c>
      <c r="G18" s="101" t="s">
        <v>316</v>
      </c>
      <c r="H18" s="101" t="s">
        <v>317</v>
      </c>
      <c r="I18" s="97">
        <v>6</v>
      </c>
      <c r="J18" s="95" t="s">
        <v>318</v>
      </c>
      <c r="K18" s="95"/>
      <c r="L18" s="98">
        <v>41426</v>
      </c>
      <c r="M18" s="98">
        <v>42735</v>
      </c>
      <c r="N18" s="214">
        <v>1</v>
      </c>
      <c r="O18" s="214">
        <v>0</v>
      </c>
      <c r="P18" s="100"/>
      <c r="Q18" s="100"/>
    </row>
    <row r="19" spans="1:18" ht="18.75">
      <c r="A19" s="104" t="s">
        <v>277</v>
      </c>
      <c r="B19" s="240"/>
      <c r="C19" s="241"/>
      <c r="D19" s="241"/>
      <c r="E19" s="242"/>
      <c r="F19" s="120" t="s">
        <v>297</v>
      </c>
      <c r="G19" s="101" t="s">
        <v>316</v>
      </c>
      <c r="H19" s="101" t="s">
        <v>319</v>
      </c>
      <c r="I19" s="97">
        <v>6</v>
      </c>
      <c r="J19" s="95" t="s">
        <v>320</v>
      </c>
      <c r="K19" s="95"/>
      <c r="L19" s="98">
        <v>41487</v>
      </c>
      <c r="M19" s="98">
        <v>42735</v>
      </c>
      <c r="N19" s="214">
        <v>1</v>
      </c>
      <c r="O19" s="214">
        <v>0</v>
      </c>
      <c r="P19" s="100"/>
      <c r="Q19" s="100"/>
    </row>
    <row r="20" spans="1:18" ht="18.75">
      <c r="A20" s="104" t="s">
        <v>277</v>
      </c>
      <c r="B20" s="240"/>
      <c r="C20" s="241"/>
      <c r="D20" s="241"/>
      <c r="E20" s="242"/>
      <c r="F20" s="120" t="s">
        <v>297</v>
      </c>
      <c r="G20" s="95" t="s">
        <v>321</v>
      </c>
      <c r="H20" s="101" t="s">
        <v>322</v>
      </c>
      <c r="I20" s="97">
        <v>6</v>
      </c>
      <c r="J20" s="95" t="s">
        <v>323</v>
      </c>
      <c r="K20" s="95"/>
      <c r="L20" s="98">
        <v>41699</v>
      </c>
      <c r="M20" s="98">
        <v>41730</v>
      </c>
      <c r="N20" s="214">
        <v>1</v>
      </c>
      <c r="O20" s="214">
        <v>0</v>
      </c>
      <c r="P20" s="100"/>
      <c r="Q20" s="100"/>
    </row>
    <row r="21" spans="1:18" ht="18.75">
      <c r="A21" s="104" t="s">
        <v>277</v>
      </c>
      <c r="B21" s="240"/>
      <c r="C21" s="241"/>
      <c r="D21" s="241"/>
      <c r="E21" s="242"/>
      <c r="F21" s="120" t="s">
        <v>297</v>
      </c>
      <c r="G21" s="95" t="s">
        <v>321</v>
      </c>
      <c r="H21" s="101" t="s">
        <v>324</v>
      </c>
      <c r="I21" s="97">
        <v>6</v>
      </c>
      <c r="J21" s="95" t="s">
        <v>325</v>
      </c>
      <c r="K21" s="95"/>
      <c r="L21" s="98">
        <v>41699</v>
      </c>
      <c r="M21" s="98">
        <v>41760</v>
      </c>
      <c r="N21" s="214">
        <v>1</v>
      </c>
      <c r="O21" s="214">
        <v>0</v>
      </c>
      <c r="P21" s="100"/>
      <c r="Q21" s="100"/>
    </row>
    <row r="22" spans="1:18" ht="30">
      <c r="A22" s="104" t="s">
        <v>277</v>
      </c>
      <c r="B22" s="240"/>
      <c r="C22" s="241"/>
      <c r="D22" s="241"/>
      <c r="E22" s="242"/>
      <c r="F22" s="120" t="s">
        <v>297</v>
      </c>
      <c r="G22" s="95" t="s">
        <v>326</v>
      </c>
      <c r="H22" s="101" t="s">
        <v>327</v>
      </c>
      <c r="I22" s="97">
        <v>6</v>
      </c>
      <c r="J22" s="95" t="s">
        <v>328</v>
      </c>
      <c r="K22" s="95"/>
      <c r="L22" s="98">
        <v>41395</v>
      </c>
      <c r="M22" s="98">
        <v>42004</v>
      </c>
      <c r="N22" s="214">
        <v>1</v>
      </c>
      <c r="O22" s="214">
        <v>0</v>
      </c>
      <c r="P22" s="122"/>
      <c r="Q22" s="123" t="s">
        <v>329</v>
      </c>
    </row>
    <row r="23" spans="1:18" ht="18.75">
      <c r="A23" s="104" t="s">
        <v>277</v>
      </c>
      <c r="B23" s="240"/>
      <c r="C23" s="241"/>
      <c r="D23" s="241"/>
      <c r="E23" s="242"/>
      <c r="F23" s="120" t="s">
        <v>297</v>
      </c>
      <c r="G23" s="95" t="s">
        <v>326</v>
      </c>
      <c r="H23" s="101" t="s">
        <v>330</v>
      </c>
      <c r="I23" s="97">
        <v>6</v>
      </c>
      <c r="J23" s="95" t="s">
        <v>331</v>
      </c>
      <c r="K23" s="95"/>
      <c r="L23" s="98">
        <v>41730</v>
      </c>
      <c r="M23" s="98">
        <v>41760</v>
      </c>
      <c r="N23" s="214">
        <v>1</v>
      </c>
      <c r="O23" s="214">
        <v>0</v>
      </c>
      <c r="P23" s="100"/>
      <c r="Q23" s="100"/>
    </row>
    <row r="24" spans="1:18" ht="18.75">
      <c r="A24" s="104" t="s">
        <v>277</v>
      </c>
      <c r="B24" s="240"/>
      <c r="C24" s="241"/>
      <c r="D24" s="241"/>
      <c r="E24" s="242"/>
      <c r="F24" s="120" t="s">
        <v>297</v>
      </c>
      <c r="G24" s="95" t="s">
        <v>326</v>
      </c>
      <c r="H24" s="101" t="s">
        <v>332</v>
      </c>
      <c r="I24" s="97">
        <v>6</v>
      </c>
      <c r="J24" s="95" t="s">
        <v>333</v>
      </c>
      <c r="K24" s="95"/>
      <c r="L24" s="98">
        <v>41730</v>
      </c>
      <c r="M24" s="98">
        <v>41760</v>
      </c>
      <c r="N24" s="214">
        <v>1</v>
      </c>
      <c r="O24" s="214">
        <v>0</v>
      </c>
      <c r="P24" s="100"/>
      <c r="Q24" s="100"/>
    </row>
    <row r="25" spans="1:18" ht="18.75">
      <c r="A25" s="104" t="s">
        <v>277</v>
      </c>
      <c r="B25" s="240"/>
      <c r="C25" s="241"/>
      <c r="D25" s="241"/>
      <c r="E25" s="242"/>
      <c r="F25" s="120" t="s">
        <v>297</v>
      </c>
      <c r="G25" s="95" t="s">
        <v>326</v>
      </c>
      <c r="H25" s="101" t="s">
        <v>334</v>
      </c>
      <c r="I25" s="97">
        <v>6</v>
      </c>
      <c r="J25" s="95" t="s">
        <v>335</v>
      </c>
      <c r="K25" s="95"/>
      <c r="L25" s="98">
        <v>41456</v>
      </c>
      <c r="M25" s="98">
        <v>41485</v>
      </c>
      <c r="N25" s="214">
        <v>1</v>
      </c>
      <c r="O25" s="214">
        <v>0</v>
      </c>
      <c r="P25" s="100"/>
      <c r="Q25" s="100"/>
    </row>
    <row r="26" spans="1:18" ht="18.75">
      <c r="A26" s="106" t="s">
        <v>393</v>
      </c>
      <c r="B26" s="240"/>
      <c r="C26" s="241"/>
      <c r="D26" s="241"/>
      <c r="E26" s="242"/>
      <c r="F26" s="120" t="s">
        <v>394</v>
      </c>
      <c r="G26" s="106" t="s">
        <v>398</v>
      </c>
      <c r="H26" s="106" t="s">
        <v>399</v>
      </c>
      <c r="I26" s="97">
        <v>6</v>
      </c>
      <c r="J26" s="106" t="s">
        <v>400</v>
      </c>
      <c r="K26" s="95"/>
      <c r="L26" s="98">
        <v>41426</v>
      </c>
      <c r="M26" s="98">
        <v>41487</v>
      </c>
      <c r="N26" s="214">
        <v>1</v>
      </c>
      <c r="O26" s="214">
        <v>0</v>
      </c>
      <c r="P26" s="193"/>
      <c r="Q26" s="100"/>
    </row>
    <row r="27" spans="1:18" ht="18.75">
      <c r="A27" s="106" t="s">
        <v>393</v>
      </c>
      <c r="B27" s="240"/>
      <c r="C27" s="241"/>
      <c r="D27" s="241"/>
      <c r="E27" s="242"/>
      <c r="F27" s="120" t="s">
        <v>394</v>
      </c>
      <c r="G27" s="106" t="s">
        <v>326</v>
      </c>
      <c r="H27" s="106" t="s">
        <v>399</v>
      </c>
      <c r="I27" s="97">
        <v>6</v>
      </c>
      <c r="J27" s="106" t="s">
        <v>401</v>
      </c>
      <c r="K27" s="95"/>
      <c r="L27" s="98">
        <v>41487</v>
      </c>
      <c r="M27" s="98">
        <v>41548</v>
      </c>
      <c r="N27" s="214">
        <v>1</v>
      </c>
      <c r="O27" s="214">
        <v>0</v>
      </c>
      <c r="P27" s="193"/>
      <c r="Q27" s="100"/>
    </row>
    <row r="28" spans="1:18" ht="18.75">
      <c r="A28" s="104" t="s">
        <v>277</v>
      </c>
      <c r="B28" s="240"/>
      <c r="C28" s="241"/>
      <c r="D28" s="241"/>
      <c r="E28" s="242"/>
      <c r="F28" s="120" t="s">
        <v>268</v>
      </c>
      <c r="G28" s="100" t="s">
        <v>278</v>
      </c>
      <c r="H28" s="101" t="s">
        <v>279</v>
      </c>
      <c r="I28" s="193">
        <v>8</v>
      </c>
      <c r="J28" s="104" t="s">
        <v>280</v>
      </c>
      <c r="K28" s="101" t="s">
        <v>281</v>
      </c>
      <c r="L28" s="98">
        <v>41640</v>
      </c>
      <c r="M28" s="98">
        <v>41670</v>
      </c>
      <c r="N28" s="214">
        <v>1</v>
      </c>
      <c r="O28" s="214">
        <v>0</v>
      </c>
      <c r="P28" s="100"/>
      <c r="Q28" s="100"/>
    </row>
    <row r="29" spans="1:18" ht="32.25" customHeight="1">
      <c r="A29" s="104" t="s">
        <v>277</v>
      </c>
      <c r="B29" s="240"/>
      <c r="C29" s="241"/>
      <c r="D29" s="241"/>
      <c r="E29" s="242"/>
      <c r="F29" s="120" t="s">
        <v>268</v>
      </c>
      <c r="G29" s="100" t="s">
        <v>282</v>
      </c>
      <c r="H29" s="101" t="s">
        <v>283</v>
      </c>
      <c r="I29" s="193">
        <v>8</v>
      </c>
      <c r="J29" s="104" t="s">
        <v>284</v>
      </c>
      <c r="K29" s="95"/>
      <c r="L29" s="98">
        <v>41456</v>
      </c>
      <c r="M29" s="98">
        <v>41517</v>
      </c>
      <c r="N29" s="214">
        <v>1</v>
      </c>
      <c r="O29" s="214">
        <v>0</v>
      </c>
      <c r="P29" s="100"/>
      <c r="Q29" s="100"/>
    </row>
    <row r="30" spans="1:18" ht="18.75">
      <c r="A30" s="95" t="s">
        <v>266</v>
      </c>
      <c r="B30" s="240"/>
      <c r="C30" s="241"/>
      <c r="D30" s="241"/>
      <c r="E30" s="242"/>
      <c r="F30" s="120" t="s">
        <v>268</v>
      </c>
      <c r="G30" s="100" t="s">
        <v>285</v>
      </c>
      <c r="H30" s="101" t="s">
        <v>286</v>
      </c>
      <c r="I30" s="97">
        <v>8</v>
      </c>
      <c r="J30" s="104" t="s">
        <v>287</v>
      </c>
      <c r="K30" s="95"/>
      <c r="L30" s="98">
        <v>41395</v>
      </c>
      <c r="M30" s="98">
        <v>42735</v>
      </c>
      <c r="N30" s="214">
        <v>1</v>
      </c>
      <c r="O30" s="214">
        <v>0</v>
      </c>
      <c r="P30" s="100"/>
      <c r="Q30" s="100"/>
    </row>
    <row r="31" spans="1:18" ht="18.75">
      <c r="A31" s="95" t="s">
        <v>276</v>
      </c>
      <c r="B31" s="240"/>
      <c r="C31" s="241"/>
      <c r="D31" s="241"/>
      <c r="E31" s="242"/>
      <c r="F31" s="120" t="s">
        <v>268</v>
      </c>
      <c r="G31" s="100" t="s">
        <v>140</v>
      </c>
      <c r="H31" s="101" t="s">
        <v>286</v>
      </c>
      <c r="I31" s="97">
        <v>8</v>
      </c>
      <c r="J31" s="102" t="s">
        <v>139</v>
      </c>
      <c r="K31" s="95"/>
      <c r="L31" s="98">
        <v>41518</v>
      </c>
      <c r="M31" s="98">
        <v>41943</v>
      </c>
      <c r="N31" s="214">
        <v>1</v>
      </c>
      <c r="O31" s="214">
        <v>0</v>
      </c>
      <c r="P31" s="100"/>
      <c r="Q31" s="100"/>
    </row>
    <row r="32" spans="1:18" ht="18.75">
      <c r="A32" s="95" t="s">
        <v>266</v>
      </c>
      <c r="B32" s="240"/>
      <c r="C32" s="241"/>
      <c r="D32" s="241"/>
      <c r="E32" s="242"/>
      <c r="F32" s="120" t="s">
        <v>268</v>
      </c>
      <c r="G32" s="100" t="s">
        <v>288</v>
      </c>
      <c r="H32" s="101" t="s">
        <v>289</v>
      </c>
      <c r="I32" s="97">
        <v>8</v>
      </c>
      <c r="J32" s="104" t="s">
        <v>290</v>
      </c>
      <c r="K32" s="95"/>
      <c r="L32" s="98">
        <v>41395</v>
      </c>
      <c r="M32" s="98">
        <v>42735</v>
      </c>
      <c r="N32" s="214">
        <v>1</v>
      </c>
      <c r="O32" s="214">
        <v>0</v>
      </c>
      <c r="P32" s="100"/>
      <c r="Q32" s="100"/>
    </row>
    <row r="33" spans="1:17" ht="18.75">
      <c r="A33" s="95" t="s">
        <v>276</v>
      </c>
      <c r="B33" s="240"/>
      <c r="C33" s="241"/>
      <c r="D33" s="241"/>
      <c r="E33" s="242"/>
      <c r="F33" s="120" t="s">
        <v>268</v>
      </c>
      <c r="G33" s="100" t="s">
        <v>138</v>
      </c>
      <c r="H33" s="101" t="s">
        <v>289</v>
      </c>
      <c r="I33" s="97">
        <v>8</v>
      </c>
      <c r="J33" s="102" t="s">
        <v>137</v>
      </c>
      <c r="K33" s="95"/>
      <c r="L33" s="98">
        <v>41518</v>
      </c>
      <c r="M33" s="98">
        <v>41943</v>
      </c>
      <c r="N33" s="214">
        <v>1</v>
      </c>
      <c r="O33" s="214">
        <v>0</v>
      </c>
      <c r="P33" s="100"/>
      <c r="Q33" s="100"/>
    </row>
    <row r="34" spans="1:17" ht="18.75">
      <c r="A34" s="104" t="s">
        <v>277</v>
      </c>
      <c r="B34" s="240"/>
      <c r="C34" s="241"/>
      <c r="D34" s="241"/>
      <c r="E34" s="242"/>
      <c r="F34" s="120" t="s">
        <v>297</v>
      </c>
      <c r="G34" s="101" t="s">
        <v>336</v>
      </c>
      <c r="H34" s="101" t="s">
        <v>337</v>
      </c>
      <c r="I34" s="97">
        <v>8</v>
      </c>
      <c r="J34" s="95" t="s">
        <v>338</v>
      </c>
      <c r="K34" s="95"/>
      <c r="L34" s="98">
        <v>41426</v>
      </c>
      <c r="M34" s="98">
        <v>42735</v>
      </c>
      <c r="N34" s="214">
        <v>1</v>
      </c>
      <c r="O34" s="214">
        <v>0</v>
      </c>
      <c r="P34" s="100"/>
      <c r="Q34" s="100"/>
    </row>
    <row r="35" spans="1:17" ht="18.75">
      <c r="A35" s="104" t="s">
        <v>277</v>
      </c>
      <c r="B35" s="240"/>
      <c r="C35" s="241"/>
      <c r="D35" s="241"/>
      <c r="E35" s="242"/>
      <c r="F35" s="120" t="s">
        <v>297</v>
      </c>
      <c r="G35" s="101" t="s">
        <v>336</v>
      </c>
      <c r="H35" s="101" t="s">
        <v>339</v>
      </c>
      <c r="I35" s="97">
        <v>8</v>
      </c>
      <c r="J35" s="95" t="s">
        <v>340</v>
      </c>
      <c r="K35" s="95"/>
      <c r="L35" s="98">
        <v>41426</v>
      </c>
      <c r="M35" s="98">
        <v>42735</v>
      </c>
      <c r="N35" s="214">
        <v>1</v>
      </c>
      <c r="O35" s="214">
        <v>0</v>
      </c>
      <c r="P35" s="100"/>
      <c r="Q35" s="100"/>
    </row>
    <row r="36" spans="1:17" ht="18.75">
      <c r="A36" s="104" t="s">
        <v>277</v>
      </c>
      <c r="B36" s="240"/>
      <c r="C36" s="241"/>
      <c r="D36" s="241"/>
      <c r="E36" s="242"/>
      <c r="F36" s="120" t="s">
        <v>297</v>
      </c>
      <c r="G36" s="101" t="s">
        <v>336</v>
      </c>
      <c r="H36" s="101" t="s">
        <v>341</v>
      </c>
      <c r="I36" s="97">
        <v>8</v>
      </c>
      <c r="J36" s="95" t="s">
        <v>342</v>
      </c>
      <c r="K36" s="95"/>
      <c r="L36" s="98">
        <v>41426</v>
      </c>
      <c r="M36" s="98">
        <v>42735</v>
      </c>
      <c r="N36" s="214">
        <v>1</v>
      </c>
      <c r="O36" s="214">
        <v>0</v>
      </c>
      <c r="P36" s="100"/>
      <c r="Q36" s="100"/>
    </row>
    <row r="37" spans="1:17" ht="47.25" customHeight="1">
      <c r="A37" s="104" t="s">
        <v>277</v>
      </c>
      <c r="B37" s="240"/>
      <c r="C37" s="241"/>
      <c r="D37" s="241"/>
      <c r="E37" s="242"/>
      <c r="F37" s="120" t="s">
        <v>297</v>
      </c>
      <c r="G37" s="101" t="s">
        <v>336</v>
      </c>
      <c r="H37" s="101" t="s">
        <v>343</v>
      </c>
      <c r="I37" s="97">
        <v>8</v>
      </c>
      <c r="J37" s="95" t="s">
        <v>344</v>
      </c>
      <c r="K37" s="95"/>
      <c r="L37" s="98">
        <v>41426</v>
      </c>
      <c r="M37" s="98">
        <v>42735</v>
      </c>
      <c r="N37" s="214">
        <v>1</v>
      </c>
      <c r="O37" s="214">
        <v>0</v>
      </c>
      <c r="P37" s="100"/>
      <c r="Q37" s="100"/>
    </row>
    <row r="38" spans="1:17" ht="30">
      <c r="A38" s="104" t="s">
        <v>277</v>
      </c>
      <c r="B38" s="240"/>
      <c r="C38" s="241"/>
      <c r="D38" s="241"/>
      <c r="E38" s="242"/>
      <c r="F38" s="120" t="s">
        <v>297</v>
      </c>
      <c r="G38" s="101" t="s">
        <v>336</v>
      </c>
      <c r="H38" s="101" t="s">
        <v>345</v>
      </c>
      <c r="I38" s="97">
        <v>8</v>
      </c>
      <c r="J38" s="95" t="s">
        <v>346</v>
      </c>
      <c r="K38" s="95"/>
      <c r="L38" s="98">
        <v>41426</v>
      </c>
      <c r="M38" s="98">
        <v>42735</v>
      </c>
      <c r="N38" s="214">
        <v>1</v>
      </c>
      <c r="O38" s="214">
        <v>0</v>
      </c>
      <c r="P38" s="122"/>
      <c r="Q38" s="123" t="s">
        <v>975</v>
      </c>
    </row>
    <row r="39" spans="1:17" ht="52.5" customHeight="1">
      <c r="A39" s="104" t="s">
        <v>277</v>
      </c>
      <c r="B39" s="240"/>
      <c r="C39" s="241"/>
      <c r="D39" s="241"/>
      <c r="E39" s="242"/>
      <c r="F39" s="120" t="s">
        <v>297</v>
      </c>
      <c r="G39" s="101" t="s">
        <v>336</v>
      </c>
      <c r="H39" s="101" t="s">
        <v>347</v>
      </c>
      <c r="I39" s="97">
        <v>8</v>
      </c>
      <c r="J39" s="95" t="s">
        <v>348</v>
      </c>
      <c r="K39" s="95"/>
      <c r="L39" s="98">
        <v>41760</v>
      </c>
      <c r="M39" s="98">
        <v>41821</v>
      </c>
      <c r="N39" s="214">
        <v>1</v>
      </c>
      <c r="O39" s="214">
        <v>0</v>
      </c>
      <c r="P39" s="100"/>
      <c r="Q39" s="100"/>
    </row>
    <row r="40" spans="1:17" ht="51" customHeight="1">
      <c r="A40" s="104" t="s">
        <v>277</v>
      </c>
      <c r="B40" s="240"/>
      <c r="C40" s="241"/>
      <c r="D40" s="241"/>
      <c r="E40" s="242"/>
      <c r="F40" s="120" t="s">
        <v>297</v>
      </c>
      <c r="G40" s="101" t="s">
        <v>336</v>
      </c>
      <c r="H40" s="101" t="s">
        <v>349</v>
      </c>
      <c r="I40" s="97">
        <v>8</v>
      </c>
      <c r="J40" s="95" t="s">
        <v>350</v>
      </c>
      <c r="K40" s="95"/>
      <c r="L40" s="98">
        <v>41426</v>
      </c>
      <c r="M40" s="98">
        <v>42735</v>
      </c>
      <c r="N40" s="214">
        <v>1</v>
      </c>
      <c r="O40" s="214">
        <v>0</v>
      </c>
      <c r="P40" s="122"/>
      <c r="Q40" s="123" t="s">
        <v>975</v>
      </c>
    </row>
    <row r="41" spans="1:17" ht="30">
      <c r="A41" s="104" t="s">
        <v>277</v>
      </c>
      <c r="B41" s="240"/>
      <c r="C41" s="241"/>
      <c r="D41" s="241"/>
      <c r="E41" s="242"/>
      <c r="F41" s="120" t="s">
        <v>297</v>
      </c>
      <c r="G41" s="101" t="s">
        <v>336</v>
      </c>
      <c r="H41" s="101" t="s">
        <v>351</v>
      </c>
      <c r="I41" s="97">
        <v>8</v>
      </c>
      <c r="J41" s="95" t="s">
        <v>352</v>
      </c>
      <c r="K41" s="95"/>
      <c r="L41" s="98">
        <v>41426</v>
      </c>
      <c r="M41" s="98">
        <v>42735</v>
      </c>
      <c r="N41" s="214">
        <v>1</v>
      </c>
      <c r="O41" s="214">
        <v>0</v>
      </c>
      <c r="P41" s="122"/>
      <c r="Q41" s="123" t="s">
        <v>975</v>
      </c>
    </row>
    <row r="42" spans="1:17" ht="18.75">
      <c r="A42" s="104" t="s">
        <v>277</v>
      </c>
      <c r="B42" s="240"/>
      <c r="C42" s="241"/>
      <c r="D42" s="241"/>
      <c r="E42" s="242"/>
      <c r="F42" s="120" t="s">
        <v>297</v>
      </c>
      <c r="G42" s="101" t="s">
        <v>336</v>
      </c>
      <c r="H42" s="101" t="s">
        <v>353</v>
      </c>
      <c r="I42" s="97">
        <v>8</v>
      </c>
      <c r="J42" s="95" t="s">
        <v>354</v>
      </c>
      <c r="K42" s="95"/>
      <c r="L42" s="98">
        <v>41883</v>
      </c>
      <c r="M42" s="98">
        <v>41912</v>
      </c>
      <c r="N42" s="214">
        <v>1</v>
      </c>
      <c r="O42" s="214">
        <v>0</v>
      </c>
      <c r="P42" s="100"/>
      <c r="Q42" s="100"/>
    </row>
    <row r="43" spans="1:17" ht="18.75">
      <c r="A43" s="104" t="s">
        <v>277</v>
      </c>
      <c r="B43" s="240"/>
      <c r="C43" s="241"/>
      <c r="D43" s="241"/>
      <c r="E43" s="242"/>
      <c r="F43" s="120" t="s">
        <v>297</v>
      </c>
      <c r="G43" s="101" t="s">
        <v>336</v>
      </c>
      <c r="H43" s="101" t="s">
        <v>355</v>
      </c>
      <c r="I43" s="97">
        <v>8</v>
      </c>
      <c r="J43" s="95" t="s">
        <v>356</v>
      </c>
      <c r="K43" s="95"/>
      <c r="L43" s="98">
        <v>41913</v>
      </c>
      <c r="M43" s="98">
        <v>41942</v>
      </c>
      <c r="N43" s="214">
        <v>1</v>
      </c>
      <c r="O43" s="214">
        <v>0</v>
      </c>
      <c r="P43" s="100"/>
      <c r="Q43" s="100"/>
    </row>
    <row r="44" spans="1:17" ht="18.75">
      <c r="A44" s="104" t="s">
        <v>277</v>
      </c>
      <c r="B44" s="240"/>
      <c r="C44" s="241"/>
      <c r="D44" s="241"/>
      <c r="E44" s="242"/>
      <c r="F44" s="120" t="s">
        <v>297</v>
      </c>
      <c r="G44" s="101" t="s">
        <v>336</v>
      </c>
      <c r="H44" s="101" t="s">
        <v>357</v>
      </c>
      <c r="I44" s="97">
        <v>8</v>
      </c>
      <c r="J44" s="95" t="s">
        <v>358</v>
      </c>
      <c r="K44" s="95"/>
      <c r="L44" s="98">
        <v>41913</v>
      </c>
      <c r="M44" s="98">
        <v>41942</v>
      </c>
      <c r="N44" s="214">
        <v>1</v>
      </c>
      <c r="O44" s="214">
        <v>0</v>
      </c>
      <c r="P44" s="100"/>
      <c r="Q44" s="100"/>
    </row>
    <row r="45" spans="1:17" ht="18.75">
      <c r="A45" s="104" t="s">
        <v>277</v>
      </c>
      <c r="B45" s="240"/>
      <c r="C45" s="241"/>
      <c r="D45" s="241"/>
      <c r="E45" s="242"/>
      <c r="F45" s="120" t="s">
        <v>297</v>
      </c>
      <c r="G45" s="95" t="s">
        <v>359</v>
      </c>
      <c r="H45" s="101" t="s">
        <v>360</v>
      </c>
      <c r="I45" s="97">
        <v>8</v>
      </c>
      <c r="J45" s="95" t="s">
        <v>361</v>
      </c>
      <c r="K45" s="95"/>
      <c r="L45" s="98">
        <v>41548</v>
      </c>
      <c r="M45" s="98">
        <v>41789</v>
      </c>
      <c r="N45" s="214">
        <v>1</v>
      </c>
      <c r="O45" s="214">
        <v>0</v>
      </c>
      <c r="P45" s="100"/>
      <c r="Q45" s="100"/>
    </row>
    <row r="46" spans="1:17" ht="18.75">
      <c r="A46" s="104" t="s">
        <v>277</v>
      </c>
      <c r="B46" s="240"/>
      <c r="C46" s="241"/>
      <c r="D46" s="241"/>
      <c r="E46" s="242"/>
      <c r="F46" s="120" t="s">
        <v>297</v>
      </c>
      <c r="G46" s="95" t="s">
        <v>359</v>
      </c>
      <c r="H46" s="101" t="s">
        <v>362</v>
      </c>
      <c r="I46" s="97">
        <v>8</v>
      </c>
      <c r="J46" s="95" t="s">
        <v>363</v>
      </c>
      <c r="K46" s="95"/>
      <c r="L46" s="98">
        <v>41548</v>
      </c>
      <c r="M46" s="98">
        <v>41789</v>
      </c>
      <c r="N46" s="214">
        <v>1</v>
      </c>
      <c r="O46" s="214">
        <v>0</v>
      </c>
      <c r="P46" s="100"/>
      <c r="Q46" s="100"/>
    </row>
    <row r="47" spans="1:17" ht="18.75">
      <c r="A47" s="104" t="s">
        <v>277</v>
      </c>
      <c r="B47" s="240"/>
      <c r="C47" s="241"/>
      <c r="D47" s="241"/>
      <c r="E47" s="242"/>
      <c r="F47" s="120" t="s">
        <v>297</v>
      </c>
      <c r="G47" s="95" t="s">
        <v>359</v>
      </c>
      <c r="H47" s="101" t="s">
        <v>364</v>
      </c>
      <c r="I47" s="97">
        <v>8</v>
      </c>
      <c r="J47" s="95" t="s">
        <v>365</v>
      </c>
      <c r="K47" s="95"/>
      <c r="L47" s="98">
        <v>41548</v>
      </c>
      <c r="M47" s="98">
        <v>41789</v>
      </c>
      <c r="N47" s="214">
        <v>1</v>
      </c>
      <c r="O47" s="214">
        <v>0</v>
      </c>
      <c r="P47" s="100"/>
      <c r="Q47" s="100"/>
    </row>
    <row r="48" spans="1:17" ht="18.75">
      <c r="A48" s="106" t="s">
        <v>393</v>
      </c>
      <c r="B48" s="240"/>
      <c r="C48" s="241"/>
      <c r="D48" s="241"/>
      <c r="E48" s="242"/>
      <c r="F48" s="120" t="s">
        <v>394</v>
      </c>
      <c r="G48" s="106" t="s">
        <v>402</v>
      </c>
      <c r="H48" s="106" t="s">
        <v>399</v>
      </c>
      <c r="I48" s="97">
        <v>8</v>
      </c>
      <c r="J48" s="106" t="s">
        <v>403</v>
      </c>
      <c r="K48" s="95"/>
      <c r="L48" s="98">
        <v>41426</v>
      </c>
      <c r="M48" s="98">
        <v>41487</v>
      </c>
      <c r="N48" s="214">
        <v>1</v>
      </c>
      <c r="O48" s="214">
        <v>0</v>
      </c>
      <c r="P48" s="193"/>
      <c r="Q48" s="100"/>
    </row>
    <row r="49" spans="1:17" ht="18.75">
      <c r="A49" s="106" t="s">
        <v>393</v>
      </c>
      <c r="B49" s="240"/>
      <c r="C49" s="241"/>
      <c r="D49" s="241"/>
      <c r="E49" s="242"/>
      <c r="F49" s="120" t="s">
        <v>394</v>
      </c>
      <c r="G49" s="106" t="s">
        <v>404</v>
      </c>
      <c r="H49" s="106" t="s">
        <v>399</v>
      </c>
      <c r="I49" s="97">
        <v>8</v>
      </c>
      <c r="J49" s="106" t="s">
        <v>405</v>
      </c>
      <c r="K49" s="95"/>
      <c r="L49" s="98">
        <v>41426</v>
      </c>
      <c r="M49" s="98">
        <v>41487</v>
      </c>
      <c r="N49" s="214">
        <v>1</v>
      </c>
      <c r="O49" s="214">
        <v>0</v>
      </c>
      <c r="P49" s="193"/>
      <c r="Q49" s="100"/>
    </row>
    <row r="50" spans="1:17" ht="18.75">
      <c r="A50" s="104" t="s">
        <v>277</v>
      </c>
      <c r="B50" s="240"/>
      <c r="C50" s="241"/>
      <c r="D50" s="241"/>
      <c r="E50" s="242"/>
      <c r="F50" s="120" t="s">
        <v>297</v>
      </c>
      <c r="G50" s="101" t="s">
        <v>366</v>
      </c>
      <c r="H50" s="101" t="s">
        <v>366</v>
      </c>
      <c r="I50" s="97">
        <v>11</v>
      </c>
      <c r="J50" s="95" t="s">
        <v>367</v>
      </c>
      <c r="K50" s="95"/>
      <c r="L50" s="98">
        <v>41791</v>
      </c>
      <c r="M50" s="98">
        <v>41820</v>
      </c>
      <c r="N50" s="214">
        <v>1</v>
      </c>
      <c r="O50" s="214">
        <v>0</v>
      </c>
      <c r="P50" s="100"/>
      <c r="Q50" s="100"/>
    </row>
    <row r="51" spans="1:17" ht="18.75">
      <c r="A51" s="104" t="s">
        <v>277</v>
      </c>
      <c r="B51" s="240"/>
      <c r="C51" s="241"/>
      <c r="D51" s="241"/>
      <c r="E51" s="242"/>
      <c r="F51" s="120" t="s">
        <v>297</v>
      </c>
      <c r="G51" s="95" t="s">
        <v>368</v>
      </c>
      <c r="H51" s="101" t="s">
        <v>369</v>
      </c>
      <c r="I51" s="97">
        <v>11</v>
      </c>
      <c r="J51" s="95" t="s">
        <v>370</v>
      </c>
      <c r="K51" s="95"/>
      <c r="L51" s="98">
        <v>41426</v>
      </c>
      <c r="M51" s="98">
        <v>41850</v>
      </c>
      <c r="N51" s="214">
        <v>1</v>
      </c>
      <c r="O51" s="214">
        <v>0</v>
      </c>
      <c r="P51" s="100"/>
      <c r="Q51" s="100"/>
    </row>
    <row r="52" spans="1:17" ht="18.75">
      <c r="A52" s="104" t="s">
        <v>277</v>
      </c>
      <c r="B52" s="240"/>
      <c r="C52" s="241"/>
      <c r="D52" s="241"/>
      <c r="E52" s="242"/>
      <c r="F52" s="120" t="s">
        <v>297</v>
      </c>
      <c r="G52" s="95" t="s">
        <v>368</v>
      </c>
      <c r="H52" s="101" t="s">
        <v>334</v>
      </c>
      <c r="I52" s="97">
        <v>11</v>
      </c>
      <c r="J52" s="95" t="s">
        <v>371</v>
      </c>
      <c r="K52" s="95"/>
      <c r="L52" s="98">
        <v>41426</v>
      </c>
      <c r="M52" s="98">
        <v>41850</v>
      </c>
      <c r="N52" s="214">
        <v>1</v>
      </c>
      <c r="O52" s="214">
        <v>0</v>
      </c>
      <c r="P52" s="100"/>
      <c r="Q52" s="100"/>
    </row>
    <row r="53" spans="1:17" ht="18.75">
      <c r="A53" s="106" t="s">
        <v>393</v>
      </c>
      <c r="B53" s="240"/>
      <c r="C53" s="241"/>
      <c r="D53" s="241"/>
      <c r="E53" s="242"/>
      <c r="F53" s="120" t="s">
        <v>394</v>
      </c>
      <c r="G53" s="106" t="s">
        <v>368</v>
      </c>
      <c r="H53" s="106" t="s">
        <v>406</v>
      </c>
      <c r="I53" s="97">
        <v>11</v>
      </c>
      <c r="J53" s="106" t="s">
        <v>407</v>
      </c>
      <c r="K53" s="95"/>
      <c r="L53" s="98">
        <v>41426</v>
      </c>
      <c r="M53" s="98">
        <v>41456</v>
      </c>
      <c r="N53" s="214">
        <v>1</v>
      </c>
      <c r="O53" s="214">
        <v>0</v>
      </c>
      <c r="P53" s="193"/>
      <c r="Q53" s="100"/>
    </row>
    <row r="54" spans="1:17" ht="31.5">
      <c r="A54" s="104" t="s">
        <v>277</v>
      </c>
      <c r="B54" s="240"/>
      <c r="C54" s="241"/>
      <c r="D54" s="241"/>
      <c r="E54" s="242"/>
      <c r="F54" s="120" t="s">
        <v>297</v>
      </c>
      <c r="G54" s="105" t="s">
        <v>372</v>
      </c>
      <c r="H54" s="105" t="s">
        <v>373</v>
      </c>
      <c r="I54" s="97">
        <v>13</v>
      </c>
      <c r="J54" s="95" t="s">
        <v>374</v>
      </c>
      <c r="K54" s="95"/>
      <c r="L54" s="98">
        <v>41944</v>
      </c>
      <c r="M54" s="98">
        <v>41973</v>
      </c>
      <c r="N54" s="214">
        <v>1</v>
      </c>
      <c r="O54" s="214">
        <v>0</v>
      </c>
      <c r="P54" s="100"/>
      <c r="Q54" s="100"/>
    </row>
    <row r="55" spans="1:17" ht="18.75">
      <c r="A55" s="104" t="s">
        <v>277</v>
      </c>
      <c r="B55" s="240"/>
      <c r="C55" s="241"/>
      <c r="D55" s="241"/>
      <c r="E55" s="242"/>
      <c r="F55" s="120" t="s">
        <v>297</v>
      </c>
      <c r="G55" s="105" t="s">
        <v>372</v>
      </c>
      <c r="H55" s="105" t="s">
        <v>375</v>
      </c>
      <c r="I55" s="97">
        <v>13</v>
      </c>
      <c r="J55" s="95" t="s">
        <v>376</v>
      </c>
      <c r="K55" s="95"/>
      <c r="L55" s="98">
        <v>41944</v>
      </c>
      <c r="M55" s="98">
        <v>41973</v>
      </c>
      <c r="N55" s="214">
        <v>1</v>
      </c>
      <c r="O55" s="214">
        <v>0</v>
      </c>
      <c r="P55" s="100"/>
      <c r="Q55" s="100"/>
    </row>
    <row r="56" spans="1:17" ht="18.75">
      <c r="A56" s="104" t="s">
        <v>277</v>
      </c>
      <c r="B56" s="240"/>
      <c r="C56" s="241"/>
      <c r="D56" s="241"/>
      <c r="E56" s="242"/>
      <c r="F56" s="120" t="s">
        <v>297</v>
      </c>
      <c r="G56" s="105" t="s">
        <v>372</v>
      </c>
      <c r="H56" s="105" t="s">
        <v>377</v>
      </c>
      <c r="I56" s="97">
        <v>13</v>
      </c>
      <c r="J56" s="95" t="s">
        <v>378</v>
      </c>
      <c r="K56" s="95"/>
      <c r="L56" s="98">
        <v>41944</v>
      </c>
      <c r="M56" s="98">
        <v>41973</v>
      </c>
      <c r="N56" s="214">
        <v>1</v>
      </c>
      <c r="O56" s="214">
        <v>0</v>
      </c>
      <c r="P56" s="100"/>
      <c r="Q56" s="100"/>
    </row>
    <row r="57" spans="1:17" ht="18.75">
      <c r="A57" s="104" t="s">
        <v>277</v>
      </c>
      <c r="B57" s="240"/>
      <c r="C57" s="241"/>
      <c r="D57" s="241"/>
      <c r="E57" s="242"/>
      <c r="F57" s="120" t="s">
        <v>297</v>
      </c>
      <c r="G57" s="101" t="s">
        <v>379</v>
      </c>
      <c r="H57" s="101" t="s">
        <v>380</v>
      </c>
      <c r="I57" s="97">
        <v>14</v>
      </c>
      <c r="J57" s="95" t="s">
        <v>381</v>
      </c>
      <c r="K57" s="95"/>
      <c r="L57" s="98">
        <v>41913</v>
      </c>
      <c r="M57" s="98">
        <v>41942</v>
      </c>
      <c r="N57" s="214">
        <v>1</v>
      </c>
      <c r="O57" s="214">
        <v>0</v>
      </c>
      <c r="P57" s="100"/>
      <c r="Q57" s="100"/>
    </row>
    <row r="58" spans="1:17" ht="18.75">
      <c r="A58" s="104" t="s">
        <v>277</v>
      </c>
      <c r="B58" s="240"/>
      <c r="C58" s="241"/>
      <c r="D58" s="241"/>
      <c r="E58" s="242"/>
      <c r="F58" s="120" t="s">
        <v>268</v>
      </c>
      <c r="G58" s="95" t="s">
        <v>291</v>
      </c>
      <c r="H58" s="96" t="s">
        <v>292</v>
      </c>
      <c r="I58" s="97">
        <v>15</v>
      </c>
      <c r="J58" s="104" t="s">
        <v>293</v>
      </c>
      <c r="K58" s="95"/>
      <c r="L58" s="98">
        <v>41671</v>
      </c>
      <c r="M58" s="98">
        <v>41698</v>
      </c>
      <c r="N58" s="214">
        <v>1</v>
      </c>
      <c r="O58" s="214">
        <v>0</v>
      </c>
      <c r="P58" s="100"/>
      <c r="Q58" s="100"/>
    </row>
    <row r="59" spans="1:17" ht="18.75">
      <c r="A59" s="104" t="s">
        <v>277</v>
      </c>
      <c r="B59" s="240"/>
      <c r="C59" s="241"/>
      <c r="D59" s="241"/>
      <c r="E59" s="242"/>
      <c r="F59" s="120" t="s">
        <v>297</v>
      </c>
      <c r="G59" s="105" t="s">
        <v>372</v>
      </c>
      <c r="H59" s="101" t="s">
        <v>382</v>
      </c>
      <c r="I59" s="97">
        <v>15</v>
      </c>
      <c r="J59" s="95" t="s">
        <v>383</v>
      </c>
      <c r="K59" s="95"/>
      <c r="L59" s="98">
        <v>42095</v>
      </c>
      <c r="M59" s="98">
        <v>42109</v>
      </c>
      <c r="N59" s="214">
        <v>1</v>
      </c>
      <c r="O59" s="214">
        <v>0</v>
      </c>
      <c r="P59" s="100"/>
      <c r="Q59" s="100"/>
    </row>
    <row r="60" spans="1:17" ht="18.75">
      <c r="A60" s="104" t="s">
        <v>277</v>
      </c>
      <c r="B60" s="240"/>
      <c r="C60" s="241"/>
      <c r="D60" s="241"/>
      <c r="E60" s="242"/>
      <c r="F60" s="120" t="s">
        <v>297</v>
      </c>
      <c r="G60" s="105" t="s">
        <v>372</v>
      </c>
      <c r="H60" s="101" t="s">
        <v>384</v>
      </c>
      <c r="I60" s="97">
        <v>15</v>
      </c>
      <c r="J60" s="95" t="s">
        <v>385</v>
      </c>
      <c r="K60" s="95"/>
      <c r="L60" s="98">
        <v>41852</v>
      </c>
      <c r="M60" s="98">
        <v>41883</v>
      </c>
      <c r="N60" s="214">
        <v>1</v>
      </c>
      <c r="O60" s="214">
        <v>0</v>
      </c>
      <c r="P60" s="100"/>
      <c r="Q60" s="100"/>
    </row>
    <row r="61" spans="1:17" ht="18.75">
      <c r="A61" s="104" t="s">
        <v>277</v>
      </c>
      <c r="B61" s="240"/>
      <c r="C61" s="241"/>
      <c r="D61" s="241"/>
      <c r="E61" s="242"/>
      <c r="F61" s="120" t="s">
        <v>297</v>
      </c>
      <c r="G61" s="105" t="s">
        <v>372</v>
      </c>
      <c r="H61" s="101" t="s">
        <v>386</v>
      </c>
      <c r="I61" s="97">
        <v>15</v>
      </c>
      <c r="J61" s="95" t="s">
        <v>387</v>
      </c>
      <c r="K61" s="95"/>
      <c r="L61" s="98">
        <v>41456</v>
      </c>
      <c r="M61" s="98">
        <v>41487</v>
      </c>
      <c r="N61" s="214">
        <v>1</v>
      </c>
      <c r="O61" s="214">
        <v>0</v>
      </c>
      <c r="P61" s="100"/>
      <c r="Q61" s="100"/>
    </row>
    <row r="62" spans="1:17" ht="18.75">
      <c r="A62" s="106" t="s">
        <v>408</v>
      </c>
      <c r="B62" s="240"/>
      <c r="C62" s="241"/>
      <c r="D62" s="241"/>
      <c r="E62" s="242"/>
      <c r="F62" s="120" t="s">
        <v>394</v>
      </c>
      <c r="G62" s="106" t="s">
        <v>372</v>
      </c>
      <c r="H62" s="106" t="s">
        <v>409</v>
      </c>
      <c r="I62" s="97">
        <v>15</v>
      </c>
      <c r="J62" s="106" t="s">
        <v>410</v>
      </c>
      <c r="K62" s="95"/>
      <c r="L62" s="98">
        <v>41426</v>
      </c>
      <c r="M62" s="98">
        <v>41487</v>
      </c>
      <c r="N62" s="214">
        <v>1</v>
      </c>
      <c r="O62" s="214">
        <v>0</v>
      </c>
      <c r="P62" s="119"/>
      <c r="Q62" s="100"/>
    </row>
    <row r="63" spans="1:17" ht="18.75">
      <c r="A63" s="106" t="s">
        <v>408</v>
      </c>
      <c r="B63" s="240"/>
      <c r="C63" s="241"/>
      <c r="D63" s="241"/>
      <c r="E63" s="242"/>
      <c r="F63" s="120" t="s">
        <v>394</v>
      </c>
      <c r="G63" s="106" t="s">
        <v>372</v>
      </c>
      <c r="H63" s="106" t="s">
        <v>411</v>
      </c>
      <c r="I63" s="97">
        <v>15</v>
      </c>
      <c r="J63" s="106" t="s">
        <v>412</v>
      </c>
      <c r="K63" s="95"/>
      <c r="L63" s="98">
        <v>41426</v>
      </c>
      <c r="M63" s="98">
        <v>41487</v>
      </c>
      <c r="N63" s="214">
        <v>1</v>
      </c>
      <c r="O63" s="214">
        <v>0</v>
      </c>
      <c r="P63" s="119"/>
      <c r="Q63" s="100"/>
    </row>
    <row r="64" spans="1:17" ht="18.75">
      <c r="A64" s="106" t="s">
        <v>408</v>
      </c>
      <c r="B64" s="240"/>
      <c r="C64" s="241"/>
      <c r="D64" s="241"/>
      <c r="E64" s="242"/>
      <c r="F64" s="120" t="s">
        <v>394</v>
      </c>
      <c r="G64" s="106" t="s">
        <v>372</v>
      </c>
      <c r="H64" s="106" t="s">
        <v>413</v>
      </c>
      <c r="I64" s="97">
        <v>15</v>
      </c>
      <c r="J64" s="106" t="s">
        <v>414</v>
      </c>
      <c r="K64" s="95"/>
      <c r="L64" s="98">
        <v>41426</v>
      </c>
      <c r="M64" s="98">
        <v>41487</v>
      </c>
      <c r="N64" s="214">
        <v>1</v>
      </c>
      <c r="O64" s="214">
        <v>0</v>
      </c>
      <c r="P64" s="119"/>
      <c r="Q64" s="100"/>
    </row>
    <row r="65" spans="1:18" ht="18.75">
      <c r="A65" s="106" t="s">
        <v>408</v>
      </c>
      <c r="B65" s="240"/>
      <c r="C65" s="241"/>
      <c r="D65" s="241"/>
      <c r="E65" s="242"/>
      <c r="F65" s="120" t="s">
        <v>394</v>
      </c>
      <c r="G65" s="106" t="s">
        <v>415</v>
      </c>
      <c r="H65" s="106" t="s">
        <v>416</v>
      </c>
      <c r="I65" s="97">
        <v>15</v>
      </c>
      <c r="J65" s="106" t="s">
        <v>417</v>
      </c>
      <c r="K65" s="95"/>
      <c r="L65" s="98">
        <v>41487</v>
      </c>
      <c r="M65" s="98">
        <v>41548</v>
      </c>
      <c r="N65" s="214">
        <v>1</v>
      </c>
      <c r="O65" s="214">
        <v>0</v>
      </c>
      <c r="P65" s="119"/>
      <c r="Q65" s="100"/>
    </row>
    <row r="66" spans="1:18" ht="18.75">
      <c r="A66" s="95" t="s">
        <v>266</v>
      </c>
      <c r="B66" s="240"/>
      <c r="C66" s="241"/>
      <c r="D66" s="241"/>
      <c r="E66" s="242"/>
      <c r="F66" s="120" t="s">
        <v>394</v>
      </c>
      <c r="G66" s="101" t="s">
        <v>418</v>
      </c>
      <c r="H66" s="101" t="s">
        <v>419</v>
      </c>
      <c r="I66" s="97">
        <v>15</v>
      </c>
      <c r="J66" s="106" t="s">
        <v>420</v>
      </c>
      <c r="K66" s="95"/>
      <c r="L66" s="98">
        <v>41395</v>
      </c>
      <c r="M66" s="193" t="s">
        <v>421</v>
      </c>
      <c r="N66" s="214">
        <v>1</v>
      </c>
      <c r="O66" s="214">
        <v>1</v>
      </c>
      <c r="P66" s="99"/>
      <c r="Q66" s="100" t="s">
        <v>272</v>
      </c>
    </row>
    <row r="67" spans="1:18" ht="18.75">
      <c r="A67" s="95" t="s">
        <v>276</v>
      </c>
      <c r="B67" s="240"/>
      <c r="C67" s="241"/>
      <c r="D67" s="241"/>
      <c r="E67" s="242"/>
      <c r="F67" s="120" t="s">
        <v>394</v>
      </c>
      <c r="G67" s="106" t="s">
        <v>150</v>
      </c>
      <c r="H67" s="106" t="s">
        <v>419</v>
      </c>
      <c r="I67" s="97">
        <v>15</v>
      </c>
      <c r="J67" s="106" t="s">
        <v>149</v>
      </c>
      <c r="K67" s="95"/>
      <c r="L67" s="98">
        <v>41579</v>
      </c>
      <c r="M67" s="98">
        <v>41699</v>
      </c>
      <c r="N67" s="214">
        <v>1</v>
      </c>
      <c r="O67" s="214">
        <v>0</v>
      </c>
      <c r="P67" s="103"/>
      <c r="Q67" s="100"/>
    </row>
    <row r="68" spans="1:18" ht="18.75">
      <c r="A68" s="104" t="s">
        <v>277</v>
      </c>
      <c r="B68" s="240"/>
      <c r="C68" s="241"/>
      <c r="D68" s="241"/>
      <c r="E68" s="242"/>
      <c r="F68" s="120" t="s">
        <v>268</v>
      </c>
      <c r="G68" s="100" t="s">
        <v>294</v>
      </c>
      <c r="H68" s="101" t="s">
        <v>295</v>
      </c>
      <c r="I68" s="193">
        <v>17</v>
      </c>
      <c r="J68" s="104" t="s">
        <v>296</v>
      </c>
      <c r="K68" s="95"/>
      <c r="L68" s="98">
        <v>41699</v>
      </c>
      <c r="M68" s="98">
        <v>41759</v>
      </c>
      <c r="N68" s="214">
        <v>1</v>
      </c>
      <c r="O68" s="214">
        <v>0</v>
      </c>
      <c r="P68" s="100"/>
      <c r="Q68" s="100"/>
    </row>
    <row r="69" spans="1:18" ht="18.75">
      <c r="A69" s="104" t="s">
        <v>277</v>
      </c>
      <c r="B69" s="240"/>
      <c r="C69" s="241"/>
      <c r="D69" s="241"/>
      <c r="E69" s="242"/>
      <c r="F69" s="120" t="s">
        <v>297</v>
      </c>
      <c r="G69" s="105" t="s">
        <v>372</v>
      </c>
      <c r="H69" s="101" t="s">
        <v>388</v>
      </c>
      <c r="I69" s="97">
        <v>17</v>
      </c>
      <c r="J69" s="95" t="s">
        <v>389</v>
      </c>
      <c r="K69" s="95"/>
      <c r="L69" s="98">
        <v>41913</v>
      </c>
      <c r="M69" s="98">
        <v>41944</v>
      </c>
      <c r="N69" s="214">
        <v>1</v>
      </c>
      <c r="O69" s="214">
        <v>0</v>
      </c>
      <c r="P69" s="100"/>
      <c r="Q69" s="100"/>
    </row>
    <row r="70" spans="1:18" s="73" customFormat="1" ht="18.75">
      <c r="A70" s="106" t="s">
        <v>393</v>
      </c>
      <c r="B70" s="240"/>
      <c r="C70" s="241"/>
      <c r="D70" s="241"/>
      <c r="E70" s="242"/>
      <c r="F70" s="120" t="s">
        <v>394</v>
      </c>
      <c r="G70" s="106" t="s">
        <v>422</v>
      </c>
      <c r="H70" s="106" t="s">
        <v>423</v>
      </c>
      <c r="I70" s="97">
        <v>17</v>
      </c>
      <c r="J70" s="106" t="s">
        <v>424</v>
      </c>
      <c r="K70" s="95"/>
      <c r="L70" s="98">
        <v>41426</v>
      </c>
      <c r="M70" s="98">
        <v>41487</v>
      </c>
      <c r="N70" s="214">
        <v>1</v>
      </c>
      <c r="O70" s="214">
        <v>0</v>
      </c>
      <c r="P70" s="193"/>
      <c r="Q70" s="100"/>
      <c r="R70" s="79"/>
    </row>
    <row r="71" spans="1:18" s="162" customFormat="1" ht="18.75">
      <c r="A71" s="104" t="s">
        <v>277</v>
      </c>
      <c r="B71" s="240"/>
      <c r="C71" s="241"/>
      <c r="D71" s="241"/>
      <c r="E71" s="242"/>
      <c r="F71" s="120" t="s">
        <v>297</v>
      </c>
      <c r="G71" s="110" t="s">
        <v>915</v>
      </c>
      <c r="H71" s="101" t="s">
        <v>334</v>
      </c>
      <c r="I71" s="112">
        <v>17</v>
      </c>
      <c r="J71" s="100" t="s">
        <v>391</v>
      </c>
      <c r="K71" s="110" t="s">
        <v>304</v>
      </c>
      <c r="L71" s="98">
        <v>41640</v>
      </c>
      <c r="M71" s="98">
        <v>41759</v>
      </c>
      <c r="N71" s="214">
        <v>1</v>
      </c>
      <c r="O71" s="214">
        <v>0</v>
      </c>
      <c r="P71" s="210"/>
      <c r="Q71" s="100"/>
      <c r="R71" s="79"/>
    </row>
    <row r="72" spans="1:18" ht="30">
      <c r="A72" s="104" t="s">
        <v>277</v>
      </c>
      <c r="B72" s="240"/>
      <c r="C72" s="241"/>
      <c r="D72" s="241"/>
      <c r="E72" s="242"/>
      <c r="F72" s="120" t="s">
        <v>297</v>
      </c>
      <c r="G72" s="101" t="s">
        <v>390</v>
      </c>
      <c r="H72" s="101" t="s">
        <v>390</v>
      </c>
      <c r="I72" s="97">
        <v>20</v>
      </c>
      <c r="J72" s="95" t="s">
        <v>1085</v>
      </c>
      <c r="K72" s="95"/>
      <c r="L72" s="98">
        <v>41487</v>
      </c>
      <c r="M72" s="98">
        <v>42735</v>
      </c>
      <c r="N72" s="214">
        <v>1</v>
      </c>
      <c r="O72" s="214">
        <v>0</v>
      </c>
      <c r="P72" s="124"/>
      <c r="Q72" s="123" t="s">
        <v>392</v>
      </c>
    </row>
    <row r="73" spans="1:18" s="162" customFormat="1" ht="18.75" customHeight="1">
      <c r="A73" s="246"/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79"/>
    </row>
    <row r="74" spans="1:18" ht="18.75">
      <c r="A74" s="104" t="s">
        <v>277</v>
      </c>
      <c r="B74" s="237" t="s">
        <v>430</v>
      </c>
      <c r="C74" s="238"/>
      <c r="D74" s="238"/>
      <c r="E74" s="239"/>
      <c r="F74" s="120" t="s">
        <v>297</v>
      </c>
      <c r="G74" s="95" t="s">
        <v>449</v>
      </c>
      <c r="H74" s="101" t="s">
        <v>450</v>
      </c>
      <c r="I74" s="97">
        <v>23</v>
      </c>
      <c r="J74" s="95" t="s">
        <v>451</v>
      </c>
      <c r="K74" s="95" t="s">
        <v>304</v>
      </c>
      <c r="L74" s="98">
        <v>42125</v>
      </c>
      <c r="M74" s="98">
        <v>42154</v>
      </c>
      <c r="N74" s="214">
        <v>1</v>
      </c>
      <c r="O74" s="214">
        <v>0</v>
      </c>
      <c r="P74" s="100"/>
      <c r="Q74" s="100"/>
    </row>
    <row r="75" spans="1:18" ht="18.75">
      <c r="A75" s="104" t="s">
        <v>277</v>
      </c>
      <c r="B75" s="240"/>
      <c r="C75" s="241"/>
      <c r="D75" s="241"/>
      <c r="E75" s="242"/>
      <c r="F75" s="120" t="s">
        <v>297</v>
      </c>
      <c r="G75" s="95" t="s">
        <v>449</v>
      </c>
      <c r="H75" s="101" t="s">
        <v>452</v>
      </c>
      <c r="I75" s="97">
        <v>23</v>
      </c>
      <c r="J75" s="95" t="s">
        <v>453</v>
      </c>
      <c r="K75" s="95" t="s">
        <v>454</v>
      </c>
      <c r="L75" s="98">
        <v>42156</v>
      </c>
      <c r="M75" s="98">
        <v>42185</v>
      </c>
      <c r="N75" s="214">
        <v>1</v>
      </c>
      <c r="O75" s="214">
        <v>0</v>
      </c>
      <c r="P75" s="100"/>
      <c r="Q75" s="100"/>
    </row>
    <row r="76" spans="1:18" ht="18.75">
      <c r="A76" s="104" t="s">
        <v>277</v>
      </c>
      <c r="B76" s="240"/>
      <c r="C76" s="241"/>
      <c r="D76" s="241"/>
      <c r="E76" s="242"/>
      <c r="F76" s="120" t="s">
        <v>297</v>
      </c>
      <c r="G76" s="95" t="s">
        <v>449</v>
      </c>
      <c r="H76" s="101" t="s">
        <v>455</v>
      </c>
      <c r="I76" s="97">
        <v>23</v>
      </c>
      <c r="J76" s="95" t="s">
        <v>456</v>
      </c>
      <c r="K76" s="95"/>
      <c r="L76" s="98">
        <v>42156</v>
      </c>
      <c r="M76" s="98">
        <v>42185</v>
      </c>
      <c r="N76" s="214">
        <v>1</v>
      </c>
      <c r="O76" s="214">
        <v>0</v>
      </c>
      <c r="P76" s="100"/>
      <c r="Q76" s="100"/>
    </row>
    <row r="77" spans="1:18" ht="18.75">
      <c r="A77" s="106" t="s">
        <v>408</v>
      </c>
      <c r="B77" s="240"/>
      <c r="C77" s="241"/>
      <c r="D77" s="241"/>
      <c r="E77" s="242"/>
      <c r="F77" s="120" t="s">
        <v>394</v>
      </c>
      <c r="G77" s="107" t="s">
        <v>461</v>
      </c>
      <c r="H77" s="107" t="s">
        <v>462</v>
      </c>
      <c r="I77" s="97">
        <v>23</v>
      </c>
      <c r="J77" s="95" t="s">
        <v>463</v>
      </c>
      <c r="K77" s="95" t="s">
        <v>464</v>
      </c>
      <c r="L77" s="98">
        <v>41426</v>
      </c>
      <c r="M77" s="98">
        <v>41974</v>
      </c>
      <c r="N77" s="214">
        <v>1</v>
      </c>
      <c r="O77" s="214">
        <v>0</v>
      </c>
      <c r="P77" s="193"/>
      <c r="Q77" s="100"/>
    </row>
    <row r="78" spans="1:18" s="73" customFormat="1" ht="18.75">
      <c r="A78" s="106" t="s">
        <v>276</v>
      </c>
      <c r="B78" s="240"/>
      <c r="C78" s="241"/>
      <c r="D78" s="241"/>
      <c r="E78" s="242"/>
      <c r="F78" s="120" t="s">
        <v>394</v>
      </c>
      <c r="G78" s="95" t="s">
        <v>158</v>
      </c>
      <c r="H78" s="96" t="s">
        <v>467</v>
      </c>
      <c r="I78" s="97">
        <v>23</v>
      </c>
      <c r="J78" s="95" t="s">
        <v>157</v>
      </c>
      <c r="K78" s="95"/>
      <c r="L78" s="98">
        <v>42064</v>
      </c>
      <c r="M78" s="98">
        <v>42185</v>
      </c>
      <c r="N78" s="214">
        <v>1</v>
      </c>
      <c r="O78" s="214">
        <v>0</v>
      </c>
      <c r="P78" s="193"/>
      <c r="Q78" s="100"/>
      <c r="R78" s="79"/>
    </row>
    <row r="79" spans="1:18" s="73" customFormat="1" ht="18.75">
      <c r="A79" s="95" t="s">
        <v>266</v>
      </c>
      <c r="B79" s="240"/>
      <c r="C79" s="241"/>
      <c r="D79" s="241"/>
      <c r="E79" s="242"/>
      <c r="F79" s="120" t="s">
        <v>394</v>
      </c>
      <c r="G79" s="101" t="s">
        <v>471</v>
      </c>
      <c r="H79" s="96" t="s">
        <v>467</v>
      </c>
      <c r="I79" s="97">
        <v>23</v>
      </c>
      <c r="J79" s="95" t="s">
        <v>472</v>
      </c>
      <c r="K79" s="95" t="s">
        <v>304</v>
      </c>
      <c r="L79" s="98">
        <v>41395</v>
      </c>
      <c r="M79" s="98">
        <v>42735</v>
      </c>
      <c r="N79" s="214">
        <v>1</v>
      </c>
      <c r="O79" s="214">
        <v>1</v>
      </c>
      <c r="P79" s="99"/>
      <c r="Q79" s="100" t="s">
        <v>272</v>
      </c>
      <c r="R79" s="79"/>
    </row>
    <row r="80" spans="1:18" ht="18.75">
      <c r="A80" s="104" t="s">
        <v>277</v>
      </c>
      <c r="B80" s="240"/>
      <c r="C80" s="241"/>
      <c r="D80" s="241"/>
      <c r="E80" s="242"/>
      <c r="F80" s="120" t="s">
        <v>268</v>
      </c>
      <c r="G80" s="95" t="s">
        <v>431</v>
      </c>
      <c r="H80" s="107" t="s">
        <v>432</v>
      </c>
      <c r="I80" s="97">
        <v>24</v>
      </c>
      <c r="J80" s="95" t="s">
        <v>433</v>
      </c>
      <c r="K80" s="101" t="s">
        <v>281</v>
      </c>
      <c r="L80" s="98">
        <v>42370</v>
      </c>
      <c r="M80" s="98">
        <v>42400</v>
      </c>
      <c r="N80" s="214">
        <v>1</v>
      </c>
      <c r="O80" s="214">
        <v>0</v>
      </c>
      <c r="P80" s="100"/>
      <c r="Q80" s="100"/>
    </row>
    <row r="81" spans="1:18" ht="18.75">
      <c r="A81" s="104" t="s">
        <v>277</v>
      </c>
      <c r="B81" s="240"/>
      <c r="C81" s="241"/>
      <c r="D81" s="241"/>
      <c r="E81" s="242"/>
      <c r="F81" s="120" t="s">
        <v>268</v>
      </c>
      <c r="G81" s="95" t="s">
        <v>434</v>
      </c>
      <c r="H81" s="107" t="s">
        <v>435</v>
      </c>
      <c r="I81" s="97">
        <v>27</v>
      </c>
      <c r="J81" s="95" t="s">
        <v>436</v>
      </c>
      <c r="K81" s="101" t="s">
        <v>281</v>
      </c>
      <c r="L81" s="98">
        <v>41456</v>
      </c>
      <c r="M81" s="98">
        <v>41517</v>
      </c>
      <c r="N81" s="214">
        <v>1</v>
      </c>
      <c r="O81" s="214">
        <v>0</v>
      </c>
      <c r="P81" s="100"/>
      <c r="Q81" s="100"/>
    </row>
    <row r="82" spans="1:18" ht="18.75">
      <c r="A82" s="95" t="s">
        <v>276</v>
      </c>
      <c r="B82" s="240"/>
      <c r="C82" s="241"/>
      <c r="D82" s="241"/>
      <c r="E82" s="242"/>
      <c r="F82" s="120" t="s">
        <v>268</v>
      </c>
      <c r="G82" s="95" t="s">
        <v>142</v>
      </c>
      <c r="H82" s="108" t="s">
        <v>435</v>
      </c>
      <c r="I82" s="97">
        <v>27</v>
      </c>
      <c r="J82" s="95" t="s">
        <v>141</v>
      </c>
      <c r="K82" s="101" t="s">
        <v>281</v>
      </c>
      <c r="L82" s="98">
        <v>41426</v>
      </c>
      <c r="M82" s="98">
        <v>41670</v>
      </c>
      <c r="N82" s="214">
        <v>1</v>
      </c>
      <c r="O82" s="214">
        <v>0</v>
      </c>
      <c r="P82" s="100"/>
      <c r="Q82" s="100"/>
    </row>
    <row r="83" spans="1:18" ht="18.75">
      <c r="A83" s="104" t="s">
        <v>277</v>
      </c>
      <c r="B83" s="240"/>
      <c r="C83" s="241"/>
      <c r="D83" s="241"/>
      <c r="E83" s="242"/>
      <c r="F83" s="120" t="s">
        <v>297</v>
      </c>
      <c r="G83" s="95" t="s">
        <v>449</v>
      </c>
      <c r="H83" s="101" t="s">
        <v>457</v>
      </c>
      <c r="I83" s="97">
        <v>27</v>
      </c>
      <c r="J83" s="95" t="s">
        <v>458</v>
      </c>
      <c r="K83" s="101" t="s">
        <v>281</v>
      </c>
      <c r="L83" s="98">
        <v>42186</v>
      </c>
      <c r="M83" s="98">
        <v>42215</v>
      </c>
      <c r="N83" s="214">
        <v>1</v>
      </c>
      <c r="O83" s="214">
        <v>0</v>
      </c>
      <c r="P83" s="100"/>
      <c r="Q83" s="100"/>
    </row>
    <row r="84" spans="1:18" ht="18.75">
      <c r="A84" s="106" t="s">
        <v>276</v>
      </c>
      <c r="B84" s="240"/>
      <c r="C84" s="241"/>
      <c r="D84" s="241"/>
      <c r="E84" s="242"/>
      <c r="F84" s="120" t="s">
        <v>394</v>
      </c>
      <c r="G84" s="95" t="s">
        <v>156</v>
      </c>
      <c r="H84" s="96" t="s">
        <v>466</v>
      </c>
      <c r="I84" s="97">
        <v>27</v>
      </c>
      <c r="J84" s="95" t="s">
        <v>155</v>
      </c>
      <c r="K84" s="95"/>
      <c r="L84" s="98">
        <v>41944</v>
      </c>
      <c r="M84" s="98">
        <v>42064</v>
      </c>
      <c r="N84" s="214">
        <v>1</v>
      </c>
      <c r="O84" s="214">
        <v>0</v>
      </c>
      <c r="P84" s="193"/>
      <c r="Q84" s="100"/>
    </row>
    <row r="85" spans="1:18" ht="18.75">
      <c r="A85" s="95" t="s">
        <v>266</v>
      </c>
      <c r="B85" s="240"/>
      <c r="C85" s="241"/>
      <c r="D85" s="241"/>
      <c r="E85" s="242"/>
      <c r="F85" s="120" t="s">
        <v>394</v>
      </c>
      <c r="G85" s="101" t="s">
        <v>473</v>
      </c>
      <c r="H85" s="96" t="s">
        <v>466</v>
      </c>
      <c r="I85" s="97">
        <v>27</v>
      </c>
      <c r="J85" s="95" t="s">
        <v>474</v>
      </c>
      <c r="K85" s="101" t="s">
        <v>281</v>
      </c>
      <c r="L85" s="98">
        <v>41395</v>
      </c>
      <c r="M85" s="98">
        <v>42735</v>
      </c>
      <c r="N85" s="214">
        <v>1</v>
      </c>
      <c r="O85" s="214">
        <v>1</v>
      </c>
      <c r="P85" s="99"/>
      <c r="Q85" s="100" t="s">
        <v>272</v>
      </c>
    </row>
    <row r="86" spans="1:18" s="73" customFormat="1" ht="18.75">
      <c r="A86" s="104" t="s">
        <v>277</v>
      </c>
      <c r="B86" s="240"/>
      <c r="C86" s="241"/>
      <c r="D86" s="241"/>
      <c r="E86" s="242"/>
      <c r="F86" s="120" t="s">
        <v>268</v>
      </c>
      <c r="G86" s="95" t="s">
        <v>437</v>
      </c>
      <c r="H86" s="107" t="s">
        <v>438</v>
      </c>
      <c r="I86" s="97">
        <v>32</v>
      </c>
      <c r="J86" s="95" t="s">
        <v>439</v>
      </c>
      <c r="K86" s="101" t="s">
        <v>281</v>
      </c>
      <c r="L86" s="98">
        <v>42401</v>
      </c>
      <c r="M86" s="98">
        <v>42429</v>
      </c>
      <c r="N86" s="214">
        <v>1</v>
      </c>
      <c r="O86" s="214">
        <v>0</v>
      </c>
      <c r="P86" s="100"/>
      <c r="Q86" s="100"/>
      <c r="R86" s="79"/>
    </row>
    <row r="87" spans="1:18" s="73" customFormat="1" ht="18.75">
      <c r="A87" s="104" t="s">
        <v>277</v>
      </c>
      <c r="B87" s="240"/>
      <c r="C87" s="241"/>
      <c r="D87" s="241"/>
      <c r="E87" s="242"/>
      <c r="F87" s="120" t="s">
        <v>297</v>
      </c>
      <c r="G87" s="95" t="s">
        <v>449</v>
      </c>
      <c r="H87" s="101" t="s">
        <v>459</v>
      </c>
      <c r="I87" s="97">
        <v>32</v>
      </c>
      <c r="J87" s="95" t="s">
        <v>460</v>
      </c>
      <c r="K87" s="95"/>
      <c r="L87" s="98">
        <v>42217</v>
      </c>
      <c r="M87" s="98">
        <v>42246</v>
      </c>
      <c r="N87" s="214">
        <v>1</v>
      </c>
      <c r="O87" s="214">
        <v>0</v>
      </c>
      <c r="P87" s="100"/>
      <c r="Q87" s="100"/>
      <c r="R87" s="79"/>
    </row>
    <row r="88" spans="1:18" s="73" customFormat="1" ht="18.75">
      <c r="A88" s="106" t="s">
        <v>276</v>
      </c>
      <c r="B88" s="240"/>
      <c r="C88" s="241"/>
      <c r="D88" s="241"/>
      <c r="E88" s="242"/>
      <c r="F88" s="120" t="s">
        <v>394</v>
      </c>
      <c r="G88" s="95" t="s">
        <v>154</v>
      </c>
      <c r="H88" s="96" t="s">
        <v>465</v>
      </c>
      <c r="I88" s="97">
        <v>32</v>
      </c>
      <c r="J88" s="95" t="s">
        <v>153</v>
      </c>
      <c r="K88" s="95"/>
      <c r="L88" s="98">
        <v>41821</v>
      </c>
      <c r="M88" s="98">
        <v>41942</v>
      </c>
      <c r="N88" s="214">
        <v>1</v>
      </c>
      <c r="O88" s="214">
        <v>0</v>
      </c>
      <c r="P88" s="119"/>
      <c r="Q88" s="100"/>
      <c r="R88" s="79"/>
    </row>
    <row r="89" spans="1:18" s="73" customFormat="1" ht="18.75">
      <c r="A89" s="95" t="s">
        <v>266</v>
      </c>
      <c r="B89" s="240"/>
      <c r="C89" s="241"/>
      <c r="D89" s="241"/>
      <c r="E89" s="242"/>
      <c r="F89" s="120" t="s">
        <v>394</v>
      </c>
      <c r="G89" s="101" t="s">
        <v>475</v>
      </c>
      <c r="H89" s="96" t="s">
        <v>465</v>
      </c>
      <c r="I89" s="97">
        <v>32</v>
      </c>
      <c r="J89" s="95" t="s">
        <v>476</v>
      </c>
      <c r="K89" s="101" t="s">
        <v>281</v>
      </c>
      <c r="L89" s="98">
        <v>41395</v>
      </c>
      <c r="M89" s="98">
        <v>42735</v>
      </c>
      <c r="N89" s="214">
        <v>1</v>
      </c>
      <c r="O89" s="214">
        <v>1</v>
      </c>
      <c r="P89" s="99"/>
      <c r="Q89" s="100" t="s">
        <v>272</v>
      </c>
      <c r="R89" s="79"/>
    </row>
    <row r="90" spans="1:18" s="73" customFormat="1" ht="18.75">
      <c r="A90" s="104" t="s">
        <v>440</v>
      </c>
      <c r="B90" s="240"/>
      <c r="C90" s="241"/>
      <c r="D90" s="241"/>
      <c r="E90" s="242"/>
      <c r="F90" s="209" t="s">
        <v>441</v>
      </c>
      <c r="G90" s="95" t="s">
        <v>446</v>
      </c>
      <c r="H90" s="107" t="s">
        <v>447</v>
      </c>
      <c r="I90" s="97">
        <v>34</v>
      </c>
      <c r="J90" s="95" t="s">
        <v>448</v>
      </c>
      <c r="K90" s="101"/>
      <c r="L90" s="98">
        <v>41395</v>
      </c>
      <c r="M90" s="98">
        <v>42735</v>
      </c>
      <c r="N90" s="214">
        <v>1</v>
      </c>
      <c r="O90" s="214">
        <v>1</v>
      </c>
      <c r="P90" s="99"/>
      <c r="Q90" s="100" t="s">
        <v>445</v>
      </c>
      <c r="R90" s="79"/>
    </row>
    <row r="91" spans="1:18" s="73" customFormat="1" ht="18.75">
      <c r="A91" s="106" t="s">
        <v>276</v>
      </c>
      <c r="B91" s="240"/>
      <c r="C91" s="241"/>
      <c r="D91" s="241"/>
      <c r="E91" s="242"/>
      <c r="F91" s="120" t="s">
        <v>394</v>
      </c>
      <c r="G91" s="95" t="s">
        <v>162</v>
      </c>
      <c r="H91" s="96" t="s">
        <v>469</v>
      </c>
      <c r="I91" s="97">
        <v>34</v>
      </c>
      <c r="J91" s="95" t="s">
        <v>161</v>
      </c>
      <c r="K91" s="95"/>
      <c r="L91" s="98">
        <v>42491</v>
      </c>
      <c r="M91" s="98">
        <v>42613</v>
      </c>
      <c r="N91" s="214">
        <v>1</v>
      </c>
      <c r="O91" s="214">
        <v>0</v>
      </c>
      <c r="P91" s="119"/>
      <c r="Q91" s="100"/>
      <c r="R91" s="79"/>
    </row>
    <row r="92" spans="1:18" ht="18.75">
      <c r="A92" s="95" t="s">
        <v>266</v>
      </c>
      <c r="B92" s="240"/>
      <c r="C92" s="241"/>
      <c r="D92" s="241"/>
      <c r="E92" s="242"/>
      <c r="F92" s="120" t="s">
        <v>394</v>
      </c>
      <c r="G92" s="101" t="s">
        <v>477</v>
      </c>
      <c r="H92" s="96" t="s">
        <v>469</v>
      </c>
      <c r="I92" s="97">
        <v>34</v>
      </c>
      <c r="J92" s="95" t="s">
        <v>478</v>
      </c>
      <c r="K92" s="95"/>
      <c r="L92" s="98">
        <v>41395</v>
      </c>
      <c r="M92" s="98">
        <v>42735</v>
      </c>
      <c r="N92" s="214">
        <v>1</v>
      </c>
      <c r="O92" s="214">
        <v>1</v>
      </c>
      <c r="P92" s="99"/>
      <c r="Q92" s="100" t="s">
        <v>272</v>
      </c>
    </row>
    <row r="93" spans="1:18" ht="18.75">
      <c r="A93" s="95" t="s">
        <v>266</v>
      </c>
      <c r="B93" s="240"/>
      <c r="C93" s="241"/>
      <c r="D93" s="241"/>
      <c r="E93" s="242"/>
      <c r="F93" s="120" t="s">
        <v>394</v>
      </c>
      <c r="G93" s="101" t="s">
        <v>1072</v>
      </c>
      <c r="H93" s="96" t="s">
        <v>1073</v>
      </c>
      <c r="I93" s="97">
        <v>34</v>
      </c>
      <c r="J93" s="95" t="s">
        <v>479</v>
      </c>
      <c r="K93" s="95"/>
      <c r="L93" s="98">
        <v>41395</v>
      </c>
      <c r="M93" s="98">
        <v>42735</v>
      </c>
      <c r="N93" s="214">
        <v>1</v>
      </c>
      <c r="O93" s="214">
        <v>1</v>
      </c>
      <c r="P93" s="99"/>
      <c r="Q93" s="100" t="s">
        <v>272</v>
      </c>
    </row>
    <row r="94" spans="1:18" ht="18.75">
      <c r="A94" s="106" t="s">
        <v>276</v>
      </c>
      <c r="B94" s="240"/>
      <c r="C94" s="241"/>
      <c r="D94" s="241"/>
      <c r="E94" s="242"/>
      <c r="F94" s="120" t="s">
        <v>394</v>
      </c>
      <c r="G94" s="95" t="s">
        <v>164</v>
      </c>
      <c r="H94" s="96" t="s">
        <v>470</v>
      </c>
      <c r="I94" s="97">
        <v>35</v>
      </c>
      <c r="J94" s="95" t="s">
        <v>163</v>
      </c>
      <c r="K94" s="95"/>
      <c r="L94" s="98">
        <v>42614</v>
      </c>
      <c r="M94" s="98">
        <v>42735</v>
      </c>
      <c r="N94" s="214">
        <v>1</v>
      </c>
      <c r="O94" s="214">
        <v>0</v>
      </c>
      <c r="P94" s="193"/>
      <c r="Q94" s="100"/>
    </row>
    <row r="95" spans="1:18" ht="18.75">
      <c r="A95" s="95" t="s">
        <v>266</v>
      </c>
      <c r="B95" s="240"/>
      <c r="C95" s="241"/>
      <c r="D95" s="241"/>
      <c r="E95" s="242"/>
      <c r="F95" s="120" t="s">
        <v>394</v>
      </c>
      <c r="G95" s="101" t="s">
        <v>480</v>
      </c>
      <c r="H95" s="96" t="s">
        <v>470</v>
      </c>
      <c r="I95" s="97">
        <v>35</v>
      </c>
      <c r="J95" s="95" t="s">
        <v>481</v>
      </c>
      <c r="K95" s="95"/>
      <c r="L95" s="98">
        <v>41395</v>
      </c>
      <c r="M95" s="98">
        <v>42735</v>
      </c>
      <c r="N95" s="214">
        <v>1</v>
      </c>
      <c r="O95" s="214">
        <v>1</v>
      </c>
      <c r="P95" s="99"/>
      <c r="Q95" s="100" t="s">
        <v>272</v>
      </c>
    </row>
    <row r="96" spans="1:18" ht="18.75">
      <c r="A96" s="104" t="s">
        <v>440</v>
      </c>
      <c r="B96" s="240"/>
      <c r="C96" s="241"/>
      <c r="D96" s="241"/>
      <c r="E96" s="242"/>
      <c r="F96" s="120" t="s">
        <v>441</v>
      </c>
      <c r="G96" s="95" t="s">
        <v>442</v>
      </c>
      <c r="H96" s="107" t="s">
        <v>443</v>
      </c>
      <c r="I96" s="97">
        <v>36</v>
      </c>
      <c r="J96" s="95" t="s">
        <v>444</v>
      </c>
      <c r="K96" s="101"/>
      <c r="L96" s="98">
        <v>41395</v>
      </c>
      <c r="M96" s="98">
        <v>42735</v>
      </c>
      <c r="N96" s="214">
        <v>1</v>
      </c>
      <c r="O96" s="214">
        <v>1</v>
      </c>
      <c r="P96" s="99"/>
      <c r="Q96" s="100" t="s">
        <v>445</v>
      </c>
    </row>
    <row r="97" spans="1:18" ht="18.75">
      <c r="A97" s="106" t="s">
        <v>276</v>
      </c>
      <c r="B97" s="240"/>
      <c r="C97" s="241"/>
      <c r="D97" s="241"/>
      <c r="E97" s="242"/>
      <c r="F97" s="120" t="s">
        <v>394</v>
      </c>
      <c r="G97" s="95" t="s">
        <v>160</v>
      </c>
      <c r="H97" s="96" t="s">
        <v>468</v>
      </c>
      <c r="I97" s="97">
        <v>36</v>
      </c>
      <c r="J97" s="95" t="s">
        <v>159</v>
      </c>
      <c r="K97" s="95"/>
      <c r="L97" s="98">
        <v>42370</v>
      </c>
      <c r="M97" s="98">
        <v>42490</v>
      </c>
      <c r="N97" s="214">
        <v>1</v>
      </c>
      <c r="O97" s="214">
        <v>0</v>
      </c>
      <c r="P97" s="193"/>
      <c r="Q97" s="100"/>
    </row>
    <row r="98" spans="1:18" ht="18.75">
      <c r="A98" s="95" t="s">
        <v>266</v>
      </c>
      <c r="B98" s="243"/>
      <c r="C98" s="244"/>
      <c r="D98" s="244"/>
      <c r="E98" s="245"/>
      <c r="F98" s="120" t="s">
        <v>394</v>
      </c>
      <c r="G98" s="101" t="s">
        <v>482</v>
      </c>
      <c r="H98" s="96" t="s">
        <v>468</v>
      </c>
      <c r="I98" s="97">
        <v>36</v>
      </c>
      <c r="J98" s="95" t="s">
        <v>483</v>
      </c>
      <c r="K98" s="95"/>
      <c r="L98" s="98">
        <v>41395</v>
      </c>
      <c r="M98" s="98">
        <v>42735</v>
      </c>
      <c r="N98" s="214">
        <v>1</v>
      </c>
      <c r="O98" s="214">
        <v>1</v>
      </c>
      <c r="P98" s="99"/>
      <c r="Q98" s="100" t="s">
        <v>272</v>
      </c>
    </row>
    <row r="99" spans="1:18" s="248" customFormat="1" ht="18.75" customHeight="1">
      <c r="A99" s="247"/>
      <c r="B99" s="247"/>
      <c r="C99" s="247"/>
      <c r="D99" s="247"/>
      <c r="E99" s="247"/>
      <c r="F99" s="247"/>
      <c r="G99" s="247"/>
      <c r="H99" s="247"/>
      <c r="I99" s="247"/>
      <c r="J99" s="247"/>
      <c r="K99" s="247"/>
      <c r="L99" s="247"/>
      <c r="M99" s="247"/>
      <c r="N99" s="247"/>
      <c r="O99" s="247"/>
      <c r="P99" s="247"/>
      <c r="Q99" s="247"/>
      <c r="R99" s="247"/>
    </row>
    <row r="100" spans="1:18" ht="18.75">
      <c r="A100" s="104" t="s">
        <v>277</v>
      </c>
      <c r="B100" s="237" t="s">
        <v>484</v>
      </c>
      <c r="C100" s="238"/>
      <c r="D100" s="238"/>
      <c r="E100" s="239"/>
      <c r="F100" s="120" t="s">
        <v>268</v>
      </c>
      <c r="G100" s="100" t="s">
        <v>485</v>
      </c>
      <c r="H100" s="101" t="s">
        <v>486</v>
      </c>
      <c r="I100" s="119">
        <v>45</v>
      </c>
      <c r="J100" s="100" t="s">
        <v>487</v>
      </c>
      <c r="K100" s="100" t="s">
        <v>304</v>
      </c>
      <c r="L100" s="98">
        <v>41760</v>
      </c>
      <c r="M100" s="98">
        <v>41790</v>
      </c>
      <c r="N100" s="214">
        <v>1</v>
      </c>
      <c r="O100" s="214">
        <v>0</v>
      </c>
      <c r="P100" s="119"/>
      <c r="Q100" s="100"/>
    </row>
    <row r="101" spans="1:18" ht="18.75">
      <c r="A101" s="104" t="s">
        <v>276</v>
      </c>
      <c r="B101" s="240"/>
      <c r="C101" s="241"/>
      <c r="D101" s="241"/>
      <c r="E101" s="242"/>
      <c r="F101" s="120" t="s">
        <v>268</v>
      </c>
      <c r="G101" s="100" t="s">
        <v>146</v>
      </c>
      <c r="H101" s="101" t="s">
        <v>491</v>
      </c>
      <c r="I101" s="119">
        <v>45</v>
      </c>
      <c r="J101" s="100" t="s">
        <v>145</v>
      </c>
      <c r="K101" s="100"/>
      <c r="L101" s="98">
        <v>41487</v>
      </c>
      <c r="M101" s="98">
        <v>41852</v>
      </c>
      <c r="N101" s="214">
        <v>1</v>
      </c>
      <c r="O101" s="214">
        <v>0</v>
      </c>
      <c r="P101" s="119"/>
      <c r="Q101" s="100"/>
    </row>
    <row r="102" spans="1:18" s="73" customFormat="1" ht="30">
      <c r="A102" s="104" t="s">
        <v>276</v>
      </c>
      <c r="B102" s="240"/>
      <c r="C102" s="241"/>
      <c r="D102" s="241"/>
      <c r="E102" s="242"/>
      <c r="F102" s="120" t="s">
        <v>297</v>
      </c>
      <c r="G102" s="160" t="s">
        <v>973</v>
      </c>
      <c r="H102" s="101" t="s">
        <v>966</v>
      </c>
      <c r="I102" s="119">
        <v>45</v>
      </c>
      <c r="J102" s="100" t="s">
        <v>974</v>
      </c>
      <c r="K102" s="100"/>
      <c r="L102" s="98">
        <v>41426</v>
      </c>
      <c r="M102" s="98">
        <v>42735</v>
      </c>
      <c r="N102" s="214">
        <v>1</v>
      </c>
      <c r="O102" s="214">
        <v>0</v>
      </c>
      <c r="P102" s="161"/>
      <c r="Q102" s="123" t="s">
        <v>975</v>
      </c>
      <c r="R102" s="79"/>
    </row>
    <row r="103" spans="1:18" s="73" customFormat="1" ht="32.25" customHeight="1">
      <c r="A103" s="104" t="s">
        <v>277</v>
      </c>
      <c r="B103" s="240"/>
      <c r="C103" s="241"/>
      <c r="D103" s="241"/>
      <c r="E103" s="242"/>
      <c r="F103" s="155" t="s">
        <v>297</v>
      </c>
      <c r="G103" s="100" t="s">
        <v>492</v>
      </c>
      <c r="H103" s="101" t="s">
        <v>493</v>
      </c>
      <c r="I103" s="154">
        <v>45</v>
      </c>
      <c r="J103" s="100" t="s">
        <v>494</v>
      </c>
      <c r="K103" s="100"/>
      <c r="L103" s="98">
        <v>42278</v>
      </c>
      <c r="M103" s="98">
        <v>42307</v>
      </c>
      <c r="N103" s="214">
        <v>1</v>
      </c>
      <c r="O103" s="214">
        <v>0</v>
      </c>
      <c r="P103" s="100"/>
      <c r="Q103" s="100"/>
      <c r="R103" s="79"/>
    </row>
    <row r="104" spans="1:18" ht="18.75">
      <c r="A104" s="104" t="s">
        <v>277</v>
      </c>
      <c r="B104" s="240"/>
      <c r="C104" s="241"/>
      <c r="D104" s="241"/>
      <c r="E104" s="242"/>
      <c r="F104" s="120" t="s">
        <v>297</v>
      </c>
      <c r="G104" s="100" t="s">
        <v>492</v>
      </c>
      <c r="H104" s="101" t="s">
        <v>495</v>
      </c>
      <c r="I104" s="119">
        <v>48</v>
      </c>
      <c r="J104" s="100" t="s">
        <v>496</v>
      </c>
      <c r="K104" s="100"/>
      <c r="L104" s="98">
        <v>42309</v>
      </c>
      <c r="M104" s="98">
        <v>42338</v>
      </c>
      <c r="N104" s="214">
        <v>1</v>
      </c>
      <c r="O104" s="214">
        <v>0</v>
      </c>
      <c r="P104" s="100"/>
      <c r="Q104" s="100"/>
    </row>
    <row r="105" spans="1:18" ht="18.75">
      <c r="A105" s="104" t="s">
        <v>277</v>
      </c>
      <c r="B105" s="240"/>
      <c r="C105" s="241"/>
      <c r="D105" s="241"/>
      <c r="E105" s="242"/>
      <c r="F105" s="120" t="s">
        <v>268</v>
      </c>
      <c r="G105" s="100" t="s">
        <v>488</v>
      </c>
      <c r="H105" s="101" t="s">
        <v>489</v>
      </c>
      <c r="I105" s="119">
        <v>50</v>
      </c>
      <c r="J105" s="100" t="s">
        <v>490</v>
      </c>
      <c r="K105" s="100"/>
      <c r="L105" s="98">
        <v>42005</v>
      </c>
      <c r="M105" s="98">
        <v>42063</v>
      </c>
      <c r="N105" s="214">
        <v>1</v>
      </c>
      <c r="O105" s="214">
        <v>0</v>
      </c>
      <c r="P105" s="193"/>
      <c r="Q105" s="100"/>
    </row>
    <row r="106" spans="1:18" ht="18.75">
      <c r="A106" s="104" t="s">
        <v>277</v>
      </c>
      <c r="B106" s="240"/>
      <c r="C106" s="241"/>
      <c r="D106" s="241"/>
      <c r="E106" s="242"/>
      <c r="F106" s="120" t="s">
        <v>297</v>
      </c>
      <c r="G106" s="100" t="s">
        <v>492</v>
      </c>
      <c r="H106" s="101" t="s">
        <v>497</v>
      </c>
      <c r="I106" s="119">
        <v>50</v>
      </c>
      <c r="J106" s="100" t="s">
        <v>498</v>
      </c>
      <c r="K106" s="100"/>
      <c r="L106" s="98">
        <v>42339</v>
      </c>
      <c r="M106" s="98">
        <v>42358</v>
      </c>
      <c r="N106" s="214">
        <v>1</v>
      </c>
      <c r="O106" s="214">
        <v>0</v>
      </c>
      <c r="P106" s="100"/>
      <c r="Q106" s="100"/>
    </row>
    <row r="107" spans="1:18" ht="18.75">
      <c r="A107" s="106" t="s">
        <v>393</v>
      </c>
      <c r="B107" s="240"/>
      <c r="C107" s="241"/>
      <c r="D107" s="241"/>
      <c r="E107" s="242"/>
      <c r="F107" s="120" t="s">
        <v>394</v>
      </c>
      <c r="G107" s="106" t="s">
        <v>499</v>
      </c>
      <c r="H107" s="106" t="s">
        <v>399</v>
      </c>
      <c r="I107" s="119">
        <v>50</v>
      </c>
      <c r="J107" s="100" t="s">
        <v>500</v>
      </c>
      <c r="K107" s="100"/>
      <c r="L107" s="98">
        <v>41548</v>
      </c>
      <c r="M107" s="98">
        <v>42156</v>
      </c>
      <c r="N107" s="214">
        <v>1</v>
      </c>
      <c r="O107" s="214">
        <v>0</v>
      </c>
      <c r="P107" s="119"/>
      <c r="Q107" s="100"/>
    </row>
    <row r="108" spans="1:18" ht="18.75">
      <c r="A108" s="106" t="s">
        <v>408</v>
      </c>
      <c r="B108" s="240"/>
      <c r="C108" s="241"/>
      <c r="D108" s="241"/>
      <c r="E108" s="242"/>
      <c r="F108" s="120" t="s">
        <v>394</v>
      </c>
      <c r="G108" s="106" t="s">
        <v>501</v>
      </c>
      <c r="H108" s="106" t="s">
        <v>399</v>
      </c>
      <c r="I108" s="119">
        <v>50</v>
      </c>
      <c r="J108" s="100" t="s">
        <v>502</v>
      </c>
      <c r="K108" s="100"/>
      <c r="L108" s="98">
        <v>41548</v>
      </c>
      <c r="M108" s="98">
        <v>42156</v>
      </c>
      <c r="N108" s="214">
        <v>1</v>
      </c>
      <c r="O108" s="214">
        <v>0</v>
      </c>
      <c r="P108" s="119"/>
      <c r="Q108" s="100"/>
    </row>
    <row r="109" spans="1:18" ht="18.75">
      <c r="A109" s="106" t="s">
        <v>393</v>
      </c>
      <c r="B109" s="243"/>
      <c r="C109" s="244"/>
      <c r="D109" s="244"/>
      <c r="E109" s="245"/>
      <c r="F109" s="120" t="s">
        <v>394</v>
      </c>
      <c r="G109" s="106" t="s">
        <v>503</v>
      </c>
      <c r="H109" s="106" t="s">
        <v>504</v>
      </c>
      <c r="I109" s="119">
        <v>51</v>
      </c>
      <c r="J109" s="100" t="s">
        <v>505</v>
      </c>
      <c r="K109" s="100"/>
      <c r="L109" s="98">
        <v>41640</v>
      </c>
      <c r="M109" s="98">
        <v>42005</v>
      </c>
      <c r="N109" s="214">
        <v>1</v>
      </c>
      <c r="O109" s="214">
        <v>0</v>
      </c>
      <c r="P109" s="119"/>
      <c r="Q109" s="100"/>
    </row>
    <row r="110" spans="1:18" s="250" customFormat="1" ht="18.75" customHeight="1">
      <c r="A110" s="249"/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49"/>
      <c r="R110" s="249"/>
    </row>
    <row r="111" spans="1:18" ht="15" customHeight="1">
      <c r="A111" s="104" t="s">
        <v>277</v>
      </c>
      <c r="B111" s="237" t="s">
        <v>506</v>
      </c>
      <c r="C111" s="238"/>
      <c r="D111" s="238"/>
      <c r="E111" s="239"/>
      <c r="F111" s="120" t="s">
        <v>297</v>
      </c>
      <c r="G111" s="95" t="s">
        <v>507</v>
      </c>
      <c r="H111" s="101" t="s">
        <v>626</v>
      </c>
      <c r="I111" s="97">
        <v>60</v>
      </c>
      <c r="J111" s="100" t="s">
        <v>1080</v>
      </c>
      <c r="K111" s="95" t="s">
        <v>304</v>
      </c>
      <c r="L111" s="98">
        <v>41426</v>
      </c>
      <c r="M111" s="98">
        <v>42735</v>
      </c>
      <c r="N111" s="214">
        <v>1</v>
      </c>
      <c r="O111" s="214">
        <v>0</v>
      </c>
      <c r="P111" s="100"/>
      <c r="Q111" s="100"/>
    </row>
    <row r="112" spans="1:18" ht="15" customHeight="1">
      <c r="A112" s="104" t="s">
        <v>277</v>
      </c>
      <c r="B112" s="240"/>
      <c r="C112" s="241"/>
      <c r="D112" s="241"/>
      <c r="E112" s="242"/>
      <c r="F112" s="120" t="s">
        <v>268</v>
      </c>
      <c r="G112" s="95" t="s">
        <v>507</v>
      </c>
      <c r="H112" s="96" t="s">
        <v>508</v>
      </c>
      <c r="I112" s="97">
        <v>60</v>
      </c>
      <c r="J112" s="95" t="s">
        <v>509</v>
      </c>
      <c r="K112" s="95"/>
      <c r="L112" s="98">
        <v>42430</v>
      </c>
      <c r="M112" s="98">
        <v>42460</v>
      </c>
      <c r="N112" s="214">
        <v>1</v>
      </c>
      <c r="O112" s="214">
        <v>0</v>
      </c>
      <c r="P112" s="100"/>
      <c r="Q112" s="100"/>
    </row>
    <row r="113" spans="1:18" ht="15" customHeight="1">
      <c r="A113" s="104" t="s">
        <v>277</v>
      </c>
      <c r="B113" s="240"/>
      <c r="C113" s="241"/>
      <c r="D113" s="241"/>
      <c r="E113" s="242"/>
      <c r="F113" s="120" t="s">
        <v>268</v>
      </c>
      <c r="G113" s="95" t="s">
        <v>510</v>
      </c>
      <c r="H113" s="96" t="s">
        <v>511</v>
      </c>
      <c r="I113" s="97">
        <v>61</v>
      </c>
      <c r="J113" s="95" t="s">
        <v>512</v>
      </c>
      <c r="K113" s="95"/>
      <c r="L113" s="98">
        <v>41791</v>
      </c>
      <c r="M113" s="98">
        <v>41820</v>
      </c>
      <c r="N113" s="214">
        <v>1</v>
      </c>
      <c r="O113" s="214">
        <v>0</v>
      </c>
      <c r="P113" s="100"/>
      <c r="Q113" s="100"/>
    </row>
    <row r="114" spans="1:18" ht="15" customHeight="1">
      <c r="A114" s="104" t="s">
        <v>277</v>
      </c>
      <c r="B114" s="240"/>
      <c r="C114" s="241"/>
      <c r="D114" s="241"/>
      <c r="E114" s="242"/>
      <c r="F114" s="120" t="s">
        <v>297</v>
      </c>
      <c r="G114" s="95" t="s">
        <v>630</v>
      </c>
      <c r="H114" s="101" t="s">
        <v>631</v>
      </c>
      <c r="I114" s="97">
        <v>61</v>
      </c>
      <c r="J114" s="100" t="s">
        <v>632</v>
      </c>
      <c r="K114" s="95"/>
      <c r="L114" s="98">
        <v>42095</v>
      </c>
      <c r="M114" s="98">
        <v>42124</v>
      </c>
      <c r="N114" s="214">
        <v>1</v>
      </c>
      <c r="O114" s="214">
        <v>0</v>
      </c>
      <c r="P114" s="100"/>
      <c r="Q114" s="100"/>
    </row>
    <row r="115" spans="1:18" s="73" customFormat="1" ht="15" customHeight="1">
      <c r="A115" s="104" t="s">
        <v>277</v>
      </c>
      <c r="B115" s="240"/>
      <c r="C115" s="241"/>
      <c r="D115" s="241"/>
      <c r="E115" s="242"/>
      <c r="F115" s="120" t="s">
        <v>297</v>
      </c>
      <c r="G115" s="95" t="s">
        <v>630</v>
      </c>
      <c r="H115" s="101" t="s">
        <v>334</v>
      </c>
      <c r="I115" s="97">
        <v>61</v>
      </c>
      <c r="J115" s="100" t="s">
        <v>633</v>
      </c>
      <c r="K115" s="101" t="s">
        <v>281</v>
      </c>
      <c r="L115" s="98">
        <v>42095</v>
      </c>
      <c r="M115" s="98">
        <v>42124</v>
      </c>
      <c r="N115" s="214">
        <v>1</v>
      </c>
      <c r="O115" s="214">
        <v>0</v>
      </c>
      <c r="P115" s="100"/>
      <c r="Q115" s="100"/>
      <c r="R115" s="79"/>
    </row>
    <row r="116" spans="1:18" s="73" customFormat="1" ht="15" customHeight="1">
      <c r="A116" s="106" t="s">
        <v>681</v>
      </c>
      <c r="B116" s="240"/>
      <c r="C116" s="241"/>
      <c r="D116" s="241"/>
      <c r="E116" s="242"/>
      <c r="F116" s="120" t="s">
        <v>394</v>
      </c>
      <c r="G116" s="107" t="s">
        <v>630</v>
      </c>
      <c r="H116" s="107" t="s">
        <v>682</v>
      </c>
      <c r="I116" s="97">
        <v>61</v>
      </c>
      <c r="J116" s="100" t="s">
        <v>683</v>
      </c>
      <c r="K116" s="95"/>
      <c r="L116" s="98">
        <v>41548</v>
      </c>
      <c r="M116" s="98">
        <v>42005</v>
      </c>
      <c r="N116" s="214">
        <v>1</v>
      </c>
      <c r="O116" s="214">
        <v>0</v>
      </c>
      <c r="P116" s="210"/>
      <c r="Q116" s="100"/>
      <c r="R116" s="79"/>
    </row>
    <row r="117" spans="1:18" ht="18.75" customHeight="1">
      <c r="A117" s="104" t="s">
        <v>440</v>
      </c>
      <c r="B117" s="240"/>
      <c r="C117" s="241"/>
      <c r="D117" s="241"/>
      <c r="E117" s="242"/>
      <c r="F117" s="120" t="s">
        <v>441</v>
      </c>
      <c r="G117" s="100" t="s">
        <v>531</v>
      </c>
      <c r="H117" s="101" t="s">
        <v>532</v>
      </c>
      <c r="I117" s="210">
        <v>64</v>
      </c>
      <c r="J117" s="95" t="s">
        <v>533</v>
      </c>
      <c r="K117" s="95"/>
      <c r="L117" s="98">
        <v>41395</v>
      </c>
      <c r="M117" s="98">
        <v>42735</v>
      </c>
      <c r="N117" s="214">
        <v>1</v>
      </c>
      <c r="O117" s="214">
        <v>1</v>
      </c>
      <c r="P117" s="99"/>
      <c r="Q117" s="100" t="s">
        <v>445</v>
      </c>
    </row>
    <row r="118" spans="1:18" ht="18.75" customHeight="1">
      <c r="A118" s="104" t="s">
        <v>440</v>
      </c>
      <c r="B118" s="240"/>
      <c r="C118" s="241"/>
      <c r="D118" s="241"/>
      <c r="E118" s="242"/>
      <c r="F118" s="120" t="s">
        <v>441</v>
      </c>
      <c r="G118" s="100" t="s">
        <v>531</v>
      </c>
      <c r="H118" s="101" t="s">
        <v>534</v>
      </c>
      <c r="I118" s="210">
        <v>64</v>
      </c>
      <c r="J118" s="95" t="s">
        <v>535</v>
      </c>
      <c r="K118" s="95"/>
      <c r="L118" s="98">
        <v>41395</v>
      </c>
      <c r="M118" s="98">
        <v>42735</v>
      </c>
      <c r="N118" s="214">
        <v>1</v>
      </c>
      <c r="O118" s="214">
        <v>1</v>
      </c>
      <c r="P118" s="99"/>
      <c r="Q118" s="100" t="s">
        <v>445</v>
      </c>
    </row>
    <row r="119" spans="1:18" ht="18.75" customHeight="1">
      <c r="A119" s="104" t="s">
        <v>440</v>
      </c>
      <c r="B119" s="240"/>
      <c r="C119" s="241"/>
      <c r="D119" s="241"/>
      <c r="E119" s="242"/>
      <c r="F119" s="120" t="s">
        <v>441</v>
      </c>
      <c r="G119" s="100" t="s">
        <v>531</v>
      </c>
      <c r="H119" s="101" t="s">
        <v>536</v>
      </c>
      <c r="I119" s="210">
        <v>64</v>
      </c>
      <c r="J119" s="95" t="s">
        <v>537</v>
      </c>
      <c r="K119" s="95"/>
      <c r="L119" s="98">
        <v>41395</v>
      </c>
      <c r="M119" s="98">
        <v>42735</v>
      </c>
      <c r="N119" s="214">
        <v>1</v>
      </c>
      <c r="O119" s="214">
        <v>1</v>
      </c>
      <c r="P119" s="99"/>
      <c r="Q119" s="100" t="s">
        <v>445</v>
      </c>
    </row>
    <row r="120" spans="1:18" s="73" customFormat="1" ht="18.75" customHeight="1">
      <c r="A120" s="104" t="s">
        <v>440</v>
      </c>
      <c r="B120" s="240"/>
      <c r="C120" s="241"/>
      <c r="D120" s="241"/>
      <c r="E120" s="242"/>
      <c r="F120" s="120" t="s">
        <v>441</v>
      </c>
      <c r="G120" s="100" t="s">
        <v>531</v>
      </c>
      <c r="H120" s="101" t="s">
        <v>538</v>
      </c>
      <c r="I120" s="210">
        <v>64</v>
      </c>
      <c r="J120" s="95" t="s">
        <v>539</v>
      </c>
      <c r="K120" s="95"/>
      <c r="L120" s="98">
        <v>41395</v>
      </c>
      <c r="M120" s="98">
        <v>42735</v>
      </c>
      <c r="N120" s="214">
        <v>1</v>
      </c>
      <c r="O120" s="214">
        <v>1</v>
      </c>
      <c r="P120" s="99"/>
      <c r="Q120" s="100" t="s">
        <v>445</v>
      </c>
      <c r="R120" s="79"/>
    </row>
    <row r="121" spans="1:18" s="73" customFormat="1" ht="18.75" customHeight="1">
      <c r="A121" s="104" t="s">
        <v>440</v>
      </c>
      <c r="B121" s="240"/>
      <c r="C121" s="241"/>
      <c r="D121" s="241"/>
      <c r="E121" s="242"/>
      <c r="F121" s="120" t="s">
        <v>441</v>
      </c>
      <c r="G121" s="100" t="s">
        <v>531</v>
      </c>
      <c r="H121" s="101" t="s">
        <v>540</v>
      </c>
      <c r="I121" s="210">
        <v>64</v>
      </c>
      <c r="J121" s="95" t="s">
        <v>541</v>
      </c>
      <c r="K121" s="95"/>
      <c r="L121" s="98">
        <v>41395</v>
      </c>
      <c r="M121" s="98">
        <v>42735</v>
      </c>
      <c r="N121" s="214">
        <v>1</v>
      </c>
      <c r="O121" s="214">
        <v>1</v>
      </c>
      <c r="P121" s="99"/>
      <c r="Q121" s="100" t="s">
        <v>445</v>
      </c>
      <c r="R121" s="79"/>
    </row>
    <row r="122" spans="1:18" s="73" customFormat="1" ht="18.75" customHeight="1">
      <c r="A122" s="104" t="s">
        <v>440</v>
      </c>
      <c r="B122" s="240"/>
      <c r="C122" s="241"/>
      <c r="D122" s="241"/>
      <c r="E122" s="242"/>
      <c r="F122" s="120" t="s">
        <v>441</v>
      </c>
      <c r="G122" s="100" t="s">
        <v>531</v>
      </c>
      <c r="H122" s="101" t="s">
        <v>542</v>
      </c>
      <c r="I122" s="210">
        <v>64</v>
      </c>
      <c r="J122" s="95" t="s">
        <v>543</v>
      </c>
      <c r="K122" s="95"/>
      <c r="L122" s="98">
        <v>41395</v>
      </c>
      <c r="M122" s="98">
        <v>42735</v>
      </c>
      <c r="N122" s="214">
        <v>1</v>
      </c>
      <c r="O122" s="214">
        <v>1</v>
      </c>
      <c r="P122" s="99"/>
      <c r="Q122" s="100" t="s">
        <v>445</v>
      </c>
      <c r="R122" s="79"/>
    </row>
    <row r="123" spans="1:18" s="73" customFormat="1" ht="18.75" customHeight="1">
      <c r="A123" s="104" t="s">
        <v>440</v>
      </c>
      <c r="B123" s="240"/>
      <c r="C123" s="241"/>
      <c r="D123" s="241"/>
      <c r="E123" s="242"/>
      <c r="F123" s="120" t="s">
        <v>441</v>
      </c>
      <c r="G123" s="100" t="s">
        <v>531</v>
      </c>
      <c r="H123" s="101" t="s">
        <v>544</v>
      </c>
      <c r="I123" s="119">
        <v>64</v>
      </c>
      <c r="J123" s="95" t="s">
        <v>545</v>
      </c>
      <c r="K123" s="95"/>
      <c r="L123" s="98">
        <v>41395</v>
      </c>
      <c r="M123" s="98">
        <v>42735</v>
      </c>
      <c r="N123" s="214">
        <v>1</v>
      </c>
      <c r="O123" s="214">
        <v>1</v>
      </c>
      <c r="P123" s="99"/>
      <c r="Q123" s="100" t="s">
        <v>445</v>
      </c>
      <c r="R123" s="79"/>
    </row>
    <row r="124" spans="1:18" s="73" customFormat="1" ht="18.75" customHeight="1">
      <c r="A124" s="104" t="s">
        <v>440</v>
      </c>
      <c r="B124" s="240"/>
      <c r="C124" s="241"/>
      <c r="D124" s="241"/>
      <c r="E124" s="242"/>
      <c r="F124" s="120" t="s">
        <v>441</v>
      </c>
      <c r="G124" s="100" t="s">
        <v>531</v>
      </c>
      <c r="H124" s="101" t="s">
        <v>546</v>
      </c>
      <c r="I124" s="119">
        <v>64</v>
      </c>
      <c r="J124" s="95" t="s">
        <v>547</v>
      </c>
      <c r="K124" s="95"/>
      <c r="L124" s="98">
        <v>41395</v>
      </c>
      <c r="M124" s="98">
        <v>42735</v>
      </c>
      <c r="N124" s="214">
        <v>1</v>
      </c>
      <c r="O124" s="214">
        <v>1</v>
      </c>
      <c r="P124" s="99"/>
      <c r="Q124" s="100" t="s">
        <v>445</v>
      </c>
      <c r="R124" s="79"/>
    </row>
    <row r="125" spans="1:18" s="73" customFormat="1" ht="18.75" customHeight="1">
      <c r="A125" s="104" t="s">
        <v>440</v>
      </c>
      <c r="B125" s="240"/>
      <c r="C125" s="241"/>
      <c r="D125" s="241"/>
      <c r="E125" s="242"/>
      <c r="F125" s="120" t="s">
        <v>441</v>
      </c>
      <c r="G125" s="100" t="s">
        <v>531</v>
      </c>
      <c r="H125" s="101" t="s">
        <v>548</v>
      </c>
      <c r="I125" s="119">
        <v>64</v>
      </c>
      <c r="J125" s="95" t="s">
        <v>549</v>
      </c>
      <c r="K125" s="95"/>
      <c r="L125" s="98">
        <v>41395</v>
      </c>
      <c r="M125" s="98">
        <v>42735</v>
      </c>
      <c r="N125" s="214">
        <v>1</v>
      </c>
      <c r="O125" s="214">
        <v>1</v>
      </c>
      <c r="P125" s="99"/>
      <c r="Q125" s="100" t="s">
        <v>445</v>
      </c>
      <c r="R125" s="79"/>
    </row>
    <row r="126" spans="1:18" s="73" customFormat="1" ht="18.75" customHeight="1">
      <c r="A126" s="104" t="s">
        <v>440</v>
      </c>
      <c r="B126" s="240"/>
      <c r="C126" s="241"/>
      <c r="D126" s="241"/>
      <c r="E126" s="242"/>
      <c r="F126" s="120" t="s">
        <v>441</v>
      </c>
      <c r="G126" s="100" t="s">
        <v>531</v>
      </c>
      <c r="H126" s="101" t="s">
        <v>550</v>
      </c>
      <c r="I126" s="119">
        <v>64</v>
      </c>
      <c r="J126" s="95" t="s">
        <v>551</v>
      </c>
      <c r="K126" s="95"/>
      <c r="L126" s="98">
        <v>41395</v>
      </c>
      <c r="M126" s="98">
        <v>42735</v>
      </c>
      <c r="N126" s="214">
        <v>1</v>
      </c>
      <c r="O126" s="214">
        <v>1</v>
      </c>
      <c r="P126" s="99"/>
      <c r="Q126" s="100" t="s">
        <v>445</v>
      </c>
      <c r="R126" s="79"/>
    </row>
    <row r="127" spans="1:18" s="73" customFormat="1" ht="18.75" customHeight="1">
      <c r="A127" s="104" t="s">
        <v>440</v>
      </c>
      <c r="B127" s="240"/>
      <c r="C127" s="241"/>
      <c r="D127" s="241"/>
      <c r="E127" s="242"/>
      <c r="F127" s="120" t="s">
        <v>441</v>
      </c>
      <c r="G127" s="100" t="s">
        <v>531</v>
      </c>
      <c r="H127" s="101" t="s">
        <v>552</v>
      </c>
      <c r="I127" s="119">
        <v>64</v>
      </c>
      <c r="J127" s="95" t="s">
        <v>553</v>
      </c>
      <c r="K127" s="95"/>
      <c r="L127" s="98">
        <v>41395</v>
      </c>
      <c r="M127" s="98">
        <v>42735</v>
      </c>
      <c r="N127" s="214">
        <v>1</v>
      </c>
      <c r="O127" s="214">
        <v>1</v>
      </c>
      <c r="P127" s="99"/>
      <c r="Q127" s="100" t="s">
        <v>445</v>
      </c>
      <c r="R127" s="79"/>
    </row>
    <row r="128" spans="1:18" s="73" customFormat="1" ht="18.75" customHeight="1">
      <c r="A128" s="104" t="s">
        <v>277</v>
      </c>
      <c r="B128" s="240"/>
      <c r="C128" s="241"/>
      <c r="D128" s="241"/>
      <c r="E128" s="242"/>
      <c r="F128" s="120" t="s">
        <v>297</v>
      </c>
      <c r="G128" s="99" t="s">
        <v>554</v>
      </c>
      <c r="H128" s="101" t="s">
        <v>627</v>
      </c>
      <c r="I128" s="97">
        <v>65</v>
      </c>
      <c r="J128" s="100" t="s">
        <v>1078</v>
      </c>
      <c r="K128" s="95" t="s">
        <v>307</v>
      </c>
      <c r="L128" s="98">
        <v>41426</v>
      </c>
      <c r="M128" s="98">
        <v>42735</v>
      </c>
      <c r="N128" s="214">
        <v>1</v>
      </c>
      <c r="O128" s="214">
        <v>0</v>
      </c>
      <c r="P128" s="100"/>
      <c r="Q128" s="100"/>
      <c r="R128" s="79"/>
    </row>
    <row r="129" spans="1:18" s="73" customFormat="1" ht="18.75" customHeight="1">
      <c r="A129" s="104" t="s">
        <v>277</v>
      </c>
      <c r="B129" s="240"/>
      <c r="C129" s="241"/>
      <c r="D129" s="241"/>
      <c r="E129" s="242"/>
      <c r="F129" s="120" t="s">
        <v>268</v>
      </c>
      <c r="G129" s="95" t="s">
        <v>513</v>
      </c>
      <c r="H129" s="96" t="s">
        <v>514</v>
      </c>
      <c r="I129" s="97">
        <v>65</v>
      </c>
      <c r="J129" s="95" t="s">
        <v>515</v>
      </c>
      <c r="K129" s="101"/>
      <c r="L129" s="98">
        <v>41609</v>
      </c>
      <c r="M129" s="98">
        <v>41639</v>
      </c>
      <c r="N129" s="214">
        <v>1</v>
      </c>
      <c r="O129" s="214">
        <v>0</v>
      </c>
      <c r="P129" s="100"/>
      <c r="Q129" s="100"/>
      <c r="R129" s="79"/>
    </row>
    <row r="130" spans="1:18" s="73" customFormat="1" ht="18.75" customHeight="1">
      <c r="A130" s="95" t="s">
        <v>266</v>
      </c>
      <c r="B130" s="240"/>
      <c r="C130" s="241"/>
      <c r="D130" s="241"/>
      <c r="E130" s="242"/>
      <c r="F130" s="120" t="s">
        <v>268</v>
      </c>
      <c r="G130" s="95" t="s">
        <v>516</v>
      </c>
      <c r="H130" s="96" t="s">
        <v>514</v>
      </c>
      <c r="I130" s="97">
        <v>65</v>
      </c>
      <c r="J130" s="95" t="s">
        <v>517</v>
      </c>
      <c r="K130" s="101"/>
      <c r="L130" s="98">
        <v>41395</v>
      </c>
      <c r="M130" s="98">
        <v>42735</v>
      </c>
      <c r="N130" s="214">
        <v>1</v>
      </c>
      <c r="O130" s="214">
        <v>1</v>
      </c>
      <c r="P130" s="99"/>
      <c r="Q130" s="100" t="s">
        <v>272</v>
      </c>
      <c r="R130" s="79"/>
    </row>
    <row r="131" spans="1:18" s="73" customFormat="1" ht="18.75" customHeight="1">
      <c r="A131" s="95" t="s">
        <v>266</v>
      </c>
      <c r="B131" s="240"/>
      <c r="C131" s="241"/>
      <c r="D131" s="241"/>
      <c r="E131" s="242"/>
      <c r="F131" s="120" t="s">
        <v>268</v>
      </c>
      <c r="G131" s="95" t="s">
        <v>518</v>
      </c>
      <c r="H131" s="96" t="s">
        <v>519</v>
      </c>
      <c r="I131" s="97">
        <v>65</v>
      </c>
      <c r="J131" s="95" t="s">
        <v>520</v>
      </c>
      <c r="K131" s="101"/>
      <c r="L131" s="98">
        <v>41395</v>
      </c>
      <c r="M131" s="98">
        <v>42735</v>
      </c>
      <c r="N131" s="214">
        <v>1</v>
      </c>
      <c r="O131" s="214">
        <v>0</v>
      </c>
      <c r="P131" s="109"/>
      <c r="Q131" s="100" t="s">
        <v>521</v>
      </c>
      <c r="R131" s="79"/>
    </row>
    <row r="132" spans="1:18" s="73" customFormat="1" ht="18.75" customHeight="1">
      <c r="A132" s="95" t="s">
        <v>276</v>
      </c>
      <c r="B132" s="240"/>
      <c r="C132" s="241"/>
      <c r="D132" s="241"/>
      <c r="E132" s="242"/>
      <c r="F132" s="120" t="s">
        <v>268</v>
      </c>
      <c r="G132" s="95" t="s">
        <v>128</v>
      </c>
      <c r="H132" s="96" t="s">
        <v>519</v>
      </c>
      <c r="I132" s="97">
        <v>65</v>
      </c>
      <c r="J132" s="95" t="s">
        <v>127</v>
      </c>
      <c r="K132" s="101"/>
      <c r="L132" s="98">
        <v>41456</v>
      </c>
      <c r="M132" s="98">
        <v>42004</v>
      </c>
      <c r="N132" s="214">
        <v>1</v>
      </c>
      <c r="O132" s="214">
        <v>0</v>
      </c>
      <c r="P132" s="103"/>
      <c r="Q132" s="100"/>
      <c r="R132" s="79"/>
    </row>
    <row r="133" spans="1:18" s="73" customFormat="1" ht="18.75" customHeight="1">
      <c r="A133" s="95" t="s">
        <v>276</v>
      </c>
      <c r="B133" s="240"/>
      <c r="C133" s="241"/>
      <c r="D133" s="241"/>
      <c r="E133" s="242"/>
      <c r="F133" s="120" t="s">
        <v>268</v>
      </c>
      <c r="G133" s="95" t="s">
        <v>132</v>
      </c>
      <c r="H133" s="96" t="s">
        <v>514</v>
      </c>
      <c r="I133" s="97">
        <v>65</v>
      </c>
      <c r="J133" s="95" t="s">
        <v>131</v>
      </c>
      <c r="K133" s="101"/>
      <c r="L133" s="98">
        <v>41456</v>
      </c>
      <c r="M133" s="98">
        <v>41577</v>
      </c>
      <c r="N133" s="214">
        <v>1</v>
      </c>
      <c r="O133" s="214">
        <v>0</v>
      </c>
      <c r="P133" s="103"/>
      <c r="Q133" s="100"/>
      <c r="R133" s="79"/>
    </row>
    <row r="134" spans="1:18" s="73" customFormat="1" ht="18.75" customHeight="1">
      <c r="A134" s="104" t="s">
        <v>440</v>
      </c>
      <c r="B134" s="240"/>
      <c r="C134" s="241"/>
      <c r="D134" s="241"/>
      <c r="E134" s="242"/>
      <c r="F134" s="120" t="s">
        <v>441</v>
      </c>
      <c r="G134" s="100" t="s">
        <v>554</v>
      </c>
      <c r="H134" s="101" t="s">
        <v>555</v>
      </c>
      <c r="I134" s="210">
        <v>65</v>
      </c>
      <c r="J134" s="95" t="s">
        <v>556</v>
      </c>
      <c r="K134" s="95"/>
      <c r="L134" s="98">
        <v>41395</v>
      </c>
      <c r="M134" s="98">
        <v>42735</v>
      </c>
      <c r="N134" s="214">
        <v>1</v>
      </c>
      <c r="O134" s="214">
        <v>1</v>
      </c>
      <c r="P134" s="99"/>
      <c r="Q134" s="100" t="s">
        <v>445</v>
      </c>
      <c r="R134" s="79"/>
    </row>
    <row r="135" spans="1:18" s="73" customFormat="1" ht="18.75" customHeight="1">
      <c r="A135" s="104" t="s">
        <v>440</v>
      </c>
      <c r="B135" s="240"/>
      <c r="C135" s="241"/>
      <c r="D135" s="241"/>
      <c r="E135" s="242"/>
      <c r="F135" s="120" t="s">
        <v>441</v>
      </c>
      <c r="G135" s="100" t="s">
        <v>554</v>
      </c>
      <c r="H135" s="101" t="s">
        <v>557</v>
      </c>
      <c r="I135" s="210">
        <v>65</v>
      </c>
      <c r="J135" s="95" t="s">
        <v>558</v>
      </c>
      <c r="K135" s="95"/>
      <c r="L135" s="98">
        <v>41395</v>
      </c>
      <c r="M135" s="98">
        <v>42735</v>
      </c>
      <c r="N135" s="214">
        <v>1</v>
      </c>
      <c r="O135" s="214">
        <v>1</v>
      </c>
      <c r="P135" s="99"/>
      <c r="Q135" s="100" t="s">
        <v>445</v>
      </c>
      <c r="R135" s="79"/>
    </row>
    <row r="136" spans="1:18" s="73" customFormat="1" ht="18.75" customHeight="1">
      <c r="A136" s="104" t="s">
        <v>440</v>
      </c>
      <c r="B136" s="240"/>
      <c r="C136" s="241"/>
      <c r="D136" s="241"/>
      <c r="E136" s="242"/>
      <c r="F136" s="120" t="s">
        <v>441</v>
      </c>
      <c r="G136" s="100" t="s">
        <v>554</v>
      </c>
      <c r="H136" s="101" t="s">
        <v>559</v>
      </c>
      <c r="I136" s="210">
        <v>65</v>
      </c>
      <c r="J136" s="95" t="s">
        <v>560</v>
      </c>
      <c r="K136" s="95"/>
      <c r="L136" s="98">
        <v>41395</v>
      </c>
      <c r="M136" s="98">
        <v>42735</v>
      </c>
      <c r="N136" s="214">
        <v>1</v>
      </c>
      <c r="O136" s="214">
        <v>1</v>
      </c>
      <c r="P136" s="99"/>
      <c r="Q136" s="100" t="s">
        <v>445</v>
      </c>
      <c r="R136" s="79"/>
    </row>
    <row r="137" spans="1:18" s="73" customFormat="1" ht="18.75" customHeight="1">
      <c r="A137" s="104" t="s">
        <v>440</v>
      </c>
      <c r="B137" s="240"/>
      <c r="C137" s="241"/>
      <c r="D137" s="241"/>
      <c r="E137" s="242"/>
      <c r="F137" s="120" t="s">
        <v>441</v>
      </c>
      <c r="G137" s="100" t="s">
        <v>554</v>
      </c>
      <c r="H137" s="101" t="s">
        <v>561</v>
      </c>
      <c r="I137" s="210">
        <v>65</v>
      </c>
      <c r="J137" s="95" t="s">
        <v>562</v>
      </c>
      <c r="K137" s="95"/>
      <c r="L137" s="98">
        <v>41395</v>
      </c>
      <c r="M137" s="98">
        <v>42735</v>
      </c>
      <c r="N137" s="214">
        <v>1</v>
      </c>
      <c r="O137" s="214">
        <v>1</v>
      </c>
      <c r="P137" s="99"/>
      <c r="Q137" s="100" t="s">
        <v>445</v>
      </c>
      <c r="R137" s="79"/>
    </row>
    <row r="138" spans="1:18" s="73" customFormat="1" ht="18.75" customHeight="1">
      <c r="A138" s="104" t="s">
        <v>440</v>
      </c>
      <c r="B138" s="240"/>
      <c r="C138" s="241"/>
      <c r="D138" s="241"/>
      <c r="E138" s="242"/>
      <c r="F138" s="120" t="s">
        <v>441</v>
      </c>
      <c r="G138" s="100" t="s">
        <v>554</v>
      </c>
      <c r="H138" s="101" t="s">
        <v>563</v>
      </c>
      <c r="I138" s="210">
        <v>65</v>
      </c>
      <c r="J138" s="95" t="s">
        <v>564</v>
      </c>
      <c r="K138" s="95"/>
      <c r="L138" s="98">
        <v>41395</v>
      </c>
      <c r="M138" s="98">
        <v>42735</v>
      </c>
      <c r="N138" s="214">
        <v>1</v>
      </c>
      <c r="O138" s="214">
        <v>1</v>
      </c>
      <c r="P138" s="99"/>
      <c r="Q138" s="100" t="s">
        <v>445</v>
      </c>
      <c r="R138" s="79"/>
    </row>
    <row r="139" spans="1:18" s="73" customFormat="1" ht="18.75" customHeight="1">
      <c r="A139" s="104" t="s">
        <v>440</v>
      </c>
      <c r="B139" s="240"/>
      <c r="C139" s="241"/>
      <c r="D139" s="241"/>
      <c r="E139" s="242"/>
      <c r="F139" s="120" t="s">
        <v>441</v>
      </c>
      <c r="G139" s="100" t="s">
        <v>554</v>
      </c>
      <c r="H139" s="101" t="s">
        <v>565</v>
      </c>
      <c r="I139" s="119">
        <v>65</v>
      </c>
      <c r="J139" s="95" t="s">
        <v>566</v>
      </c>
      <c r="K139" s="95"/>
      <c r="L139" s="98">
        <v>41395</v>
      </c>
      <c r="M139" s="98">
        <v>42735</v>
      </c>
      <c r="N139" s="214">
        <v>1</v>
      </c>
      <c r="O139" s="214">
        <v>1</v>
      </c>
      <c r="P139" s="99"/>
      <c r="Q139" s="100" t="s">
        <v>445</v>
      </c>
      <c r="R139" s="79"/>
    </row>
    <row r="140" spans="1:18" s="73" customFormat="1" ht="18.75" customHeight="1">
      <c r="A140" s="104" t="s">
        <v>440</v>
      </c>
      <c r="B140" s="240"/>
      <c r="C140" s="241"/>
      <c r="D140" s="241"/>
      <c r="E140" s="242"/>
      <c r="F140" s="120" t="s">
        <v>441</v>
      </c>
      <c r="G140" s="100" t="s">
        <v>554</v>
      </c>
      <c r="H140" s="101" t="s">
        <v>567</v>
      </c>
      <c r="I140" s="119">
        <v>65</v>
      </c>
      <c r="J140" s="95" t="s">
        <v>568</v>
      </c>
      <c r="K140" s="95"/>
      <c r="L140" s="98">
        <v>41395</v>
      </c>
      <c r="M140" s="98">
        <v>42735</v>
      </c>
      <c r="N140" s="214">
        <v>1</v>
      </c>
      <c r="O140" s="214">
        <v>1</v>
      </c>
      <c r="P140" s="99"/>
      <c r="Q140" s="100" t="s">
        <v>445</v>
      </c>
      <c r="R140" s="79"/>
    </row>
    <row r="141" spans="1:18" s="73" customFormat="1" ht="18.75" customHeight="1">
      <c r="A141" s="104" t="s">
        <v>440</v>
      </c>
      <c r="B141" s="240"/>
      <c r="C141" s="241"/>
      <c r="D141" s="241"/>
      <c r="E141" s="242"/>
      <c r="F141" s="120" t="s">
        <v>441</v>
      </c>
      <c r="G141" s="100" t="s">
        <v>554</v>
      </c>
      <c r="H141" s="101" t="s">
        <v>569</v>
      </c>
      <c r="I141" s="119">
        <v>65</v>
      </c>
      <c r="J141" s="95" t="s">
        <v>570</v>
      </c>
      <c r="K141" s="95"/>
      <c r="L141" s="98">
        <v>41395</v>
      </c>
      <c r="M141" s="98">
        <v>42735</v>
      </c>
      <c r="N141" s="214">
        <v>1</v>
      </c>
      <c r="O141" s="214">
        <v>1</v>
      </c>
      <c r="P141" s="99"/>
      <c r="Q141" s="100" t="s">
        <v>445</v>
      </c>
      <c r="R141" s="79"/>
    </row>
    <row r="142" spans="1:18" s="73" customFormat="1" ht="18.75" customHeight="1">
      <c r="A142" s="104" t="s">
        <v>440</v>
      </c>
      <c r="B142" s="240"/>
      <c r="C142" s="241"/>
      <c r="D142" s="241"/>
      <c r="E142" s="242"/>
      <c r="F142" s="120" t="s">
        <v>441</v>
      </c>
      <c r="G142" s="100" t="s">
        <v>554</v>
      </c>
      <c r="H142" s="101" t="s">
        <v>571</v>
      </c>
      <c r="I142" s="119">
        <v>65</v>
      </c>
      <c r="J142" s="95" t="s">
        <v>572</v>
      </c>
      <c r="K142" s="95"/>
      <c r="L142" s="98">
        <v>41395</v>
      </c>
      <c r="M142" s="98">
        <v>42735</v>
      </c>
      <c r="N142" s="214">
        <v>1</v>
      </c>
      <c r="O142" s="214">
        <v>1</v>
      </c>
      <c r="P142" s="99"/>
      <c r="Q142" s="100" t="s">
        <v>445</v>
      </c>
      <c r="R142" s="79"/>
    </row>
    <row r="143" spans="1:18" s="73" customFormat="1" ht="18.75" customHeight="1">
      <c r="A143" s="104" t="s">
        <v>440</v>
      </c>
      <c r="B143" s="240"/>
      <c r="C143" s="241"/>
      <c r="D143" s="241"/>
      <c r="E143" s="242"/>
      <c r="F143" s="120" t="s">
        <v>441</v>
      </c>
      <c r="G143" s="100" t="s">
        <v>554</v>
      </c>
      <c r="H143" s="101" t="s">
        <v>573</v>
      </c>
      <c r="I143" s="119">
        <v>65</v>
      </c>
      <c r="J143" s="95" t="s">
        <v>574</v>
      </c>
      <c r="K143" s="95"/>
      <c r="L143" s="98">
        <v>41395</v>
      </c>
      <c r="M143" s="98">
        <v>42735</v>
      </c>
      <c r="N143" s="214">
        <v>1</v>
      </c>
      <c r="O143" s="214">
        <v>1</v>
      </c>
      <c r="P143" s="99"/>
      <c r="Q143" s="100" t="s">
        <v>445</v>
      </c>
      <c r="R143" s="79"/>
    </row>
    <row r="144" spans="1:18" s="73" customFormat="1" ht="18.75" customHeight="1">
      <c r="A144" s="104" t="s">
        <v>277</v>
      </c>
      <c r="B144" s="240"/>
      <c r="C144" s="241"/>
      <c r="D144" s="241"/>
      <c r="E144" s="242"/>
      <c r="F144" s="120" t="s">
        <v>297</v>
      </c>
      <c r="G144" s="96" t="s">
        <v>554</v>
      </c>
      <c r="H144" s="101" t="s">
        <v>634</v>
      </c>
      <c r="I144" s="97">
        <v>65</v>
      </c>
      <c r="J144" s="100" t="s">
        <v>635</v>
      </c>
      <c r="K144" s="101"/>
      <c r="L144" s="98">
        <v>41487</v>
      </c>
      <c r="M144" s="98">
        <v>41728</v>
      </c>
      <c r="N144" s="214">
        <v>1</v>
      </c>
      <c r="O144" s="214">
        <v>0</v>
      </c>
      <c r="P144" s="100"/>
      <c r="Q144" s="100"/>
      <c r="R144" s="79"/>
    </row>
    <row r="145" spans="1:18" s="73" customFormat="1" ht="18.75" customHeight="1">
      <c r="A145" s="104" t="s">
        <v>277</v>
      </c>
      <c r="B145" s="240"/>
      <c r="C145" s="241"/>
      <c r="D145" s="241"/>
      <c r="E145" s="242"/>
      <c r="F145" s="120" t="s">
        <v>297</v>
      </c>
      <c r="G145" s="96" t="s">
        <v>554</v>
      </c>
      <c r="H145" s="101" t="s">
        <v>636</v>
      </c>
      <c r="I145" s="97">
        <v>65</v>
      </c>
      <c r="J145" s="100" t="s">
        <v>637</v>
      </c>
      <c r="K145" s="101"/>
      <c r="L145" s="98">
        <v>41487</v>
      </c>
      <c r="M145" s="98">
        <v>41728</v>
      </c>
      <c r="N145" s="214">
        <v>1</v>
      </c>
      <c r="O145" s="214">
        <v>0</v>
      </c>
      <c r="P145" s="100"/>
      <c r="Q145" s="100"/>
      <c r="R145" s="79"/>
    </row>
    <row r="146" spans="1:18" s="73" customFormat="1" ht="18.75" customHeight="1">
      <c r="A146" s="104" t="s">
        <v>277</v>
      </c>
      <c r="B146" s="240"/>
      <c r="C146" s="241"/>
      <c r="D146" s="241"/>
      <c r="E146" s="242"/>
      <c r="F146" s="120" t="s">
        <v>297</v>
      </c>
      <c r="G146" s="96" t="s">
        <v>554</v>
      </c>
      <c r="H146" s="101" t="s">
        <v>638</v>
      </c>
      <c r="I146" s="97">
        <v>65</v>
      </c>
      <c r="J146" s="100" t="s">
        <v>639</v>
      </c>
      <c r="K146" s="101"/>
      <c r="L146" s="98">
        <v>41487</v>
      </c>
      <c r="M146" s="98">
        <v>41728</v>
      </c>
      <c r="N146" s="214">
        <v>1</v>
      </c>
      <c r="O146" s="214">
        <v>0</v>
      </c>
      <c r="P146" s="100"/>
      <c r="Q146" s="100"/>
      <c r="R146" s="79"/>
    </row>
    <row r="147" spans="1:18" s="73" customFormat="1" ht="18.75" customHeight="1">
      <c r="A147" s="104" t="s">
        <v>277</v>
      </c>
      <c r="B147" s="240"/>
      <c r="C147" s="241"/>
      <c r="D147" s="241"/>
      <c r="E147" s="242"/>
      <c r="F147" s="120" t="s">
        <v>297</v>
      </c>
      <c r="G147" s="96" t="s">
        <v>554</v>
      </c>
      <c r="H147" s="101" t="s">
        <v>640</v>
      </c>
      <c r="I147" s="97">
        <v>65</v>
      </c>
      <c r="J147" s="100" t="s">
        <v>641</v>
      </c>
      <c r="K147" s="101"/>
      <c r="L147" s="98">
        <v>41487</v>
      </c>
      <c r="M147" s="98">
        <v>41728</v>
      </c>
      <c r="N147" s="214">
        <v>1</v>
      </c>
      <c r="O147" s="214">
        <v>0</v>
      </c>
      <c r="P147" s="100"/>
      <c r="Q147" s="100"/>
      <c r="R147" s="79"/>
    </row>
    <row r="148" spans="1:18" s="73" customFormat="1" ht="18.75" customHeight="1">
      <c r="A148" s="104" t="s">
        <v>277</v>
      </c>
      <c r="B148" s="240"/>
      <c r="C148" s="241"/>
      <c r="D148" s="241"/>
      <c r="E148" s="242"/>
      <c r="F148" s="120" t="s">
        <v>297</v>
      </c>
      <c r="G148" s="96" t="s">
        <v>554</v>
      </c>
      <c r="H148" s="101" t="s">
        <v>642</v>
      </c>
      <c r="I148" s="97">
        <v>65</v>
      </c>
      <c r="J148" s="100" t="s">
        <v>643</v>
      </c>
      <c r="K148" s="101"/>
      <c r="L148" s="98">
        <v>41487</v>
      </c>
      <c r="M148" s="98">
        <v>41728</v>
      </c>
      <c r="N148" s="214">
        <v>1</v>
      </c>
      <c r="O148" s="214">
        <v>0</v>
      </c>
      <c r="P148" s="100"/>
      <c r="Q148" s="100"/>
      <c r="R148" s="79"/>
    </row>
    <row r="149" spans="1:18" s="73" customFormat="1" ht="18.75" customHeight="1">
      <c r="A149" s="104" t="s">
        <v>277</v>
      </c>
      <c r="B149" s="240"/>
      <c r="C149" s="241"/>
      <c r="D149" s="241"/>
      <c r="E149" s="242"/>
      <c r="F149" s="120" t="s">
        <v>297</v>
      </c>
      <c r="G149" s="96" t="s">
        <v>554</v>
      </c>
      <c r="H149" s="101" t="s">
        <v>644</v>
      </c>
      <c r="I149" s="97">
        <v>65</v>
      </c>
      <c r="J149" s="100" t="s">
        <v>645</v>
      </c>
      <c r="K149" s="101"/>
      <c r="L149" s="98">
        <v>41487</v>
      </c>
      <c r="M149" s="98">
        <v>41728</v>
      </c>
      <c r="N149" s="214">
        <v>1</v>
      </c>
      <c r="O149" s="214">
        <v>0</v>
      </c>
      <c r="P149" s="100"/>
      <c r="Q149" s="100"/>
      <c r="R149" s="79"/>
    </row>
    <row r="150" spans="1:18" s="73" customFormat="1" ht="18.75" customHeight="1">
      <c r="A150" s="106" t="s">
        <v>684</v>
      </c>
      <c r="B150" s="240"/>
      <c r="C150" s="241"/>
      <c r="D150" s="241"/>
      <c r="E150" s="242"/>
      <c r="F150" s="120" t="s">
        <v>394</v>
      </c>
      <c r="G150" s="107" t="s">
        <v>685</v>
      </c>
      <c r="H150" s="106" t="s">
        <v>399</v>
      </c>
      <c r="I150" s="97">
        <v>65</v>
      </c>
      <c r="J150" s="100" t="s">
        <v>686</v>
      </c>
      <c r="K150" s="101"/>
      <c r="L150" s="98">
        <v>41487</v>
      </c>
      <c r="M150" s="98">
        <v>41548</v>
      </c>
      <c r="N150" s="214">
        <v>1</v>
      </c>
      <c r="O150" s="214">
        <v>0</v>
      </c>
      <c r="P150" s="210"/>
      <c r="Q150" s="100"/>
      <c r="R150" s="79"/>
    </row>
    <row r="151" spans="1:18" s="73" customFormat="1" ht="18.75" customHeight="1">
      <c r="A151" s="95" t="s">
        <v>266</v>
      </c>
      <c r="B151" s="240"/>
      <c r="C151" s="241"/>
      <c r="D151" s="241"/>
      <c r="E151" s="242"/>
      <c r="F151" s="120" t="s">
        <v>394</v>
      </c>
      <c r="G151" s="96" t="s">
        <v>687</v>
      </c>
      <c r="H151" s="96" t="s">
        <v>688</v>
      </c>
      <c r="I151" s="97">
        <v>65</v>
      </c>
      <c r="J151" s="100" t="s">
        <v>689</v>
      </c>
      <c r="K151" s="101"/>
      <c r="L151" s="98">
        <v>41395</v>
      </c>
      <c r="M151" s="98">
        <v>42735</v>
      </c>
      <c r="N151" s="214">
        <v>1</v>
      </c>
      <c r="O151" s="214">
        <v>1</v>
      </c>
      <c r="P151" s="99"/>
      <c r="Q151" s="100" t="s">
        <v>272</v>
      </c>
      <c r="R151" s="79"/>
    </row>
    <row r="152" spans="1:18" s="73" customFormat="1" ht="18.75" customHeight="1">
      <c r="A152" s="95" t="s">
        <v>276</v>
      </c>
      <c r="B152" s="240"/>
      <c r="C152" s="241"/>
      <c r="D152" s="241"/>
      <c r="E152" s="242"/>
      <c r="F152" s="120" t="s">
        <v>394</v>
      </c>
      <c r="G152" s="96" t="s">
        <v>152</v>
      </c>
      <c r="H152" s="96" t="s">
        <v>688</v>
      </c>
      <c r="I152" s="97">
        <v>65</v>
      </c>
      <c r="J152" s="106" t="s">
        <v>151</v>
      </c>
      <c r="K152" s="101"/>
      <c r="L152" s="98">
        <v>41699</v>
      </c>
      <c r="M152" s="98">
        <v>41820</v>
      </c>
      <c r="N152" s="214">
        <v>1</v>
      </c>
      <c r="O152" s="214">
        <v>0</v>
      </c>
      <c r="P152" s="103"/>
      <c r="Q152" s="100"/>
      <c r="R152" s="79"/>
    </row>
    <row r="153" spans="1:18" s="73" customFormat="1" ht="18.75" customHeight="1">
      <c r="A153" s="104" t="s">
        <v>277</v>
      </c>
      <c r="B153" s="240"/>
      <c r="C153" s="241"/>
      <c r="D153" s="241"/>
      <c r="E153" s="242"/>
      <c r="F153" s="120" t="s">
        <v>268</v>
      </c>
      <c r="G153" s="95" t="s">
        <v>522</v>
      </c>
      <c r="H153" s="96" t="s">
        <v>523</v>
      </c>
      <c r="I153" s="97">
        <v>66</v>
      </c>
      <c r="J153" s="95" t="s">
        <v>524</v>
      </c>
      <c r="K153" s="101"/>
      <c r="L153" s="98">
        <v>41518</v>
      </c>
      <c r="M153" s="98">
        <v>41547</v>
      </c>
      <c r="N153" s="214">
        <v>1</v>
      </c>
      <c r="O153" s="214">
        <v>0</v>
      </c>
      <c r="P153" s="100"/>
      <c r="Q153" s="100"/>
      <c r="R153" s="79"/>
    </row>
    <row r="154" spans="1:18" s="73" customFormat="1" ht="18.75" customHeight="1">
      <c r="A154" s="104" t="s">
        <v>440</v>
      </c>
      <c r="B154" s="240"/>
      <c r="C154" s="241"/>
      <c r="D154" s="241"/>
      <c r="E154" s="242"/>
      <c r="F154" s="120" t="s">
        <v>441</v>
      </c>
      <c r="G154" s="100" t="s">
        <v>575</v>
      </c>
      <c r="H154" s="101" t="s">
        <v>576</v>
      </c>
      <c r="I154" s="210">
        <v>66</v>
      </c>
      <c r="J154" s="95" t="s">
        <v>577</v>
      </c>
      <c r="K154" s="95"/>
      <c r="L154" s="98">
        <v>41395</v>
      </c>
      <c r="M154" s="98">
        <v>42735</v>
      </c>
      <c r="N154" s="214">
        <v>1</v>
      </c>
      <c r="O154" s="214">
        <v>1</v>
      </c>
      <c r="P154" s="99"/>
      <c r="Q154" s="100" t="s">
        <v>445</v>
      </c>
      <c r="R154" s="79"/>
    </row>
    <row r="155" spans="1:18" s="73" customFormat="1" ht="18.75" customHeight="1">
      <c r="A155" s="104" t="s">
        <v>440</v>
      </c>
      <c r="B155" s="240"/>
      <c r="C155" s="241"/>
      <c r="D155" s="241"/>
      <c r="E155" s="242"/>
      <c r="F155" s="120" t="s">
        <v>441</v>
      </c>
      <c r="G155" s="100" t="s">
        <v>575</v>
      </c>
      <c r="H155" s="101" t="s">
        <v>578</v>
      </c>
      <c r="I155" s="210">
        <v>66</v>
      </c>
      <c r="J155" s="95" t="s">
        <v>579</v>
      </c>
      <c r="K155" s="95"/>
      <c r="L155" s="98">
        <v>41395</v>
      </c>
      <c r="M155" s="98">
        <v>42735</v>
      </c>
      <c r="N155" s="214">
        <v>1</v>
      </c>
      <c r="O155" s="214">
        <v>1</v>
      </c>
      <c r="P155" s="99"/>
      <c r="Q155" s="100" t="s">
        <v>445</v>
      </c>
      <c r="R155" s="79"/>
    </row>
    <row r="156" spans="1:18" s="73" customFormat="1" ht="18.75" customHeight="1">
      <c r="A156" s="104" t="s">
        <v>440</v>
      </c>
      <c r="B156" s="240"/>
      <c r="C156" s="241"/>
      <c r="D156" s="241"/>
      <c r="E156" s="242"/>
      <c r="F156" s="120" t="s">
        <v>441</v>
      </c>
      <c r="G156" s="100" t="s">
        <v>575</v>
      </c>
      <c r="H156" s="101" t="s">
        <v>580</v>
      </c>
      <c r="I156" s="210">
        <v>66</v>
      </c>
      <c r="J156" s="95" t="s">
        <v>581</v>
      </c>
      <c r="K156" s="95"/>
      <c r="L156" s="98">
        <v>41395</v>
      </c>
      <c r="M156" s="98">
        <v>42735</v>
      </c>
      <c r="N156" s="214">
        <v>1</v>
      </c>
      <c r="O156" s="214">
        <v>1</v>
      </c>
      <c r="P156" s="99"/>
      <c r="Q156" s="100" t="s">
        <v>445</v>
      </c>
      <c r="R156" s="79"/>
    </row>
    <row r="157" spans="1:18" s="73" customFormat="1" ht="18.75" customHeight="1">
      <c r="A157" s="104" t="s">
        <v>440</v>
      </c>
      <c r="B157" s="240"/>
      <c r="C157" s="241"/>
      <c r="D157" s="241"/>
      <c r="E157" s="242"/>
      <c r="F157" s="120" t="s">
        <v>441</v>
      </c>
      <c r="G157" s="100" t="s">
        <v>575</v>
      </c>
      <c r="H157" s="101" t="s">
        <v>582</v>
      </c>
      <c r="I157" s="210">
        <v>66</v>
      </c>
      <c r="J157" s="95" t="s">
        <v>583</v>
      </c>
      <c r="K157" s="95"/>
      <c r="L157" s="98">
        <v>41395</v>
      </c>
      <c r="M157" s="98">
        <v>42735</v>
      </c>
      <c r="N157" s="214">
        <v>1</v>
      </c>
      <c r="O157" s="214">
        <v>1</v>
      </c>
      <c r="P157" s="99"/>
      <c r="Q157" s="100" t="s">
        <v>445</v>
      </c>
      <c r="R157" s="79"/>
    </row>
    <row r="158" spans="1:18" s="73" customFormat="1" ht="18.75" customHeight="1">
      <c r="A158" s="104" t="s">
        <v>440</v>
      </c>
      <c r="B158" s="240"/>
      <c r="C158" s="241"/>
      <c r="D158" s="241"/>
      <c r="E158" s="242"/>
      <c r="F158" s="120" t="s">
        <v>441</v>
      </c>
      <c r="G158" s="100" t="s">
        <v>575</v>
      </c>
      <c r="H158" s="101" t="s">
        <v>584</v>
      </c>
      <c r="I158" s="210">
        <v>66</v>
      </c>
      <c r="J158" s="95" t="s">
        <v>585</v>
      </c>
      <c r="K158" s="95"/>
      <c r="L158" s="98">
        <v>41395</v>
      </c>
      <c r="M158" s="98">
        <v>42735</v>
      </c>
      <c r="N158" s="214">
        <v>1</v>
      </c>
      <c r="O158" s="214">
        <v>1</v>
      </c>
      <c r="P158" s="99"/>
      <c r="Q158" s="100" t="s">
        <v>445</v>
      </c>
      <c r="R158" s="79"/>
    </row>
    <row r="159" spans="1:18" s="73" customFormat="1" ht="18.75" customHeight="1">
      <c r="A159" s="104" t="s">
        <v>440</v>
      </c>
      <c r="B159" s="240"/>
      <c r="C159" s="241"/>
      <c r="D159" s="241"/>
      <c r="E159" s="242"/>
      <c r="F159" s="120" t="s">
        <v>441</v>
      </c>
      <c r="G159" s="100" t="s">
        <v>575</v>
      </c>
      <c r="H159" s="101" t="s">
        <v>586</v>
      </c>
      <c r="I159" s="119">
        <v>66</v>
      </c>
      <c r="J159" s="95" t="s">
        <v>587</v>
      </c>
      <c r="K159" s="95"/>
      <c r="L159" s="98">
        <v>41395</v>
      </c>
      <c r="M159" s="98">
        <v>42735</v>
      </c>
      <c r="N159" s="214">
        <v>1</v>
      </c>
      <c r="O159" s="214">
        <v>1</v>
      </c>
      <c r="P159" s="99"/>
      <c r="Q159" s="100" t="s">
        <v>445</v>
      </c>
      <c r="R159" s="79"/>
    </row>
    <row r="160" spans="1:18" s="73" customFormat="1" ht="18.75" customHeight="1">
      <c r="A160" s="104" t="s">
        <v>440</v>
      </c>
      <c r="B160" s="240"/>
      <c r="C160" s="241"/>
      <c r="D160" s="241"/>
      <c r="E160" s="242"/>
      <c r="F160" s="120" t="s">
        <v>441</v>
      </c>
      <c r="G160" s="100" t="s">
        <v>575</v>
      </c>
      <c r="H160" s="101" t="s">
        <v>588</v>
      </c>
      <c r="I160" s="119">
        <v>66</v>
      </c>
      <c r="J160" s="95" t="s">
        <v>589</v>
      </c>
      <c r="K160" s="95"/>
      <c r="L160" s="98">
        <v>41395</v>
      </c>
      <c r="M160" s="98">
        <v>42735</v>
      </c>
      <c r="N160" s="214">
        <v>1</v>
      </c>
      <c r="O160" s="214">
        <v>1</v>
      </c>
      <c r="P160" s="99"/>
      <c r="Q160" s="100" t="s">
        <v>445</v>
      </c>
      <c r="R160" s="79"/>
    </row>
    <row r="161" spans="1:18" s="73" customFormat="1" ht="18.75" customHeight="1">
      <c r="A161" s="104" t="s">
        <v>440</v>
      </c>
      <c r="B161" s="240"/>
      <c r="C161" s="241"/>
      <c r="D161" s="241"/>
      <c r="E161" s="242"/>
      <c r="F161" s="120" t="s">
        <v>441</v>
      </c>
      <c r="G161" s="100" t="s">
        <v>575</v>
      </c>
      <c r="H161" s="101" t="s">
        <v>590</v>
      </c>
      <c r="I161" s="119">
        <v>66</v>
      </c>
      <c r="J161" s="95" t="s">
        <v>591</v>
      </c>
      <c r="K161" s="95"/>
      <c r="L161" s="98">
        <v>41395</v>
      </c>
      <c r="M161" s="98">
        <v>42735</v>
      </c>
      <c r="N161" s="214">
        <v>1</v>
      </c>
      <c r="O161" s="214">
        <v>1</v>
      </c>
      <c r="P161" s="99"/>
      <c r="Q161" s="100" t="s">
        <v>445</v>
      </c>
      <c r="R161" s="79"/>
    </row>
    <row r="162" spans="1:18" s="73" customFormat="1" ht="18.75" customHeight="1">
      <c r="A162" s="104" t="s">
        <v>440</v>
      </c>
      <c r="B162" s="240"/>
      <c r="C162" s="241"/>
      <c r="D162" s="241"/>
      <c r="E162" s="242"/>
      <c r="F162" s="120" t="s">
        <v>441</v>
      </c>
      <c r="G162" s="100" t="s">
        <v>575</v>
      </c>
      <c r="H162" s="101" t="s">
        <v>592</v>
      </c>
      <c r="I162" s="119">
        <v>66</v>
      </c>
      <c r="J162" s="95" t="s">
        <v>593</v>
      </c>
      <c r="K162" s="95"/>
      <c r="L162" s="98">
        <v>41395</v>
      </c>
      <c r="M162" s="98">
        <v>42735</v>
      </c>
      <c r="N162" s="214">
        <v>1</v>
      </c>
      <c r="O162" s="214">
        <v>1</v>
      </c>
      <c r="P162" s="99"/>
      <c r="Q162" s="100" t="s">
        <v>445</v>
      </c>
      <c r="R162" s="79"/>
    </row>
    <row r="163" spans="1:18" s="73" customFormat="1" ht="18.75" customHeight="1">
      <c r="A163" s="104" t="s">
        <v>440</v>
      </c>
      <c r="B163" s="240"/>
      <c r="C163" s="241"/>
      <c r="D163" s="241"/>
      <c r="E163" s="242"/>
      <c r="F163" s="120" t="s">
        <v>441</v>
      </c>
      <c r="G163" s="100" t="s">
        <v>575</v>
      </c>
      <c r="H163" s="101" t="s">
        <v>594</v>
      </c>
      <c r="I163" s="119">
        <v>66</v>
      </c>
      <c r="J163" s="95" t="s">
        <v>595</v>
      </c>
      <c r="K163" s="95"/>
      <c r="L163" s="98">
        <v>41395</v>
      </c>
      <c r="M163" s="98">
        <v>42735</v>
      </c>
      <c r="N163" s="214">
        <v>1</v>
      </c>
      <c r="O163" s="214">
        <v>1</v>
      </c>
      <c r="P163" s="99"/>
      <c r="Q163" s="100" t="s">
        <v>445</v>
      </c>
      <c r="R163" s="79"/>
    </row>
    <row r="164" spans="1:18" ht="18.75" customHeight="1">
      <c r="A164" s="104" t="s">
        <v>440</v>
      </c>
      <c r="B164" s="240"/>
      <c r="C164" s="241"/>
      <c r="D164" s="241"/>
      <c r="E164" s="242"/>
      <c r="F164" s="120" t="s">
        <v>441</v>
      </c>
      <c r="G164" s="100" t="s">
        <v>575</v>
      </c>
      <c r="H164" s="101" t="s">
        <v>596</v>
      </c>
      <c r="I164" s="193">
        <v>66</v>
      </c>
      <c r="J164" s="95" t="s">
        <v>597</v>
      </c>
      <c r="K164" s="95"/>
      <c r="L164" s="98">
        <v>41395</v>
      </c>
      <c r="M164" s="98">
        <v>42735</v>
      </c>
      <c r="N164" s="214">
        <v>1</v>
      </c>
      <c r="O164" s="214">
        <v>1</v>
      </c>
      <c r="P164" s="99"/>
      <c r="Q164" s="100" t="s">
        <v>445</v>
      </c>
    </row>
    <row r="165" spans="1:18" ht="18.75" customHeight="1">
      <c r="A165" s="104" t="s">
        <v>440</v>
      </c>
      <c r="B165" s="240"/>
      <c r="C165" s="241"/>
      <c r="D165" s="241"/>
      <c r="E165" s="242"/>
      <c r="F165" s="120" t="s">
        <v>441</v>
      </c>
      <c r="G165" s="100" t="s">
        <v>575</v>
      </c>
      <c r="H165" s="101" t="s">
        <v>598</v>
      </c>
      <c r="I165" s="193">
        <v>66</v>
      </c>
      <c r="J165" s="95" t="s">
        <v>599</v>
      </c>
      <c r="K165" s="95"/>
      <c r="L165" s="98">
        <v>41395</v>
      </c>
      <c r="M165" s="98">
        <v>42735</v>
      </c>
      <c r="N165" s="214">
        <v>1</v>
      </c>
      <c r="O165" s="214">
        <v>1</v>
      </c>
      <c r="P165" s="99"/>
      <c r="Q165" s="100" t="s">
        <v>445</v>
      </c>
    </row>
    <row r="166" spans="1:18" ht="18.75" customHeight="1">
      <c r="A166" s="104" t="s">
        <v>277</v>
      </c>
      <c r="B166" s="240"/>
      <c r="C166" s="241"/>
      <c r="D166" s="241"/>
      <c r="E166" s="242"/>
      <c r="F166" s="120" t="s">
        <v>297</v>
      </c>
      <c r="G166" s="95" t="s">
        <v>575</v>
      </c>
      <c r="H166" s="101" t="s">
        <v>634</v>
      </c>
      <c r="I166" s="97">
        <v>66</v>
      </c>
      <c r="J166" s="100" t="s">
        <v>646</v>
      </c>
      <c r="K166" s="101"/>
      <c r="L166" s="98">
        <v>41518</v>
      </c>
      <c r="M166" s="98">
        <v>41669</v>
      </c>
      <c r="N166" s="214">
        <v>1</v>
      </c>
      <c r="O166" s="214">
        <v>0</v>
      </c>
      <c r="P166" s="100"/>
      <c r="Q166" s="100"/>
    </row>
    <row r="167" spans="1:18" ht="18.75" customHeight="1">
      <c r="A167" s="104" t="s">
        <v>277</v>
      </c>
      <c r="B167" s="240"/>
      <c r="C167" s="241"/>
      <c r="D167" s="241"/>
      <c r="E167" s="242"/>
      <c r="F167" s="120" t="s">
        <v>297</v>
      </c>
      <c r="G167" s="95" t="s">
        <v>575</v>
      </c>
      <c r="H167" s="101" t="s">
        <v>647</v>
      </c>
      <c r="I167" s="97">
        <v>66</v>
      </c>
      <c r="J167" s="100" t="s">
        <v>648</v>
      </c>
      <c r="K167" s="101"/>
      <c r="L167" s="98">
        <v>41518</v>
      </c>
      <c r="M167" s="98">
        <v>41669</v>
      </c>
      <c r="N167" s="214">
        <v>1</v>
      </c>
      <c r="O167" s="214">
        <v>0</v>
      </c>
      <c r="P167" s="100"/>
      <c r="Q167" s="100"/>
    </row>
    <row r="168" spans="1:18" ht="18.75" customHeight="1">
      <c r="A168" s="104" t="s">
        <v>277</v>
      </c>
      <c r="B168" s="240"/>
      <c r="C168" s="241"/>
      <c r="D168" s="241"/>
      <c r="E168" s="242"/>
      <c r="F168" s="120" t="s">
        <v>297</v>
      </c>
      <c r="G168" s="95" t="s">
        <v>575</v>
      </c>
      <c r="H168" s="101" t="s">
        <v>649</v>
      </c>
      <c r="I168" s="97">
        <v>66</v>
      </c>
      <c r="J168" s="100" t="s">
        <v>650</v>
      </c>
      <c r="K168" s="95"/>
      <c r="L168" s="98">
        <v>41518</v>
      </c>
      <c r="M168" s="98">
        <v>41669</v>
      </c>
      <c r="N168" s="214">
        <v>1</v>
      </c>
      <c r="O168" s="214">
        <v>0</v>
      </c>
      <c r="P168" s="100"/>
      <c r="Q168" s="100"/>
    </row>
    <row r="169" spans="1:18" ht="18.75" customHeight="1">
      <c r="A169" s="104" t="s">
        <v>440</v>
      </c>
      <c r="B169" s="240"/>
      <c r="C169" s="241"/>
      <c r="D169" s="241"/>
      <c r="E169" s="242"/>
      <c r="F169" s="120" t="s">
        <v>441</v>
      </c>
      <c r="G169" s="100" t="s">
        <v>600</v>
      </c>
      <c r="H169" s="101" t="s">
        <v>601</v>
      </c>
      <c r="I169" s="193">
        <v>67</v>
      </c>
      <c r="J169" s="95" t="s">
        <v>602</v>
      </c>
      <c r="K169" s="95"/>
      <c r="L169" s="98">
        <v>41395</v>
      </c>
      <c r="M169" s="98">
        <v>42735</v>
      </c>
      <c r="N169" s="214">
        <v>1</v>
      </c>
      <c r="O169" s="214">
        <v>1</v>
      </c>
      <c r="P169" s="99"/>
      <c r="Q169" s="100" t="s">
        <v>445</v>
      </c>
    </row>
    <row r="170" spans="1:18" ht="18.75" customHeight="1">
      <c r="A170" s="104" t="s">
        <v>440</v>
      </c>
      <c r="B170" s="240"/>
      <c r="C170" s="241"/>
      <c r="D170" s="241"/>
      <c r="E170" s="242"/>
      <c r="F170" s="120" t="s">
        <v>441</v>
      </c>
      <c r="G170" s="100" t="s">
        <v>600</v>
      </c>
      <c r="H170" s="101" t="s">
        <v>603</v>
      </c>
      <c r="I170" s="193">
        <v>67</v>
      </c>
      <c r="J170" s="95" t="s">
        <v>604</v>
      </c>
      <c r="K170" s="95"/>
      <c r="L170" s="98">
        <v>41395</v>
      </c>
      <c r="M170" s="98">
        <v>42735</v>
      </c>
      <c r="N170" s="214">
        <v>1</v>
      </c>
      <c r="O170" s="214">
        <v>1</v>
      </c>
      <c r="P170" s="99"/>
      <c r="Q170" s="100" t="s">
        <v>445</v>
      </c>
    </row>
    <row r="171" spans="1:18" ht="18.75" customHeight="1">
      <c r="A171" s="104" t="s">
        <v>277</v>
      </c>
      <c r="B171" s="240"/>
      <c r="C171" s="241"/>
      <c r="D171" s="241"/>
      <c r="E171" s="242"/>
      <c r="F171" s="120" t="s">
        <v>297</v>
      </c>
      <c r="G171" s="96" t="s">
        <v>600</v>
      </c>
      <c r="H171" s="101" t="s">
        <v>634</v>
      </c>
      <c r="I171" s="97">
        <v>67</v>
      </c>
      <c r="J171" s="100" t="s">
        <v>651</v>
      </c>
      <c r="K171" s="95"/>
      <c r="L171" s="98">
        <v>41548</v>
      </c>
      <c r="M171" s="98">
        <v>41728</v>
      </c>
      <c r="N171" s="214">
        <v>1</v>
      </c>
      <c r="O171" s="214">
        <v>0</v>
      </c>
      <c r="P171" s="100"/>
      <c r="Q171" s="100"/>
    </row>
    <row r="172" spans="1:18" ht="18.75" customHeight="1">
      <c r="A172" s="104" t="s">
        <v>277</v>
      </c>
      <c r="B172" s="240"/>
      <c r="C172" s="241"/>
      <c r="D172" s="241"/>
      <c r="E172" s="242"/>
      <c r="F172" s="120" t="s">
        <v>297</v>
      </c>
      <c r="G172" s="96" t="s">
        <v>600</v>
      </c>
      <c r="H172" s="101" t="s">
        <v>652</v>
      </c>
      <c r="I172" s="97">
        <v>67</v>
      </c>
      <c r="J172" s="100" t="s">
        <v>653</v>
      </c>
      <c r="K172" s="95"/>
      <c r="L172" s="98">
        <v>41579</v>
      </c>
      <c r="M172" s="98">
        <v>41759</v>
      </c>
      <c r="N172" s="214">
        <v>1</v>
      </c>
      <c r="O172" s="214">
        <v>0</v>
      </c>
      <c r="P172" s="100"/>
      <c r="Q172" s="100"/>
    </row>
    <row r="173" spans="1:18" ht="18.75" customHeight="1">
      <c r="A173" s="104" t="s">
        <v>277</v>
      </c>
      <c r="B173" s="240"/>
      <c r="C173" s="241"/>
      <c r="D173" s="241"/>
      <c r="E173" s="242"/>
      <c r="F173" s="120" t="s">
        <v>297</v>
      </c>
      <c r="G173" s="96" t="s">
        <v>600</v>
      </c>
      <c r="H173" s="101" t="s">
        <v>654</v>
      </c>
      <c r="I173" s="97">
        <v>67</v>
      </c>
      <c r="J173" s="100" t="s">
        <v>655</v>
      </c>
      <c r="K173" s="95"/>
      <c r="L173" s="98">
        <v>41579</v>
      </c>
      <c r="M173" s="98">
        <v>41759</v>
      </c>
      <c r="N173" s="214">
        <v>1</v>
      </c>
      <c r="O173" s="214">
        <v>0</v>
      </c>
      <c r="P173" s="100"/>
      <c r="Q173" s="100"/>
    </row>
    <row r="174" spans="1:18" ht="18.75" customHeight="1">
      <c r="A174" s="104" t="s">
        <v>277</v>
      </c>
      <c r="B174" s="240"/>
      <c r="C174" s="241"/>
      <c r="D174" s="241"/>
      <c r="E174" s="242"/>
      <c r="F174" s="120" t="s">
        <v>297</v>
      </c>
      <c r="G174" s="96" t="s">
        <v>600</v>
      </c>
      <c r="H174" s="101" t="s">
        <v>656</v>
      </c>
      <c r="I174" s="97">
        <v>67</v>
      </c>
      <c r="J174" s="100" t="s">
        <v>657</v>
      </c>
      <c r="K174" s="95"/>
      <c r="L174" s="98">
        <v>41579</v>
      </c>
      <c r="M174" s="98">
        <v>41759</v>
      </c>
      <c r="N174" s="214">
        <v>1</v>
      </c>
      <c r="O174" s="214">
        <v>0</v>
      </c>
      <c r="P174" s="100"/>
      <c r="Q174" s="100"/>
    </row>
    <row r="175" spans="1:18" ht="18.75" customHeight="1">
      <c r="A175" s="104" t="s">
        <v>277</v>
      </c>
      <c r="B175" s="240"/>
      <c r="C175" s="241"/>
      <c r="D175" s="241"/>
      <c r="E175" s="242"/>
      <c r="F175" s="120" t="s">
        <v>297</v>
      </c>
      <c r="G175" s="99" t="s">
        <v>605</v>
      </c>
      <c r="H175" s="101" t="s">
        <v>624</v>
      </c>
      <c r="I175" s="97">
        <v>68</v>
      </c>
      <c r="J175" s="100" t="s">
        <v>1075</v>
      </c>
      <c r="K175" s="100" t="s">
        <v>625</v>
      </c>
      <c r="L175" s="98">
        <v>41426</v>
      </c>
      <c r="M175" s="98">
        <v>42735</v>
      </c>
      <c r="N175" s="214">
        <v>1</v>
      </c>
      <c r="O175" s="214">
        <v>0</v>
      </c>
      <c r="P175" s="100"/>
      <c r="Q175" s="100"/>
    </row>
    <row r="176" spans="1:18" ht="18.75" customHeight="1">
      <c r="A176" s="104" t="s">
        <v>277</v>
      </c>
      <c r="B176" s="240"/>
      <c r="C176" s="241"/>
      <c r="D176" s="241"/>
      <c r="E176" s="242"/>
      <c r="F176" s="120" t="s">
        <v>297</v>
      </c>
      <c r="G176" s="99" t="s">
        <v>605</v>
      </c>
      <c r="H176" s="101" t="s">
        <v>628</v>
      </c>
      <c r="I176" s="97">
        <v>68</v>
      </c>
      <c r="J176" s="100" t="s">
        <v>1076</v>
      </c>
      <c r="K176" s="95" t="s">
        <v>304</v>
      </c>
      <c r="L176" s="98">
        <v>41426</v>
      </c>
      <c r="M176" s="98">
        <v>41728</v>
      </c>
      <c r="N176" s="214">
        <v>1</v>
      </c>
      <c r="O176" s="214">
        <v>0</v>
      </c>
      <c r="P176" s="100"/>
      <c r="Q176" s="100"/>
    </row>
    <row r="177" spans="1:17" ht="18.75" customHeight="1">
      <c r="A177" s="104" t="s">
        <v>277</v>
      </c>
      <c r="B177" s="240"/>
      <c r="C177" s="241"/>
      <c r="D177" s="241"/>
      <c r="E177" s="242"/>
      <c r="F177" s="120" t="s">
        <v>297</v>
      </c>
      <c r="G177" s="99" t="s">
        <v>605</v>
      </c>
      <c r="H177" s="101" t="s">
        <v>629</v>
      </c>
      <c r="I177" s="97">
        <v>68</v>
      </c>
      <c r="J177" s="100" t="s">
        <v>1077</v>
      </c>
      <c r="K177" s="95" t="s">
        <v>304</v>
      </c>
      <c r="L177" s="98">
        <v>41426</v>
      </c>
      <c r="M177" s="98">
        <v>42735</v>
      </c>
      <c r="N177" s="214">
        <v>1</v>
      </c>
      <c r="O177" s="214">
        <v>0</v>
      </c>
      <c r="P177" s="100"/>
      <c r="Q177" s="100"/>
    </row>
    <row r="178" spans="1:17" ht="18.75" customHeight="1">
      <c r="A178" s="106" t="s">
        <v>678</v>
      </c>
      <c r="B178" s="240"/>
      <c r="C178" s="241"/>
      <c r="D178" s="241"/>
      <c r="E178" s="242"/>
      <c r="F178" s="120" t="s">
        <v>394</v>
      </c>
      <c r="G178" s="211" t="s">
        <v>679</v>
      </c>
      <c r="H178" s="106" t="s">
        <v>680</v>
      </c>
      <c r="I178" s="97">
        <v>68</v>
      </c>
      <c r="J178" s="100" t="s">
        <v>1081</v>
      </c>
      <c r="K178" s="95" t="s">
        <v>304</v>
      </c>
      <c r="L178" s="98">
        <v>41487</v>
      </c>
      <c r="M178" s="98">
        <v>41548</v>
      </c>
      <c r="N178" s="214">
        <v>1</v>
      </c>
      <c r="O178" s="214">
        <v>0</v>
      </c>
      <c r="P178" s="210"/>
      <c r="Q178" s="100"/>
    </row>
    <row r="179" spans="1:17" ht="18.75" customHeight="1">
      <c r="A179" s="104" t="s">
        <v>440</v>
      </c>
      <c r="B179" s="240"/>
      <c r="C179" s="241"/>
      <c r="D179" s="241"/>
      <c r="E179" s="242"/>
      <c r="F179" s="120" t="s">
        <v>441</v>
      </c>
      <c r="G179" s="100" t="s">
        <v>605</v>
      </c>
      <c r="H179" s="100" t="s">
        <v>606</v>
      </c>
      <c r="I179" s="210">
        <v>68</v>
      </c>
      <c r="J179" s="95" t="s">
        <v>607</v>
      </c>
      <c r="K179" s="95"/>
      <c r="L179" s="98">
        <v>41395</v>
      </c>
      <c r="M179" s="98">
        <v>42735</v>
      </c>
      <c r="N179" s="214">
        <v>1</v>
      </c>
      <c r="O179" s="214">
        <v>1</v>
      </c>
      <c r="P179" s="99"/>
      <c r="Q179" s="100" t="s">
        <v>445</v>
      </c>
    </row>
    <row r="180" spans="1:17" ht="18.75" customHeight="1">
      <c r="A180" s="104" t="s">
        <v>440</v>
      </c>
      <c r="B180" s="240"/>
      <c r="C180" s="241"/>
      <c r="D180" s="241"/>
      <c r="E180" s="242"/>
      <c r="F180" s="120" t="s">
        <v>441</v>
      </c>
      <c r="G180" s="100" t="s">
        <v>605</v>
      </c>
      <c r="H180" s="100" t="s">
        <v>608</v>
      </c>
      <c r="I180" s="193">
        <v>68</v>
      </c>
      <c r="J180" s="95" t="s">
        <v>609</v>
      </c>
      <c r="K180" s="95"/>
      <c r="L180" s="98">
        <v>41395</v>
      </c>
      <c r="M180" s="98">
        <v>42735</v>
      </c>
      <c r="N180" s="214">
        <v>1</v>
      </c>
      <c r="O180" s="214">
        <v>1</v>
      </c>
      <c r="P180" s="99"/>
      <c r="Q180" s="100" t="s">
        <v>445</v>
      </c>
    </row>
    <row r="181" spans="1:17" ht="18.75" customHeight="1">
      <c r="A181" s="104" t="s">
        <v>277</v>
      </c>
      <c r="B181" s="240"/>
      <c r="C181" s="241"/>
      <c r="D181" s="241"/>
      <c r="E181" s="242"/>
      <c r="F181" s="120" t="s">
        <v>297</v>
      </c>
      <c r="G181" s="96" t="s">
        <v>605</v>
      </c>
      <c r="H181" s="101" t="s">
        <v>634</v>
      </c>
      <c r="I181" s="97">
        <v>68</v>
      </c>
      <c r="J181" s="100" t="s">
        <v>658</v>
      </c>
      <c r="K181" s="95"/>
      <c r="L181" s="98">
        <v>41609</v>
      </c>
      <c r="M181" s="98">
        <v>41759</v>
      </c>
      <c r="N181" s="214">
        <v>1</v>
      </c>
      <c r="O181" s="214">
        <v>0</v>
      </c>
      <c r="P181" s="100"/>
      <c r="Q181" s="100"/>
    </row>
    <row r="182" spans="1:17" ht="18.75" customHeight="1">
      <c r="A182" s="104" t="s">
        <v>277</v>
      </c>
      <c r="B182" s="240"/>
      <c r="C182" s="241"/>
      <c r="D182" s="241"/>
      <c r="E182" s="242"/>
      <c r="F182" s="120" t="s">
        <v>297</v>
      </c>
      <c r="G182" s="96" t="s">
        <v>605</v>
      </c>
      <c r="H182" s="101" t="s">
        <v>659</v>
      </c>
      <c r="I182" s="97">
        <v>68</v>
      </c>
      <c r="J182" s="100" t="s">
        <v>660</v>
      </c>
      <c r="K182" s="95"/>
      <c r="L182" s="98">
        <v>41609</v>
      </c>
      <c r="M182" s="98">
        <v>41759</v>
      </c>
      <c r="N182" s="214">
        <v>1</v>
      </c>
      <c r="O182" s="214">
        <v>0</v>
      </c>
      <c r="P182" s="100"/>
      <c r="Q182" s="100"/>
    </row>
    <row r="183" spans="1:17" ht="18.75" customHeight="1">
      <c r="A183" s="104" t="s">
        <v>277</v>
      </c>
      <c r="B183" s="240"/>
      <c r="C183" s="241"/>
      <c r="D183" s="241"/>
      <c r="E183" s="242"/>
      <c r="F183" s="120" t="s">
        <v>297</v>
      </c>
      <c r="G183" s="99" t="s">
        <v>662</v>
      </c>
      <c r="H183" s="101" t="s">
        <v>622</v>
      </c>
      <c r="I183" s="97">
        <v>69</v>
      </c>
      <c r="J183" s="100" t="s">
        <v>1074</v>
      </c>
      <c r="K183" s="95" t="s">
        <v>464</v>
      </c>
      <c r="L183" s="98">
        <v>41426</v>
      </c>
      <c r="M183" s="98">
        <v>41728</v>
      </c>
      <c r="N183" s="214">
        <v>1</v>
      </c>
      <c r="O183" s="214">
        <v>0</v>
      </c>
      <c r="P183" s="100"/>
      <c r="Q183" s="100"/>
    </row>
    <row r="184" spans="1:17" ht="18.75" customHeight="1">
      <c r="A184" s="104" t="s">
        <v>277</v>
      </c>
      <c r="B184" s="240"/>
      <c r="C184" s="241"/>
      <c r="D184" s="241"/>
      <c r="E184" s="242"/>
      <c r="F184" s="120" t="s">
        <v>268</v>
      </c>
      <c r="G184" s="95" t="s">
        <v>525</v>
      </c>
      <c r="H184" s="96" t="s">
        <v>526</v>
      </c>
      <c r="I184" s="97">
        <v>69</v>
      </c>
      <c r="J184" s="95" t="s">
        <v>527</v>
      </c>
      <c r="K184" s="95"/>
      <c r="L184" s="98">
        <v>41821</v>
      </c>
      <c r="M184" s="98">
        <v>41851</v>
      </c>
      <c r="N184" s="214">
        <v>1</v>
      </c>
      <c r="O184" s="214">
        <v>0</v>
      </c>
      <c r="P184" s="100"/>
      <c r="Q184" s="100"/>
    </row>
    <row r="185" spans="1:17" ht="18.75" customHeight="1">
      <c r="A185" s="100" t="s">
        <v>661</v>
      </c>
      <c r="B185" s="240"/>
      <c r="C185" s="241"/>
      <c r="D185" s="241"/>
      <c r="E185" s="242"/>
      <c r="F185" s="120" t="s">
        <v>297</v>
      </c>
      <c r="G185" s="95" t="s">
        <v>662</v>
      </c>
      <c r="H185" s="101" t="s">
        <v>663</v>
      </c>
      <c r="I185" s="97">
        <v>69</v>
      </c>
      <c r="J185" s="100" t="s">
        <v>664</v>
      </c>
      <c r="K185" s="95"/>
      <c r="L185" s="98">
        <v>41456</v>
      </c>
      <c r="M185" s="98">
        <v>41759</v>
      </c>
      <c r="N185" s="214">
        <v>1</v>
      </c>
      <c r="O185" s="214">
        <v>0</v>
      </c>
      <c r="P185" s="100"/>
      <c r="Q185" s="100"/>
    </row>
    <row r="186" spans="1:17" ht="18.75" customHeight="1">
      <c r="A186" s="104" t="s">
        <v>277</v>
      </c>
      <c r="B186" s="240"/>
      <c r="C186" s="241"/>
      <c r="D186" s="241"/>
      <c r="E186" s="242"/>
      <c r="F186" s="120" t="s">
        <v>297</v>
      </c>
      <c r="G186" s="95" t="s">
        <v>662</v>
      </c>
      <c r="H186" s="101" t="s">
        <v>665</v>
      </c>
      <c r="I186" s="97">
        <v>69</v>
      </c>
      <c r="J186" s="100" t="s">
        <v>666</v>
      </c>
      <c r="K186" s="95"/>
      <c r="L186" s="98">
        <v>42125</v>
      </c>
      <c r="M186" s="98">
        <v>42154</v>
      </c>
      <c r="N186" s="214">
        <v>1</v>
      </c>
      <c r="O186" s="214">
        <v>0</v>
      </c>
      <c r="P186" s="100"/>
      <c r="Q186" s="100"/>
    </row>
    <row r="187" spans="1:17" ht="18.75" customHeight="1">
      <c r="A187" s="104" t="s">
        <v>277</v>
      </c>
      <c r="B187" s="240"/>
      <c r="C187" s="241"/>
      <c r="D187" s="241"/>
      <c r="E187" s="242"/>
      <c r="F187" s="120" t="s">
        <v>297</v>
      </c>
      <c r="G187" s="95" t="s">
        <v>662</v>
      </c>
      <c r="H187" s="101" t="s">
        <v>667</v>
      </c>
      <c r="I187" s="97">
        <v>69</v>
      </c>
      <c r="J187" s="100" t="s">
        <v>668</v>
      </c>
      <c r="K187" s="95"/>
      <c r="L187" s="98">
        <v>42125</v>
      </c>
      <c r="M187" s="98">
        <v>42154</v>
      </c>
      <c r="N187" s="214">
        <v>1</v>
      </c>
      <c r="O187" s="214">
        <v>0</v>
      </c>
      <c r="P187" s="100"/>
      <c r="Q187" s="100"/>
    </row>
    <row r="188" spans="1:17" ht="18.75" customHeight="1">
      <c r="A188" s="104" t="s">
        <v>277</v>
      </c>
      <c r="B188" s="240"/>
      <c r="C188" s="241"/>
      <c r="D188" s="241"/>
      <c r="E188" s="242"/>
      <c r="F188" s="120" t="s">
        <v>297</v>
      </c>
      <c r="G188" s="95" t="s">
        <v>662</v>
      </c>
      <c r="H188" s="101" t="s">
        <v>669</v>
      </c>
      <c r="I188" s="97">
        <v>69</v>
      </c>
      <c r="J188" s="100" t="s">
        <v>670</v>
      </c>
      <c r="K188" s="95"/>
      <c r="L188" s="98">
        <v>42125</v>
      </c>
      <c r="M188" s="98">
        <v>42154</v>
      </c>
      <c r="N188" s="214">
        <v>1</v>
      </c>
      <c r="O188" s="214">
        <v>0</v>
      </c>
      <c r="P188" s="100"/>
      <c r="Q188" s="100"/>
    </row>
    <row r="189" spans="1:17" ht="18.75" customHeight="1">
      <c r="A189" s="104" t="s">
        <v>440</v>
      </c>
      <c r="B189" s="240"/>
      <c r="C189" s="241"/>
      <c r="D189" s="241"/>
      <c r="E189" s="242"/>
      <c r="F189" s="120" t="s">
        <v>441</v>
      </c>
      <c r="G189" s="100" t="s">
        <v>610</v>
      </c>
      <c r="H189" s="100" t="s">
        <v>611</v>
      </c>
      <c r="I189" s="210">
        <v>70</v>
      </c>
      <c r="J189" s="95" t="s">
        <v>1082</v>
      </c>
      <c r="K189" s="95"/>
      <c r="L189" s="98">
        <v>41395</v>
      </c>
      <c r="M189" s="98">
        <v>42735</v>
      </c>
      <c r="N189" s="214">
        <v>1</v>
      </c>
      <c r="O189" s="214">
        <v>1</v>
      </c>
      <c r="P189" s="99"/>
      <c r="Q189" s="100" t="s">
        <v>445</v>
      </c>
    </row>
    <row r="190" spans="1:17" ht="18.75" customHeight="1">
      <c r="A190" s="104" t="s">
        <v>440</v>
      </c>
      <c r="B190" s="240"/>
      <c r="C190" s="241"/>
      <c r="D190" s="241"/>
      <c r="E190" s="242"/>
      <c r="F190" s="120" t="s">
        <v>441</v>
      </c>
      <c r="G190" s="100" t="s">
        <v>610</v>
      </c>
      <c r="H190" s="100" t="s">
        <v>612</v>
      </c>
      <c r="I190" s="210">
        <v>70</v>
      </c>
      <c r="J190" s="95" t="s">
        <v>1083</v>
      </c>
      <c r="K190" s="95"/>
      <c r="L190" s="98">
        <v>41395</v>
      </c>
      <c r="M190" s="98">
        <v>42735</v>
      </c>
      <c r="N190" s="214">
        <v>1</v>
      </c>
      <c r="O190" s="214">
        <v>1</v>
      </c>
      <c r="P190" s="99"/>
      <c r="Q190" s="100" t="s">
        <v>445</v>
      </c>
    </row>
    <row r="191" spans="1:17" ht="18.75" customHeight="1">
      <c r="A191" s="104" t="s">
        <v>277</v>
      </c>
      <c r="B191" s="240"/>
      <c r="C191" s="241"/>
      <c r="D191" s="241"/>
      <c r="E191" s="242"/>
      <c r="F191" s="120" t="s">
        <v>268</v>
      </c>
      <c r="G191" s="100" t="s">
        <v>528</v>
      </c>
      <c r="H191" s="101" t="s">
        <v>529</v>
      </c>
      <c r="I191" s="193">
        <v>70</v>
      </c>
      <c r="J191" s="95" t="s">
        <v>530</v>
      </c>
      <c r="K191" s="95"/>
      <c r="L191" s="98">
        <v>42064</v>
      </c>
      <c r="M191" s="98">
        <v>42094</v>
      </c>
      <c r="N191" s="214">
        <v>1</v>
      </c>
      <c r="O191" s="214">
        <v>0</v>
      </c>
      <c r="P191" s="100"/>
      <c r="Q191" s="100"/>
    </row>
    <row r="192" spans="1:17" ht="18.75" customHeight="1">
      <c r="A192" s="104" t="s">
        <v>440</v>
      </c>
      <c r="B192" s="240"/>
      <c r="C192" s="241"/>
      <c r="D192" s="241"/>
      <c r="E192" s="242"/>
      <c r="F192" s="120" t="s">
        <v>441</v>
      </c>
      <c r="G192" s="100" t="s">
        <v>528</v>
      </c>
      <c r="H192" s="100" t="s">
        <v>613</v>
      </c>
      <c r="I192" s="193">
        <v>70</v>
      </c>
      <c r="J192" s="95" t="s">
        <v>614</v>
      </c>
      <c r="K192" s="95"/>
      <c r="L192" s="98">
        <v>41395</v>
      </c>
      <c r="M192" s="98">
        <v>42735</v>
      </c>
      <c r="N192" s="214">
        <v>1</v>
      </c>
      <c r="O192" s="214">
        <v>1</v>
      </c>
      <c r="P192" s="99"/>
      <c r="Q192" s="100" t="s">
        <v>445</v>
      </c>
    </row>
    <row r="193" spans="1:18" ht="18.75" customHeight="1">
      <c r="A193" s="104" t="s">
        <v>440</v>
      </c>
      <c r="B193" s="240"/>
      <c r="C193" s="241"/>
      <c r="D193" s="241"/>
      <c r="E193" s="242"/>
      <c r="F193" s="120" t="s">
        <v>441</v>
      </c>
      <c r="G193" s="100" t="s">
        <v>528</v>
      </c>
      <c r="H193" s="100" t="s">
        <v>528</v>
      </c>
      <c r="I193" s="193">
        <v>70</v>
      </c>
      <c r="J193" s="95" t="s">
        <v>615</v>
      </c>
      <c r="K193" s="95"/>
      <c r="L193" s="98">
        <v>41395</v>
      </c>
      <c r="M193" s="98">
        <v>42735</v>
      </c>
      <c r="N193" s="214">
        <v>1</v>
      </c>
      <c r="O193" s="214">
        <v>1</v>
      </c>
      <c r="P193" s="99"/>
      <c r="Q193" s="100" t="s">
        <v>445</v>
      </c>
    </row>
    <row r="194" spans="1:18" ht="18.75" customHeight="1">
      <c r="A194" s="104" t="s">
        <v>440</v>
      </c>
      <c r="B194" s="240"/>
      <c r="C194" s="241"/>
      <c r="D194" s="241"/>
      <c r="E194" s="242"/>
      <c r="F194" s="120" t="s">
        <v>441</v>
      </c>
      <c r="G194" s="100" t="s">
        <v>528</v>
      </c>
      <c r="H194" s="100" t="s">
        <v>616</v>
      </c>
      <c r="I194" s="193">
        <v>70</v>
      </c>
      <c r="J194" s="95" t="s">
        <v>617</v>
      </c>
      <c r="K194" s="95"/>
      <c r="L194" s="98">
        <v>41395</v>
      </c>
      <c r="M194" s="98">
        <v>42735</v>
      </c>
      <c r="N194" s="214">
        <v>1</v>
      </c>
      <c r="O194" s="214">
        <v>1</v>
      </c>
      <c r="P194" s="99"/>
      <c r="Q194" s="100" t="s">
        <v>445</v>
      </c>
    </row>
    <row r="195" spans="1:18" ht="18.75" customHeight="1">
      <c r="A195" s="104" t="s">
        <v>440</v>
      </c>
      <c r="B195" s="240"/>
      <c r="C195" s="241"/>
      <c r="D195" s="241"/>
      <c r="E195" s="242"/>
      <c r="F195" s="120" t="s">
        <v>441</v>
      </c>
      <c r="G195" s="100" t="s">
        <v>528</v>
      </c>
      <c r="H195" s="100" t="s">
        <v>618</v>
      </c>
      <c r="I195" s="193">
        <v>70</v>
      </c>
      <c r="J195" s="95" t="s">
        <v>619</v>
      </c>
      <c r="K195" s="95"/>
      <c r="L195" s="98">
        <v>41395</v>
      </c>
      <c r="M195" s="98">
        <v>42735</v>
      </c>
      <c r="N195" s="214">
        <v>1</v>
      </c>
      <c r="O195" s="214">
        <v>1</v>
      </c>
      <c r="P195" s="99"/>
      <c r="Q195" s="100" t="s">
        <v>445</v>
      </c>
    </row>
    <row r="196" spans="1:18" ht="18.75" customHeight="1">
      <c r="A196" s="104" t="s">
        <v>277</v>
      </c>
      <c r="B196" s="240"/>
      <c r="C196" s="241"/>
      <c r="D196" s="241"/>
      <c r="E196" s="242"/>
      <c r="F196" s="120" t="s">
        <v>297</v>
      </c>
      <c r="G196" s="96" t="s">
        <v>528</v>
      </c>
      <c r="H196" s="101" t="s">
        <v>332</v>
      </c>
      <c r="I196" s="97">
        <v>70</v>
      </c>
      <c r="J196" s="100" t="s">
        <v>671</v>
      </c>
      <c r="K196" s="95"/>
      <c r="L196" s="98">
        <v>42125</v>
      </c>
      <c r="M196" s="98">
        <v>42215</v>
      </c>
      <c r="N196" s="214">
        <v>1</v>
      </c>
      <c r="O196" s="214">
        <v>0</v>
      </c>
      <c r="P196" s="100"/>
      <c r="Q196" s="100"/>
    </row>
    <row r="197" spans="1:18" ht="18.75" customHeight="1">
      <c r="A197" s="104" t="s">
        <v>277</v>
      </c>
      <c r="B197" s="240"/>
      <c r="C197" s="241"/>
      <c r="D197" s="241"/>
      <c r="E197" s="242"/>
      <c r="F197" s="120" t="s">
        <v>297</v>
      </c>
      <c r="G197" s="96" t="s">
        <v>528</v>
      </c>
      <c r="H197" s="101" t="s">
        <v>672</v>
      </c>
      <c r="I197" s="97">
        <v>70</v>
      </c>
      <c r="J197" s="100" t="s">
        <v>673</v>
      </c>
      <c r="K197" s="95"/>
      <c r="L197" s="98">
        <v>41548</v>
      </c>
      <c r="M197" s="98">
        <v>41728</v>
      </c>
      <c r="N197" s="214">
        <v>1</v>
      </c>
      <c r="O197" s="214">
        <v>0</v>
      </c>
      <c r="P197" s="100"/>
      <c r="Q197" s="100"/>
    </row>
    <row r="198" spans="1:18" ht="18.75" customHeight="1">
      <c r="A198" s="104" t="s">
        <v>277</v>
      </c>
      <c r="B198" s="240"/>
      <c r="C198" s="241"/>
      <c r="D198" s="241"/>
      <c r="E198" s="242"/>
      <c r="F198" s="120" t="s">
        <v>297</v>
      </c>
      <c r="G198" s="96" t="s">
        <v>528</v>
      </c>
      <c r="H198" s="101" t="s">
        <v>674</v>
      </c>
      <c r="I198" s="97">
        <v>70</v>
      </c>
      <c r="J198" s="100" t="s">
        <v>675</v>
      </c>
      <c r="K198" s="95"/>
      <c r="L198" s="98">
        <v>41426</v>
      </c>
      <c r="M198" s="98">
        <v>42735</v>
      </c>
      <c r="N198" s="214">
        <v>1</v>
      </c>
      <c r="O198" s="214">
        <v>0</v>
      </c>
      <c r="P198" s="100"/>
      <c r="Q198" s="100"/>
    </row>
    <row r="199" spans="1:18" ht="18.75" customHeight="1">
      <c r="A199" s="104" t="s">
        <v>277</v>
      </c>
      <c r="B199" s="240"/>
      <c r="C199" s="241"/>
      <c r="D199" s="241"/>
      <c r="E199" s="242"/>
      <c r="F199" s="120" t="s">
        <v>297</v>
      </c>
      <c r="G199" s="96" t="s">
        <v>528</v>
      </c>
      <c r="H199" s="101" t="s">
        <v>676</v>
      </c>
      <c r="I199" s="97">
        <v>70</v>
      </c>
      <c r="J199" s="100" t="s">
        <v>677</v>
      </c>
      <c r="K199" s="95"/>
      <c r="L199" s="98">
        <v>41426</v>
      </c>
      <c r="M199" s="98">
        <v>41759</v>
      </c>
      <c r="N199" s="214">
        <v>1</v>
      </c>
      <c r="O199" s="214">
        <v>0</v>
      </c>
      <c r="P199" s="100"/>
      <c r="Q199" s="100"/>
    </row>
    <row r="200" spans="1:18" s="73" customFormat="1" ht="18.75" customHeight="1">
      <c r="A200" s="106" t="s">
        <v>690</v>
      </c>
      <c r="B200" s="240"/>
      <c r="C200" s="241"/>
      <c r="D200" s="241"/>
      <c r="E200" s="242"/>
      <c r="F200" s="120" t="s">
        <v>394</v>
      </c>
      <c r="G200" s="107" t="s">
        <v>528</v>
      </c>
      <c r="H200" s="106" t="s">
        <v>399</v>
      </c>
      <c r="I200" s="97">
        <v>70</v>
      </c>
      <c r="J200" s="100" t="s">
        <v>691</v>
      </c>
      <c r="K200" s="101"/>
      <c r="L200" s="98">
        <v>41487</v>
      </c>
      <c r="M200" s="98">
        <v>41548</v>
      </c>
      <c r="N200" s="214">
        <v>1</v>
      </c>
      <c r="O200" s="214">
        <v>0</v>
      </c>
      <c r="P200" s="193"/>
      <c r="Q200" s="100"/>
      <c r="R200" s="79"/>
    </row>
    <row r="201" spans="1:18" ht="18.75" customHeight="1">
      <c r="A201" s="196" t="s">
        <v>276</v>
      </c>
      <c r="B201" s="255"/>
      <c r="C201" s="244"/>
      <c r="D201" s="244"/>
      <c r="E201" s="256"/>
      <c r="F201" s="197" t="s">
        <v>441</v>
      </c>
      <c r="G201" s="198" t="s">
        <v>168</v>
      </c>
      <c r="H201" s="198" t="s">
        <v>620</v>
      </c>
      <c r="I201" s="199"/>
      <c r="J201" s="200" t="s">
        <v>167</v>
      </c>
      <c r="K201" s="200"/>
      <c r="L201" s="201">
        <v>41426</v>
      </c>
      <c r="M201" s="201">
        <v>41639</v>
      </c>
      <c r="N201" s="214">
        <v>1</v>
      </c>
      <c r="O201" s="214">
        <v>0</v>
      </c>
      <c r="P201" s="202"/>
      <c r="Q201" s="198"/>
    </row>
    <row r="202" spans="1:18" s="251" customFormat="1" ht="18.75" customHeight="1"/>
    <row r="203" spans="1:18" ht="18.75">
      <c r="A203" s="100" t="s">
        <v>277</v>
      </c>
      <c r="B203" s="237" t="s">
        <v>692</v>
      </c>
      <c r="C203" s="238"/>
      <c r="D203" s="238"/>
      <c r="E203" s="239"/>
      <c r="F203" s="120" t="s">
        <v>268</v>
      </c>
      <c r="G203" s="95" t="s">
        <v>693</v>
      </c>
      <c r="H203" s="107" t="s">
        <v>694</v>
      </c>
      <c r="I203" s="97">
        <v>71</v>
      </c>
      <c r="J203" s="100" t="s">
        <v>695</v>
      </c>
      <c r="K203" s="100" t="s">
        <v>696</v>
      </c>
      <c r="L203" s="98">
        <v>42095</v>
      </c>
      <c r="M203" s="98">
        <v>42124</v>
      </c>
      <c r="N203" s="214">
        <v>1</v>
      </c>
      <c r="O203" s="214">
        <v>0</v>
      </c>
      <c r="P203" s="100"/>
      <c r="Q203" s="100"/>
    </row>
    <row r="204" spans="1:18" ht="18.75">
      <c r="A204" s="100" t="s">
        <v>277</v>
      </c>
      <c r="B204" s="240"/>
      <c r="C204" s="241"/>
      <c r="D204" s="241"/>
      <c r="E204" s="242"/>
      <c r="F204" s="120" t="s">
        <v>297</v>
      </c>
      <c r="G204" s="95" t="s">
        <v>718</v>
      </c>
      <c r="H204" s="101" t="s">
        <v>719</v>
      </c>
      <c r="I204" s="97">
        <v>71</v>
      </c>
      <c r="J204" s="100" t="s">
        <v>720</v>
      </c>
      <c r="K204" s="100" t="s">
        <v>721</v>
      </c>
      <c r="L204" s="98">
        <v>41548</v>
      </c>
      <c r="M204" s="98">
        <v>41759</v>
      </c>
      <c r="N204" s="214">
        <v>1</v>
      </c>
      <c r="O204" s="214">
        <v>0</v>
      </c>
      <c r="P204" s="100"/>
      <c r="Q204" s="100"/>
    </row>
    <row r="205" spans="1:18" ht="18.75">
      <c r="A205" s="100" t="s">
        <v>277</v>
      </c>
      <c r="B205" s="240"/>
      <c r="C205" s="241"/>
      <c r="D205" s="241"/>
      <c r="E205" s="242"/>
      <c r="F205" s="120" t="s">
        <v>297</v>
      </c>
      <c r="G205" s="95" t="s">
        <v>718</v>
      </c>
      <c r="H205" s="101" t="s">
        <v>722</v>
      </c>
      <c r="I205" s="97">
        <v>71</v>
      </c>
      <c r="J205" s="100" t="s">
        <v>723</v>
      </c>
      <c r="K205" s="95" t="s">
        <v>724</v>
      </c>
      <c r="L205" s="98">
        <v>41548</v>
      </c>
      <c r="M205" s="98">
        <v>41759</v>
      </c>
      <c r="N205" s="214">
        <v>1</v>
      </c>
      <c r="O205" s="214">
        <v>0</v>
      </c>
      <c r="P205" s="100"/>
      <c r="Q205" s="100"/>
    </row>
    <row r="206" spans="1:18" s="73" customFormat="1" ht="18.75">
      <c r="A206" s="100" t="s">
        <v>277</v>
      </c>
      <c r="B206" s="240"/>
      <c r="C206" s="241"/>
      <c r="D206" s="241"/>
      <c r="E206" s="242"/>
      <c r="F206" s="120" t="s">
        <v>297</v>
      </c>
      <c r="G206" s="95" t="s">
        <v>718</v>
      </c>
      <c r="H206" s="101" t="s">
        <v>332</v>
      </c>
      <c r="I206" s="97">
        <v>71</v>
      </c>
      <c r="J206" s="100" t="s">
        <v>725</v>
      </c>
      <c r="K206" s="95" t="s">
        <v>304</v>
      </c>
      <c r="L206" s="98">
        <v>41548</v>
      </c>
      <c r="M206" s="98">
        <v>41759</v>
      </c>
      <c r="N206" s="214">
        <v>1</v>
      </c>
      <c r="O206" s="214">
        <v>0</v>
      </c>
      <c r="P206" s="100"/>
      <c r="Q206" s="100"/>
      <c r="R206" s="79"/>
    </row>
    <row r="207" spans="1:18" ht="18.75">
      <c r="A207" s="100" t="s">
        <v>277</v>
      </c>
      <c r="B207" s="240"/>
      <c r="C207" s="241"/>
      <c r="D207" s="241"/>
      <c r="E207" s="242"/>
      <c r="F207" s="120" t="s">
        <v>297</v>
      </c>
      <c r="G207" s="95" t="s">
        <v>718</v>
      </c>
      <c r="H207" s="101" t="s">
        <v>726</v>
      </c>
      <c r="I207" s="97">
        <v>71</v>
      </c>
      <c r="J207" s="100" t="s">
        <v>727</v>
      </c>
      <c r="K207" s="95" t="s">
        <v>728</v>
      </c>
      <c r="L207" s="98">
        <v>41548</v>
      </c>
      <c r="M207" s="98">
        <v>41759</v>
      </c>
      <c r="N207" s="214">
        <v>1</v>
      </c>
      <c r="O207" s="214">
        <v>0</v>
      </c>
      <c r="P207" s="100"/>
      <c r="Q207" s="100"/>
    </row>
    <row r="208" spans="1:18" ht="18.75">
      <c r="A208" s="100" t="s">
        <v>277</v>
      </c>
      <c r="B208" s="240"/>
      <c r="C208" s="241"/>
      <c r="D208" s="241"/>
      <c r="E208" s="242"/>
      <c r="F208" s="120" t="s">
        <v>268</v>
      </c>
      <c r="G208" s="100" t="s">
        <v>697</v>
      </c>
      <c r="H208" s="106" t="s">
        <v>698</v>
      </c>
      <c r="I208" s="193">
        <v>73</v>
      </c>
      <c r="J208" s="100" t="s">
        <v>699</v>
      </c>
      <c r="K208" s="95" t="s">
        <v>304</v>
      </c>
      <c r="L208" s="98">
        <v>41426</v>
      </c>
      <c r="M208" s="98">
        <v>41455</v>
      </c>
      <c r="N208" s="214">
        <v>1</v>
      </c>
      <c r="O208" s="214">
        <v>0</v>
      </c>
      <c r="P208" s="100"/>
      <c r="Q208" s="100"/>
    </row>
    <row r="209" spans="1:18" s="73" customFormat="1" ht="18.75">
      <c r="A209" s="95" t="s">
        <v>266</v>
      </c>
      <c r="B209" s="240"/>
      <c r="C209" s="241"/>
      <c r="D209" s="241"/>
      <c r="E209" s="242"/>
      <c r="F209" s="120" t="s">
        <v>268</v>
      </c>
      <c r="G209" s="100" t="s">
        <v>700</v>
      </c>
      <c r="H209" s="101" t="s">
        <v>701</v>
      </c>
      <c r="I209" s="97">
        <v>73</v>
      </c>
      <c r="J209" s="100" t="s">
        <v>702</v>
      </c>
      <c r="K209" s="95" t="s">
        <v>304</v>
      </c>
      <c r="L209" s="98">
        <v>41395</v>
      </c>
      <c r="M209" s="98">
        <v>42735</v>
      </c>
      <c r="N209" s="214">
        <v>1</v>
      </c>
      <c r="O209" s="214">
        <v>1</v>
      </c>
      <c r="P209" s="99"/>
      <c r="Q209" s="100" t="s">
        <v>272</v>
      </c>
      <c r="R209" s="79"/>
    </row>
    <row r="210" spans="1:18" ht="18.75">
      <c r="A210" s="95" t="s">
        <v>276</v>
      </c>
      <c r="B210" s="240"/>
      <c r="C210" s="241"/>
      <c r="D210" s="241"/>
      <c r="E210" s="242"/>
      <c r="F210" s="120" t="s">
        <v>268</v>
      </c>
      <c r="G210" s="100" t="s">
        <v>136</v>
      </c>
      <c r="H210" s="101" t="s">
        <v>701</v>
      </c>
      <c r="I210" s="97">
        <v>73</v>
      </c>
      <c r="J210" s="100" t="s">
        <v>135</v>
      </c>
      <c r="K210" s="95"/>
      <c r="L210" s="98"/>
      <c r="M210" s="98"/>
      <c r="N210" s="214">
        <v>1</v>
      </c>
      <c r="O210" s="214">
        <v>0</v>
      </c>
      <c r="P210" s="103"/>
      <c r="Q210" s="100"/>
    </row>
    <row r="211" spans="1:18" ht="18.75">
      <c r="A211" s="100" t="s">
        <v>277</v>
      </c>
      <c r="B211" s="240"/>
      <c r="C211" s="241"/>
      <c r="D211" s="241"/>
      <c r="E211" s="242"/>
      <c r="F211" s="120" t="s">
        <v>297</v>
      </c>
      <c r="G211" s="95" t="s">
        <v>729</v>
      </c>
      <c r="H211" s="101" t="s">
        <v>730</v>
      </c>
      <c r="I211" s="97">
        <v>73</v>
      </c>
      <c r="J211" s="100" t="s">
        <v>731</v>
      </c>
      <c r="K211" s="95" t="s">
        <v>304</v>
      </c>
      <c r="L211" s="98">
        <v>41548</v>
      </c>
      <c r="M211" s="98">
        <v>41759</v>
      </c>
      <c r="N211" s="214">
        <v>1</v>
      </c>
      <c r="O211" s="214">
        <v>0</v>
      </c>
      <c r="P211" s="100"/>
      <c r="Q211" s="100"/>
    </row>
    <row r="212" spans="1:18" ht="18.75">
      <c r="A212" s="100" t="s">
        <v>277</v>
      </c>
      <c r="B212" s="240"/>
      <c r="C212" s="241"/>
      <c r="D212" s="241"/>
      <c r="E212" s="242"/>
      <c r="F212" s="120" t="s">
        <v>297</v>
      </c>
      <c r="G212" s="95" t="s">
        <v>729</v>
      </c>
      <c r="H212" s="101" t="s">
        <v>732</v>
      </c>
      <c r="I212" s="97">
        <v>73</v>
      </c>
      <c r="J212" s="100" t="s">
        <v>733</v>
      </c>
      <c r="K212" s="95"/>
      <c r="L212" s="98">
        <v>41548</v>
      </c>
      <c r="M212" s="98">
        <v>41759</v>
      </c>
      <c r="N212" s="214">
        <v>1</v>
      </c>
      <c r="O212" s="214">
        <v>0</v>
      </c>
      <c r="P212" s="100"/>
      <c r="Q212" s="100"/>
    </row>
    <row r="213" spans="1:18" s="73" customFormat="1" ht="18.75">
      <c r="A213" s="100" t="s">
        <v>277</v>
      </c>
      <c r="B213" s="240"/>
      <c r="C213" s="241"/>
      <c r="D213" s="241"/>
      <c r="E213" s="242"/>
      <c r="F213" s="120" t="s">
        <v>268</v>
      </c>
      <c r="G213" s="100" t="s">
        <v>703</v>
      </c>
      <c r="H213" s="106" t="s">
        <v>704</v>
      </c>
      <c r="I213" s="193">
        <v>75</v>
      </c>
      <c r="J213" s="100" t="s">
        <v>705</v>
      </c>
      <c r="K213" s="95"/>
      <c r="L213" s="98">
        <v>41548</v>
      </c>
      <c r="M213" s="98">
        <v>41578</v>
      </c>
      <c r="N213" s="214">
        <v>1</v>
      </c>
      <c r="O213" s="214">
        <v>0</v>
      </c>
      <c r="P213" s="100"/>
      <c r="Q213" s="100"/>
      <c r="R213" s="79"/>
    </row>
    <row r="214" spans="1:18" ht="18.75">
      <c r="A214" s="100" t="s">
        <v>277</v>
      </c>
      <c r="B214" s="240"/>
      <c r="C214" s="241"/>
      <c r="D214" s="241"/>
      <c r="E214" s="242"/>
      <c r="F214" s="120" t="s">
        <v>297</v>
      </c>
      <c r="G214" s="95" t="s">
        <v>734</v>
      </c>
      <c r="H214" s="101" t="s">
        <v>634</v>
      </c>
      <c r="I214" s="97">
        <v>75</v>
      </c>
      <c r="J214" s="100" t="s">
        <v>735</v>
      </c>
      <c r="K214" s="95"/>
      <c r="L214" s="98">
        <v>41548</v>
      </c>
      <c r="M214" s="98">
        <v>41759</v>
      </c>
      <c r="N214" s="214">
        <v>1</v>
      </c>
      <c r="O214" s="214">
        <v>0</v>
      </c>
      <c r="P214" s="100"/>
      <c r="Q214" s="100"/>
    </row>
    <row r="215" spans="1:18" ht="18.75">
      <c r="A215" s="100" t="s">
        <v>277</v>
      </c>
      <c r="B215" s="240"/>
      <c r="C215" s="241"/>
      <c r="D215" s="241"/>
      <c r="E215" s="242"/>
      <c r="F215" s="120" t="s">
        <v>297</v>
      </c>
      <c r="G215" s="95" t="s">
        <v>734</v>
      </c>
      <c r="H215" s="101" t="s">
        <v>736</v>
      </c>
      <c r="I215" s="97">
        <v>75</v>
      </c>
      <c r="J215" s="100" t="s">
        <v>737</v>
      </c>
      <c r="K215" s="95"/>
      <c r="L215" s="98">
        <v>41548</v>
      </c>
      <c r="M215" s="98">
        <v>41759</v>
      </c>
      <c r="N215" s="214">
        <v>1</v>
      </c>
      <c r="O215" s="214">
        <v>0</v>
      </c>
      <c r="P215" s="100"/>
      <c r="Q215" s="100"/>
    </row>
    <row r="216" spans="1:18" ht="18.75">
      <c r="A216" s="100" t="s">
        <v>277</v>
      </c>
      <c r="B216" s="240"/>
      <c r="C216" s="241"/>
      <c r="D216" s="241"/>
      <c r="E216" s="242"/>
      <c r="F216" s="120" t="s">
        <v>297</v>
      </c>
      <c r="G216" s="95" t="s">
        <v>734</v>
      </c>
      <c r="H216" s="101" t="s">
        <v>738</v>
      </c>
      <c r="I216" s="97">
        <v>75</v>
      </c>
      <c r="J216" s="100" t="s">
        <v>739</v>
      </c>
      <c r="K216" s="95"/>
      <c r="L216" s="98">
        <v>41548</v>
      </c>
      <c r="M216" s="98">
        <v>41759</v>
      </c>
      <c r="N216" s="214">
        <v>1</v>
      </c>
      <c r="O216" s="214">
        <v>0</v>
      </c>
      <c r="P216" s="100"/>
      <c r="Q216" s="100"/>
    </row>
    <row r="217" spans="1:18" ht="18.75">
      <c r="A217" s="100" t="s">
        <v>277</v>
      </c>
      <c r="B217" s="240"/>
      <c r="C217" s="241"/>
      <c r="D217" s="241"/>
      <c r="E217" s="242"/>
      <c r="F217" s="120" t="s">
        <v>297</v>
      </c>
      <c r="G217" s="95" t="s">
        <v>734</v>
      </c>
      <c r="H217" s="101" t="s">
        <v>740</v>
      </c>
      <c r="I217" s="97">
        <v>75</v>
      </c>
      <c r="J217" s="100" t="s">
        <v>741</v>
      </c>
      <c r="K217" s="95"/>
      <c r="L217" s="98">
        <v>41548</v>
      </c>
      <c r="M217" s="98">
        <v>41759</v>
      </c>
      <c r="N217" s="214">
        <v>1</v>
      </c>
      <c r="O217" s="214">
        <v>0</v>
      </c>
      <c r="P217" s="100"/>
      <c r="Q217" s="100"/>
    </row>
    <row r="218" spans="1:18" ht="18.75">
      <c r="A218" s="100" t="s">
        <v>277</v>
      </c>
      <c r="B218" s="240"/>
      <c r="C218" s="241"/>
      <c r="D218" s="241"/>
      <c r="E218" s="242"/>
      <c r="F218" s="120" t="s">
        <v>268</v>
      </c>
      <c r="G218" s="95" t="s">
        <v>706</v>
      </c>
      <c r="H218" s="107" t="s">
        <v>707</v>
      </c>
      <c r="I218" s="97">
        <v>77</v>
      </c>
      <c r="J218" s="100" t="s">
        <v>708</v>
      </c>
      <c r="K218" s="95"/>
      <c r="L218" s="98">
        <v>41852</v>
      </c>
      <c r="M218" s="98">
        <v>41882</v>
      </c>
      <c r="N218" s="214">
        <v>1</v>
      </c>
      <c r="O218" s="214">
        <v>0</v>
      </c>
      <c r="P218" s="100"/>
      <c r="Q218" s="100"/>
    </row>
    <row r="219" spans="1:18" ht="18.75">
      <c r="A219" s="100" t="s">
        <v>276</v>
      </c>
      <c r="B219" s="240"/>
      <c r="C219" s="241"/>
      <c r="D219" s="241"/>
      <c r="E219" s="242"/>
      <c r="F219" s="120" t="s">
        <v>268</v>
      </c>
      <c r="G219" s="95" t="s">
        <v>144</v>
      </c>
      <c r="H219" s="107" t="s">
        <v>707</v>
      </c>
      <c r="I219" s="97">
        <v>77</v>
      </c>
      <c r="J219" s="100" t="s">
        <v>143</v>
      </c>
      <c r="K219" s="95"/>
      <c r="L219" s="98">
        <v>41487</v>
      </c>
      <c r="M219" s="98">
        <v>41852</v>
      </c>
      <c r="N219" s="214">
        <v>1</v>
      </c>
      <c r="O219" s="214">
        <v>0</v>
      </c>
      <c r="P219" s="100"/>
      <c r="Q219" s="100"/>
    </row>
    <row r="220" spans="1:18" ht="18.75">
      <c r="A220" s="100" t="s">
        <v>277</v>
      </c>
      <c r="B220" s="240"/>
      <c r="C220" s="241"/>
      <c r="D220" s="241"/>
      <c r="E220" s="242"/>
      <c r="F220" s="120" t="s">
        <v>297</v>
      </c>
      <c r="G220" s="95" t="s">
        <v>742</v>
      </c>
      <c r="H220" s="101" t="s">
        <v>743</v>
      </c>
      <c r="I220" s="97">
        <v>78</v>
      </c>
      <c r="J220" s="100" t="s">
        <v>744</v>
      </c>
      <c r="K220" s="95"/>
      <c r="L220" s="98">
        <v>41548</v>
      </c>
      <c r="M220" s="98">
        <v>41881</v>
      </c>
      <c r="N220" s="214">
        <v>1</v>
      </c>
      <c r="O220" s="214">
        <v>0</v>
      </c>
      <c r="P220" s="100"/>
      <c r="Q220" s="100"/>
    </row>
    <row r="221" spans="1:18" ht="18.75">
      <c r="A221" s="100" t="s">
        <v>277</v>
      </c>
      <c r="B221" s="240"/>
      <c r="C221" s="241"/>
      <c r="D221" s="241"/>
      <c r="E221" s="242"/>
      <c r="F221" s="120" t="s">
        <v>297</v>
      </c>
      <c r="G221" s="95" t="s">
        <v>742</v>
      </c>
      <c r="H221" s="101" t="s">
        <v>745</v>
      </c>
      <c r="I221" s="97">
        <v>78</v>
      </c>
      <c r="J221" s="100" t="s">
        <v>746</v>
      </c>
      <c r="K221" s="95"/>
      <c r="L221" s="98">
        <v>41548</v>
      </c>
      <c r="M221" s="98">
        <v>41881</v>
      </c>
      <c r="N221" s="214">
        <v>1</v>
      </c>
      <c r="O221" s="214">
        <v>0</v>
      </c>
      <c r="P221" s="100"/>
      <c r="Q221" s="100"/>
    </row>
    <row r="222" spans="1:18" ht="18.75">
      <c r="A222" s="100" t="s">
        <v>277</v>
      </c>
      <c r="B222" s="240"/>
      <c r="C222" s="241"/>
      <c r="D222" s="241"/>
      <c r="E222" s="242"/>
      <c r="F222" s="120" t="s">
        <v>297</v>
      </c>
      <c r="G222" s="95" t="s">
        <v>747</v>
      </c>
      <c r="H222" s="101" t="s">
        <v>334</v>
      </c>
      <c r="I222" s="97">
        <v>79</v>
      </c>
      <c r="J222" s="100" t="s">
        <v>748</v>
      </c>
      <c r="K222" s="95"/>
      <c r="L222" s="98">
        <v>41548</v>
      </c>
      <c r="M222" s="98">
        <v>41881</v>
      </c>
      <c r="N222" s="214">
        <v>1</v>
      </c>
      <c r="O222" s="214">
        <v>0</v>
      </c>
      <c r="P222" s="100"/>
      <c r="Q222" s="100"/>
    </row>
    <row r="223" spans="1:18" ht="18.75">
      <c r="A223" s="106" t="s">
        <v>678</v>
      </c>
      <c r="B223" s="240"/>
      <c r="C223" s="241"/>
      <c r="D223" s="241"/>
      <c r="E223" s="242"/>
      <c r="F223" s="120" t="s">
        <v>394</v>
      </c>
      <c r="G223" s="106" t="s">
        <v>756</v>
      </c>
      <c r="H223" s="106" t="s">
        <v>757</v>
      </c>
      <c r="I223" s="97">
        <v>79</v>
      </c>
      <c r="J223" s="106" t="s">
        <v>758</v>
      </c>
      <c r="K223" s="95"/>
      <c r="L223" s="98">
        <v>41548</v>
      </c>
      <c r="M223" s="98">
        <v>41640</v>
      </c>
      <c r="N223" s="214">
        <v>1</v>
      </c>
      <c r="O223" s="214">
        <v>0</v>
      </c>
      <c r="P223" s="193"/>
      <c r="Q223" s="100"/>
    </row>
    <row r="224" spans="1:18" ht="18.75">
      <c r="A224" s="106" t="s">
        <v>678</v>
      </c>
      <c r="B224" s="240"/>
      <c r="C224" s="241"/>
      <c r="D224" s="241"/>
      <c r="E224" s="242"/>
      <c r="F224" s="120" t="s">
        <v>394</v>
      </c>
      <c r="G224" s="106" t="s">
        <v>756</v>
      </c>
      <c r="H224" s="106" t="s">
        <v>759</v>
      </c>
      <c r="I224" s="97">
        <v>79</v>
      </c>
      <c r="J224" s="106" t="s">
        <v>760</v>
      </c>
      <c r="K224" s="95"/>
      <c r="L224" s="98">
        <v>41548</v>
      </c>
      <c r="M224" s="98">
        <v>41640</v>
      </c>
      <c r="N224" s="214">
        <v>1</v>
      </c>
      <c r="O224" s="214">
        <v>0</v>
      </c>
      <c r="P224" s="193"/>
      <c r="Q224" s="100"/>
    </row>
    <row r="225" spans="1:17" ht="18.75">
      <c r="A225" s="100" t="s">
        <v>277</v>
      </c>
      <c r="B225" s="240"/>
      <c r="C225" s="241"/>
      <c r="D225" s="241"/>
      <c r="E225" s="242"/>
      <c r="F225" s="120" t="s">
        <v>268</v>
      </c>
      <c r="G225" s="95" t="s">
        <v>709</v>
      </c>
      <c r="H225" s="107" t="s">
        <v>710</v>
      </c>
      <c r="I225" s="97">
        <v>83</v>
      </c>
      <c r="J225" s="100" t="s">
        <v>711</v>
      </c>
      <c r="K225" s="95"/>
      <c r="L225" s="98">
        <v>42125</v>
      </c>
      <c r="M225" s="98">
        <v>42155</v>
      </c>
      <c r="N225" s="214">
        <v>1</v>
      </c>
      <c r="O225" s="214">
        <v>0</v>
      </c>
      <c r="P225" s="100"/>
      <c r="Q225" s="100"/>
    </row>
    <row r="226" spans="1:17" ht="18.75">
      <c r="A226" s="100" t="s">
        <v>277</v>
      </c>
      <c r="B226" s="240"/>
      <c r="C226" s="241"/>
      <c r="D226" s="241"/>
      <c r="E226" s="242"/>
      <c r="F226" s="120" t="s">
        <v>268</v>
      </c>
      <c r="G226" s="95" t="s">
        <v>712</v>
      </c>
      <c r="H226" s="107" t="s">
        <v>713</v>
      </c>
      <c r="I226" s="97">
        <v>83</v>
      </c>
      <c r="J226" s="100" t="s">
        <v>714</v>
      </c>
      <c r="K226" s="95"/>
      <c r="L226" s="98">
        <v>41395</v>
      </c>
      <c r="M226" s="98">
        <v>42735</v>
      </c>
      <c r="N226" s="214">
        <v>1</v>
      </c>
      <c r="O226" s="214">
        <v>1</v>
      </c>
      <c r="P226" s="99"/>
      <c r="Q226" s="100" t="s">
        <v>272</v>
      </c>
    </row>
    <row r="227" spans="1:17" ht="18.75">
      <c r="A227" s="95" t="s">
        <v>266</v>
      </c>
      <c r="B227" s="240"/>
      <c r="C227" s="241"/>
      <c r="D227" s="241"/>
      <c r="E227" s="242"/>
      <c r="F227" s="120" t="s">
        <v>268</v>
      </c>
      <c r="G227" s="95" t="s">
        <v>715</v>
      </c>
      <c r="H227" s="101" t="s">
        <v>716</v>
      </c>
      <c r="I227" s="97">
        <v>83</v>
      </c>
      <c r="J227" s="100" t="s">
        <v>717</v>
      </c>
      <c r="K227" s="95"/>
      <c r="L227" s="98">
        <v>41395</v>
      </c>
      <c r="M227" s="98">
        <v>42735</v>
      </c>
      <c r="N227" s="214">
        <v>1</v>
      </c>
      <c r="O227" s="214">
        <v>1</v>
      </c>
      <c r="P227" s="99"/>
      <c r="Q227" s="100" t="s">
        <v>272</v>
      </c>
    </row>
    <row r="228" spans="1:17" ht="18.75">
      <c r="A228" s="95" t="s">
        <v>276</v>
      </c>
      <c r="B228" s="240"/>
      <c r="C228" s="241"/>
      <c r="D228" s="241"/>
      <c r="E228" s="242"/>
      <c r="F228" s="120" t="s">
        <v>268</v>
      </c>
      <c r="G228" s="95" t="s">
        <v>134</v>
      </c>
      <c r="H228" s="101" t="s">
        <v>716</v>
      </c>
      <c r="I228" s="97">
        <v>83</v>
      </c>
      <c r="J228" s="100" t="s">
        <v>133</v>
      </c>
      <c r="K228" s="95"/>
      <c r="L228" s="98">
        <v>41548</v>
      </c>
      <c r="M228" s="98">
        <v>41670</v>
      </c>
      <c r="N228" s="214">
        <v>1</v>
      </c>
      <c r="O228" s="214">
        <v>0</v>
      </c>
      <c r="P228" s="103"/>
      <c r="Q228" s="100"/>
    </row>
    <row r="229" spans="1:17" ht="18.75">
      <c r="A229" s="100" t="s">
        <v>277</v>
      </c>
      <c r="B229" s="240"/>
      <c r="C229" s="241"/>
      <c r="D229" s="241"/>
      <c r="E229" s="242"/>
      <c r="F229" s="120" t="s">
        <v>297</v>
      </c>
      <c r="G229" s="95" t="s">
        <v>749</v>
      </c>
      <c r="H229" s="101" t="s">
        <v>750</v>
      </c>
      <c r="I229" s="97">
        <v>83</v>
      </c>
      <c r="J229" s="100" t="s">
        <v>751</v>
      </c>
      <c r="K229" s="95"/>
      <c r="L229" s="98">
        <v>41426</v>
      </c>
      <c r="M229" s="98">
        <v>41759</v>
      </c>
      <c r="N229" s="214">
        <v>1</v>
      </c>
      <c r="O229" s="214">
        <v>0</v>
      </c>
      <c r="P229" s="100"/>
      <c r="Q229" s="100"/>
    </row>
    <row r="230" spans="1:17" ht="18.75">
      <c r="A230" s="100" t="s">
        <v>277</v>
      </c>
      <c r="B230" s="240"/>
      <c r="C230" s="241"/>
      <c r="D230" s="241"/>
      <c r="E230" s="242"/>
      <c r="F230" s="120" t="s">
        <v>297</v>
      </c>
      <c r="G230" s="95" t="s">
        <v>749</v>
      </c>
      <c r="H230" s="101" t="s">
        <v>752</v>
      </c>
      <c r="I230" s="97">
        <v>83</v>
      </c>
      <c r="J230" s="100" t="s">
        <v>753</v>
      </c>
      <c r="K230" s="95"/>
      <c r="L230" s="98">
        <v>42156</v>
      </c>
      <c r="M230" s="98">
        <v>42185</v>
      </c>
      <c r="N230" s="214">
        <v>1</v>
      </c>
      <c r="O230" s="214">
        <v>0</v>
      </c>
      <c r="P230" s="100"/>
      <c r="Q230" s="100"/>
    </row>
    <row r="231" spans="1:17" ht="18.75">
      <c r="A231" s="100" t="s">
        <v>277</v>
      </c>
      <c r="B231" s="240"/>
      <c r="C231" s="241"/>
      <c r="D231" s="241"/>
      <c r="E231" s="242"/>
      <c r="F231" s="120" t="s">
        <v>297</v>
      </c>
      <c r="G231" s="95" t="s">
        <v>749</v>
      </c>
      <c r="H231" s="101" t="s">
        <v>710</v>
      </c>
      <c r="I231" s="97">
        <v>83</v>
      </c>
      <c r="J231" s="100" t="s">
        <v>754</v>
      </c>
      <c r="K231" s="95"/>
      <c r="L231" s="98">
        <v>42156</v>
      </c>
      <c r="M231" s="98">
        <v>42185</v>
      </c>
      <c r="N231" s="214">
        <v>1</v>
      </c>
      <c r="O231" s="214">
        <v>0</v>
      </c>
      <c r="P231" s="100"/>
      <c r="Q231" s="100"/>
    </row>
    <row r="232" spans="1:17" ht="18.75">
      <c r="A232" s="198" t="s">
        <v>277</v>
      </c>
      <c r="B232" s="243"/>
      <c r="C232" s="244"/>
      <c r="D232" s="244"/>
      <c r="E232" s="245"/>
      <c r="F232" s="197" t="s">
        <v>297</v>
      </c>
      <c r="G232" s="200" t="s">
        <v>749</v>
      </c>
      <c r="H232" s="203" t="s">
        <v>435</v>
      </c>
      <c r="I232" s="204">
        <v>83</v>
      </c>
      <c r="J232" s="198" t="s">
        <v>755</v>
      </c>
      <c r="K232" s="200"/>
      <c r="L232" s="201">
        <v>42156</v>
      </c>
      <c r="M232" s="201">
        <v>42185</v>
      </c>
      <c r="N232" s="214">
        <v>1</v>
      </c>
      <c r="O232" s="214">
        <v>0</v>
      </c>
      <c r="P232" s="198"/>
      <c r="Q232" s="198"/>
    </row>
    <row r="233" spans="1:17" s="251" customFormat="1" ht="18.75" customHeight="1"/>
    <row r="234" spans="1:17" ht="18.75">
      <c r="A234" s="100" t="s">
        <v>277</v>
      </c>
      <c r="B234" s="237" t="s">
        <v>761</v>
      </c>
      <c r="C234" s="238"/>
      <c r="D234" s="238"/>
      <c r="E234" s="239"/>
      <c r="F234" s="120" t="s">
        <v>268</v>
      </c>
      <c r="G234" s="100" t="s">
        <v>762</v>
      </c>
      <c r="H234" s="101" t="s">
        <v>763</v>
      </c>
      <c r="I234" s="119">
        <v>88</v>
      </c>
      <c r="J234" s="100" t="s">
        <v>764</v>
      </c>
      <c r="K234" s="100" t="s">
        <v>464</v>
      </c>
      <c r="L234" s="98">
        <v>41426</v>
      </c>
      <c r="M234" s="98">
        <v>41455</v>
      </c>
      <c r="N234" s="214">
        <v>1</v>
      </c>
      <c r="O234" s="214">
        <v>0</v>
      </c>
      <c r="P234" s="100"/>
      <c r="Q234" s="100"/>
    </row>
    <row r="235" spans="1:17" ht="18.75">
      <c r="A235" s="100" t="s">
        <v>277</v>
      </c>
      <c r="B235" s="240"/>
      <c r="C235" s="241"/>
      <c r="D235" s="241"/>
      <c r="E235" s="242"/>
      <c r="F235" s="120" t="s">
        <v>297</v>
      </c>
      <c r="G235" s="107" t="s">
        <v>792</v>
      </c>
      <c r="H235" s="106" t="s">
        <v>793</v>
      </c>
      <c r="I235" s="97">
        <v>88</v>
      </c>
      <c r="J235" s="100" t="s">
        <v>794</v>
      </c>
      <c r="K235" s="95" t="s">
        <v>304</v>
      </c>
      <c r="L235" s="98">
        <v>41426</v>
      </c>
      <c r="M235" s="98">
        <v>41669</v>
      </c>
      <c r="N235" s="214">
        <v>1</v>
      </c>
      <c r="O235" s="214">
        <v>0</v>
      </c>
      <c r="P235" s="100"/>
      <c r="Q235" s="100"/>
    </row>
    <row r="236" spans="1:17" ht="18.75">
      <c r="A236" s="100" t="s">
        <v>277</v>
      </c>
      <c r="B236" s="240"/>
      <c r="C236" s="241"/>
      <c r="D236" s="241"/>
      <c r="E236" s="242"/>
      <c r="F236" s="120" t="s">
        <v>297</v>
      </c>
      <c r="G236" s="107" t="s">
        <v>792</v>
      </c>
      <c r="H236" s="106" t="s">
        <v>795</v>
      </c>
      <c r="I236" s="97">
        <v>88</v>
      </c>
      <c r="J236" s="100" t="s">
        <v>796</v>
      </c>
      <c r="K236" s="95" t="s">
        <v>797</v>
      </c>
      <c r="L236" s="98">
        <v>41426</v>
      </c>
      <c r="M236" s="98">
        <v>41669</v>
      </c>
      <c r="N236" s="214">
        <v>1</v>
      </c>
      <c r="O236" s="214">
        <v>0</v>
      </c>
      <c r="P236" s="100"/>
      <c r="Q236" s="100"/>
    </row>
    <row r="237" spans="1:17" ht="18.75">
      <c r="A237" s="100" t="s">
        <v>277</v>
      </c>
      <c r="B237" s="240"/>
      <c r="C237" s="241"/>
      <c r="D237" s="241"/>
      <c r="E237" s="242"/>
      <c r="F237" s="120" t="s">
        <v>297</v>
      </c>
      <c r="G237" s="107" t="s">
        <v>792</v>
      </c>
      <c r="H237" s="106" t="s">
        <v>798</v>
      </c>
      <c r="I237" s="97">
        <v>88</v>
      </c>
      <c r="J237" s="100" t="s">
        <v>799</v>
      </c>
      <c r="K237" s="95" t="s">
        <v>304</v>
      </c>
      <c r="L237" s="98">
        <v>41426</v>
      </c>
      <c r="M237" s="98">
        <v>41608</v>
      </c>
      <c r="N237" s="214">
        <v>1</v>
      </c>
      <c r="O237" s="214">
        <v>0</v>
      </c>
      <c r="P237" s="100"/>
      <c r="Q237" s="100"/>
    </row>
    <row r="238" spans="1:17" ht="18.75">
      <c r="A238" s="100" t="s">
        <v>277</v>
      </c>
      <c r="B238" s="240"/>
      <c r="C238" s="241"/>
      <c r="D238" s="241"/>
      <c r="E238" s="242"/>
      <c r="F238" s="120" t="s">
        <v>297</v>
      </c>
      <c r="G238" s="107" t="s">
        <v>792</v>
      </c>
      <c r="H238" s="106" t="s">
        <v>800</v>
      </c>
      <c r="I238" s="97">
        <v>88</v>
      </c>
      <c r="J238" s="100" t="s">
        <v>801</v>
      </c>
      <c r="K238" s="95"/>
      <c r="L238" s="98">
        <v>41426</v>
      </c>
      <c r="M238" s="98">
        <v>41608</v>
      </c>
      <c r="N238" s="214">
        <v>1</v>
      </c>
      <c r="O238" s="214">
        <v>0</v>
      </c>
      <c r="P238" s="100"/>
      <c r="Q238" s="100"/>
    </row>
    <row r="239" spans="1:17" ht="18.75">
      <c r="A239" s="100" t="s">
        <v>277</v>
      </c>
      <c r="B239" s="240"/>
      <c r="C239" s="241"/>
      <c r="D239" s="241"/>
      <c r="E239" s="242"/>
      <c r="F239" s="120" t="s">
        <v>297</v>
      </c>
      <c r="G239" s="107" t="s">
        <v>792</v>
      </c>
      <c r="H239" s="106" t="s">
        <v>802</v>
      </c>
      <c r="I239" s="97">
        <v>88</v>
      </c>
      <c r="J239" s="100" t="s">
        <v>803</v>
      </c>
      <c r="K239" s="95"/>
      <c r="L239" s="98">
        <v>41426</v>
      </c>
      <c r="M239" s="98">
        <v>41608</v>
      </c>
      <c r="N239" s="214">
        <v>1</v>
      </c>
      <c r="O239" s="214">
        <v>0</v>
      </c>
      <c r="P239" s="100"/>
      <c r="Q239" s="100"/>
    </row>
    <row r="240" spans="1:17" ht="18.75">
      <c r="A240" s="100" t="s">
        <v>277</v>
      </c>
      <c r="B240" s="240"/>
      <c r="C240" s="241"/>
      <c r="D240" s="241"/>
      <c r="E240" s="242"/>
      <c r="F240" s="120" t="s">
        <v>297</v>
      </c>
      <c r="G240" s="107" t="s">
        <v>792</v>
      </c>
      <c r="H240" s="106" t="s">
        <v>804</v>
      </c>
      <c r="I240" s="97">
        <v>88</v>
      </c>
      <c r="J240" s="100" t="s">
        <v>805</v>
      </c>
      <c r="K240" s="95"/>
      <c r="L240" s="98">
        <v>41426</v>
      </c>
      <c r="M240" s="98">
        <v>41608</v>
      </c>
      <c r="N240" s="214">
        <v>1</v>
      </c>
      <c r="O240" s="214">
        <v>0</v>
      </c>
      <c r="P240" s="100"/>
      <c r="Q240" s="100"/>
    </row>
    <row r="241" spans="1:18" s="73" customFormat="1" ht="18.75">
      <c r="A241" s="100" t="s">
        <v>277</v>
      </c>
      <c r="B241" s="240"/>
      <c r="C241" s="241"/>
      <c r="D241" s="241"/>
      <c r="E241" s="242"/>
      <c r="F241" s="120" t="s">
        <v>297</v>
      </c>
      <c r="G241" s="107" t="s">
        <v>792</v>
      </c>
      <c r="H241" s="106" t="s">
        <v>806</v>
      </c>
      <c r="I241" s="97">
        <v>88</v>
      </c>
      <c r="J241" s="100" t="s">
        <v>807</v>
      </c>
      <c r="K241" s="95"/>
      <c r="L241" s="98">
        <v>41426</v>
      </c>
      <c r="M241" s="98">
        <v>41669</v>
      </c>
      <c r="N241" s="214">
        <v>1</v>
      </c>
      <c r="O241" s="214">
        <v>0</v>
      </c>
      <c r="P241" s="100"/>
      <c r="Q241" s="100"/>
      <c r="R241" s="79"/>
    </row>
    <row r="242" spans="1:18" s="73" customFormat="1" ht="18.75">
      <c r="A242" s="100" t="s">
        <v>277</v>
      </c>
      <c r="B242" s="240"/>
      <c r="C242" s="241"/>
      <c r="D242" s="241"/>
      <c r="E242" s="242"/>
      <c r="F242" s="120" t="s">
        <v>297</v>
      </c>
      <c r="G242" s="107" t="s">
        <v>792</v>
      </c>
      <c r="H242" s="106" t="s">
        <v>808</v>
      </c>
      <c r="I242" s="97">
        <v>88</v>
      </c>
      <c r="J242" s="100" t="s">
        <v>809</v>
      </c>
      <c r="K242" s="95"/>
      <c r="L242" s="98">
        <v>41426</v>
      </c>
      <c r="M242" s="98">
        <v>41669</v>
      </c>
      <c r="N242" s="214">
        <v>1</v>
      </c>
      <c r="O242" s="214">
        <v>0</v>
      </c>
      <c r="P242" s="100"/>
      <c r="Q242" s="100"/>
      <c r="R242" s="79"/>
    </row>
    <row r="243" spans="1:18" s="73" customFormat="1" ht="18.75">
      <c r="A243" s="100" t="s">
        <v>277</v>
      </c>
      <c r="B243" s="240"/>
      <c r="C243" s="241"/>
      <c r="D243" s="241"/>
      <c r="E243" s="242"/>
      <c r="F243" s="120" t="s">
        <v>297</v>
      </c>
      <c r="G243" s="107" t="s">
        <v>792</v>
      </c>
      <c r="H243" s="106" t="s">
        <v>810</v>
      </c>
      <c r="I243" s="97">
        <v>88</v>
      </c>
      <c r="J243" s="100" t="s">
        <v>811</v>
      </c>
      <c r="K243" s="95"/>
      <c r="L243" s="98">
        <v>41426</v>
      </c>
      <c r="M243" s="98">
        <v>41669</v>
      </c>
      <c r="N243" s="214">
        <v>1</v>
      </c>
      <c r="O243" s="214">
        <v>0</v>
      </c>
      <c r="P243" s="100"/>
      <c r="Q243" s="100"/>
      <c r="R243" s="79"/>
    </row>
    <row r="244" spans="1:18" s="73" customFormat="1" ht="18.75">
      <c r="A244" s="106" t="s">
        <v>678</v>
      </c>
      <c r="B244" s="240"/>
      <c r="C244" s="241"/>
      <c r="D244" s="241"/>
      <c r="E244" s="242"/>
      <c r="F244" s="120" t="s">
        <v>394</v>
      </c>
      <c r="G244" s="106" t="s">
        <v>792</v>
      </c>
      <c r="H244" s="106" t="s">
        <v>866</v>
      </c>
      <c r="I244" s="97">
        <v>88</v>
      </c>
      <c r="J244" s="106" t="s">
        <v>867</v>
      </c>
      <c r="K244" s="100" t="s">
        <v>696</v>
      </c>
      <c r="L244" s="98">
        <v>41426</v>
      </c>
      <c r="M244" s="98">
        <v>41548</v>
      </c>
      <c r="N244" s="214">
        <v>1</v>
      </c>
      <c r="O244" s="214">
        <v>0</v>
      </c>
      <c r="P244" s="193"/>
      <c r="Q244" s="100"/>
      <c r="R244" s="79"/>
    </row>
    <row r="245" spans="1:18" ht="18.75">
      <c r="A245" s="106" t="s">
        <v>678</v>
      </c>
      <c r="B245" s="240"/>
      <c r="C245" s="241"/>
      <c r="D245" s="241"/>
      <c r="E245" s="242"/>
      <c r="F245" s="120" t="s">
        <v>394</v>
      </c>
      <c r="G245" s="106" t="s">
        <v>792</v>
      </c>
      <c r="H245" s="106" t="s">
        <v>868</v>
      </c>
      <c r="I245" s="97">
        <v>88</v>
      </c>
      <c r="J245" s="106" t="s">
        <v>869</v>
      </c>
      <c r="K245" s="95" t="s">
        <v>304</v>
      </c>
      <c r="L245" s="98">
        <v>41426</v>
      </c>
      <c r="M245" s="98">
        <v>41548</v>
      </c>
      <c r="N245" s="214">
        <v>1</v>
      </c>
      <c r="O245" s="214">
        <v>0</v>
      </c>
      <c r="P245" s="193"/>
      <c r="Q245" s="100"/>
    </row>
    <row r="246" spans="1:18" ht="18.75">
      <c r="A246" s="106" t="s">
        <v>678</v>
      </c>
      <c r="B246" s="240"/>
      <c r="C246" s="241"/>
      <c r="D246" s="241"/>
      <c r="E246" s="242"/>
      <c r="F246" s="120" t="s">
        <v>394</v>
      </c>
      <c r="G246" s="106" t="s">
        <v>792</v>
      </c>
      <c r="H246" s="107" t="s">
        <v>870</v>
      </c>
      <c r="I246" s="97">
        <v>88</v>
      </c>
      <c r="J246" s="106" t="s">
        <v>871</v>
      </c>
      <c r="K246" s="95" t="s">
        <v>625</v>
      </c>
      <c r="L246" s="98">
        <v>41426</v>
      </c>
      <c r="M246" s="98">
        <v>41548</v>
      </c>
      <c r="N246" s="214">
        <v>1</v>
      </c>
      <c r="O246" s="214">
        <v>0</v>
      </c>
      <c r="P246" s="193"/>
      <c r="Q246" s="100"/>
    </row>
    <row r="247" spans="1:18" ht="18.75">
      <c r="A247" s="100" t="s">
        <v>277</v>
      </c>
      <c r="B247" s="240"/>
      <c r="C247" s="241"/>
      <c r="D247" s="241"/>
      <c r="E247" s="242"/>
      <c r="F247" s="120" t="s">
        <v>297</v>
      </c>
      <c r="G247" s="107" t="s">
        <v>812</v>
      </c>
      <c r="H247" s="106" t="s">
        <v>813</v>
      </c>
      <c r="I247" s="97">
        <v>89</v>
      </c>
      <c r="J247" s="100" t="s">
        <v>814</v>
      </c>
      <c r="K247" s="95"/>
      <c r="L247" s="98">
        <v>41487</v>
      </c>
      <c r="M247" s="98">
        <v>41516</v>
      </c>
      <c r="N247" s="214">
        <v>1</v>
      </c>
      <c r="O247" s="214">
        <v>0</v>
      </c>
      <c r="P247" s="100"/>
      <c r="Q247" s="100"/>
    </row>
    <row r="248" spans="1:18" ht="18.75">
      <c r="A248" s="100" t="s">
        <v>277</v>
      </c>
      <c r="B248" s="240"/>
      <c r="C248" s="241"/>
      <c r="D248" s="241"/>
      <c r="E248" s="242"/>
      <c r="F248" s="120" t="s">
        <v>297</v>
      </c>
      <c r="G248" s="107" t="s">
        <v>812</v>
      </c>
      <c r="H248" s="106" t="s">
        <v>634</v>
      </c>
      <c r="I248" s="97">
        <v>89</v>
      </c>
      <c r="J248" s="100" t="s">
        <v>815</v>
      </c>
      <c r="K248" s="95"/>
      <c r="L248" s="98">
        <v>41487</v>
      </c>
      <c r="M248" s="98">
        <v>41669</v>
      </c>
      <c r="N248" s="214">
        <v>1</v>
      </c>
      <c r="O248" s="214">
        <v>0</v>
      </c>
      <c r="P248" s="100"/>
      <c r="Q248" s="100"/>
    </row>
    <row r="249" spans="1:18" ht="18.75">
      <c r="A249" s="106" t="s">
        <v>872</v>
      </c>
      <c r="B249" s="240"/>
      <c r="C249" s="241"/>
      <c r="D249" s="241"/>
      <c r="E249" s="242"/>
      <c r="F249" s="120" t="s">
        <v>394</v>
      </c>
      <c r="G249" s="107" t="s">
        <v>873</v>
      </c>
      <c r="H249" s="107" t="s">
        <v>874</v>
      </c>
      <c r="I249" s="97">
        <v>92</v>
      </c>
      <c r="J249" s="106" t="s">
        <v>875</v>
      </c>
      <c r="K249" s="95"/>
      <c r="L249" s="98">
        <v>41426</v>
      </c>
      <c r="M249" s="98">
        <v>41548</v>
      </c>
      <c r="N249" s="214">
        <v>1</v>
      </c>
      <c r="O249" s="214">
        <v>0</v>
      </c>
      <c r="P249" s="193"/>
      <c r="Q249" s="100"/>
    </row>
    <row r="250" spans="1:18" ht="18.75">
      <c r="A250" s="100" t="s">
        <v>277</v>
      </c>
      <c r="B250" s="240"/>
      <c r="C250" s="241"/>
      <c r="D250" s="241"/>
      <c r="E250" s="242"/>
      <c r="F250" s="120" t="s">
        <v>297</v>
      </c>
      <c r="G250" s="107" t="s">
        <v>379</v>
      </c>
      <c r="H250" s="101" t="s">
        <v>334</v>
      </c>
      <c r="I250" s="97">
        <v>93</v>
      </c>
      <c r="J250" s="100" t="s">
        <v>816</v>
      </c>
      <c r="K250" s="95"/>
      <c r="L250" s="98">
        <v>41518</v>
      </c>
      <c r="M250" s="98">
        <v>41789</v>
      </c>
      <c r="N250" s="214">
        <v>1</v>
      </c>
      <c r="O250" s="214">
        <v>0</v>
      </c>
      <c r="P250" s="100"/>
      <c r="Q250" s="100"/>
    </row>
    <row r="251" spans="1:18" ht="18.75">
      <c r="A251" s="106" t="s">
        <v>872</v>
      </c>
      <c r="B251" s="240"/>
      <c r="C251" s="241"/>
      <c r="D251" s="241"/>
      <c r="E251" s="242"/>
      <c r="F251" s="120" t="s">
        <v>394</v>
      </c>
      <c r="G251" s="107" t="s">
        <v>876</v>
      </c>
      <c r="H251" s="107" t="s">
        <v>877</v>
      </c>
      <c r="I251" s="97">
        <v>93</v>
      </c>
      <c r="J251" s="106" t="s">
        <v>878</v>
      </c>
      <c r="K251" s="95"/>
      <c r="L251" s="98">
        <v>41426</v>
      </c>
      <c r="M251" s="98">
        <v>41548</v>
      </c>
      <c r="N251" s="214">
        <v>1</v>
      </c>
      <c r="O251" s="214">
        <v>0</v>
      </c>
      <c r="P251" s="193"/>
      <c r="Q251" s="100"/>
    </row>
    <row r="252" spans="1:18" ht="18.75">
      <c r="A252" s="106" t="s">
        <v>872</v>
      </c>
      <c r="B252" s="240"/>
      <c r="C252" s="241"/>
      <c r="D252" s="241"/>
      <c r="E252" s="242"/>
      <c r="F252" s="120" t="s">
        <v>394</v>
      </c>
      <c r="G252" s="107" t="s">
        <v>879</v>
      </c>
      <c r="H252" s="106" t="s">
        <v>399</v>
      </c>
      <c r="I252" s="97">
        <v>93</v>
      </c>
      <c r="J252" s="106" t="s">
        <v>880</v>
      </c>
      <c r="K252" s="95"/>
      <c r="L252" s="98">
        <v>41487</v>
      </c>
      <c r="M252" s="98">
        <v>41852</v>
      </c>
      <c r="N252" s="214">
        <v>1</v>
      </c>
      <c r="O252" s="214">
        <v>0</v>
      </c>
      <c r="P252" s="193"/>
      <c r="Q252" s="100"/>
    </row>
    <row r="253" spans="1:18" ht="18.75">
      <c r="A253" s="95" t="s">
        <v>266</v>
      </c>
      <c r="B253" s="240"/>
      <c r="C253" s="241"/>
      <c r="D253" s="241"/>
      <c r="E253" s="242"/>
      <c r="F253" s="120" t="s">
        <v>268</v>
      </c>
      <c r="G253" s="100" t="s">
        <v>765</v>
      </c>
      <c r="H253" s="101" t="s">
        <v>766</v>
      </c>
      <c r="I253" s="97">
        <v>94</v>
      </c>
      <c r="J253" s="95" t="s">
        <v>767</v>
      </c>
      <c r="K253" s="95"/>
      <c r="L253" s="98">
        <v>41395</v>
      </c>
      <c r="M253" s="98">
        <v>42735</v>
      </c>
      <c r="N253" s="214">
        <v>1</v>
      </c>
      <c r="O253" s="214">
        <v>0</v>
      </c>
      <c r="P253" s="100"/>
      <c r="Q253" s="100"/>
    </row>
    <row r="254" spans="1:18" ht="18.75">
      <c r="A254" s="100" t="s">
        <v>277</v>
      </c>
      <c r="B254" s="240"/>
      <c r="C254" s="241"/>
      <c r="D254" s="241"/>
      <c r="E254" s="242"/>
      <c r="F254" s="120" t="s">
        <v>297</v>
      </c>
      <c r="G254" s="107" t="s">
        <v>817</v>
      </c>
      <c r="H254" s="106" t="s">
        <v>818</v>
      </c>
      <c r="I254" s="97">
        <v>94</v>
      </c>
      <c r="J254" s="100" t="s">
        <v>819</v>
      </c>
      <c r="K254" s="95"/>
      <c r="L254" s="98">
        <v>41426</v>
      </c>
      <c r="M254" s="98">
        <v>41669</v>
      </c>
      <c r="N254" s="214">
        <v>1</v>
      </c>
      <c r="O254" s="214">
        <v>0</v>
      </c>
      <c r="P254" s="100"/>
      <c r="Q254" s="100"/>
    </row>
    <row r="255" spans="1:18" ht="18.75">
      <c r="A255" s="100" t="s">
        <v>277</v>
      </c>
      <c r="B255" s="240"/>
      <c r="C255" s="241"/>
      <c r="D255" s="241"/>
      <c r="E255" s="242"/>
      <c r="F255" s="120" t="s">
        <v>297</v>
      </c>
      <c r="G255" s="107" t="s">
        <v>817</v>
      </c>
      <c r="H255" s="106" t="s">
        <v>820</v>
      </c>
      <c r="I255" s="97">
        <v>94</v>
      </c>
      <c r="J255" s="100" t="s">
        <v>821</v>
      </c>
      <c r="K255" s="95"/>
      <c r="L255" s="98">
        <v>41426</v>
      </c>
      <c r="M255" s="98">
        <v>41669</v>
      </c>
      <c r="N255" s="214">
        <v>1</v>
      </c>
      <c r="O255" s="214">
        <v>0</v>
      </c>
      <c r="P255" s="100"/>
      <c r="Q255" s="100"/>
    </row>
    <row r="256" spans="1:18" ht="18.75">
      <c r="A256" s="106" t="s">
        <v>684</v>
      </c>
      <c r="B256" s="240"/>
      <c r="C256" s="241"/>
      <c r="D256" s="241"/>
      <c r="E256" s="242"/>
      <c r="F256" s="120" t="s">
        <v>394</v>
      </c>
      <c r="G256" s="107" t="s">
        <v>817</v>
      </c>
      <c r="H256" s="106" t="s">
        <v>399</v>
      </c>
      <c r="I256" s="97">
        <v>94</v>
      </c>
      <c r="J256" s="106" t="s">
        <v>881</v>
      </c>
      <c r="K256" s="95"/>
      <c r="L256" s="98">
        <v>41609</v>
      </c>
      <c r="M256" s="98">
        <v>41730</v>
      </c>
      <c r="N256" s="214">
        <v>1</v>
      </c>
      <c r="O256" s="214">
        <v>0</v>
      </c>
      <c r="P256" s="193"/>
      <c r="Q256" s="100"/>
    </row>
    <row r="257" spans="1:17" ht="18.75">
      <c r="A257" s="100" t="s">
        <v>277</v>
      </c>
      <c r="B257" s="240"/>
      <c r="C257" s="241"/>
      <c r="D257" s="241"/>
      <c r="E257" s="242"/>
      <c r="F257" s="120" t="s">
        <v>268</v>
      </c>
      <c r="G257" s="95" t="s">
        <v>768</v>
      </c>
      <c r="H257" s="96" t="s">
        <v>769</v>
      </c>
      <c r="I257" s="97">
        <v>96</v>
      </c>
      <c r="J257" s="100" t="s">
        <v>770</v>
      </c>
      <c r="K257" s="95"/>
      <c r="L257" s="98">
        <v>42461</v>
      </c>
      <c r="M257" s="98">
        <v>42490</v>
      </c>
      <c r="N257" s="214">
        <v>1</v>
      </c>
      <c r="O257" s="214">
        <v>0</v>
      </c>
      <c r="P257" s="100"/>
      <c r="Q257" s="100"/>
    </row>
    <row r="258" spans="1:17" ht="18.75">
      <c r="A258" s="100" t="s">
        <v>277</v>
      </c>
      <c r="B258" s="240"/>
      <c r="C258" s="241"/>
      <c r="D258" s="241"/>
      <c r="E258" s="242"/>
      <c r="F258" s="120" t="s">
        <v>268</v>
      </c>
      <c r="G258" s="95" t="s">
        <v>771</v>
      </c>
      <c r="H258" s="96" t="s">
        <v>772</v>
      </c>
      <c r="I258" s="97">
        <v>98</v>
      </c>
      <c r="J258" s="100" t="s">
        <v>773</v>
      </c>
      <c r="K258" s="95"/>
      <c r="L258" s="98">
        <v>42491</v>
      </c>
      <c r="M258" s="98">
        <v>42521</v>
      </c>
      <c r="N258" s="214">
        <v>1</v>
      </c>
      <c r="O258" s="214">
        <v>0</v>
      </c>
      <c r="P258" s="100"/>
      <c r="Q258" s="100"/>
    </row>
    <row r="259" spans="1:17" ht="18.75">
      <c r="A259" s="100" t="s">
        <v>277</v>
      </c>
      <c r="B259" s="240"/>
      <c r="C259" s="241"/>
      <c r="D259" s="241"/>
      <c r="E259" s="242"/>
      <c r="F259" s="120" t="s">
        <v>268</v>
      </c>
      <c r="G259" s="100" t="s">
        <v>774</v>
      </c>
      <c r="H259" s="101" t="s">
        <v>775</v>
      </c>
      <c r="I259" s="193">
        <v>99</v>
      </c>
      <c r="J259" s="100" t="s">
        <v>776</v>
      </c>
      <c r="K259" s="95"/>
      <c r="L259" s="98">
        <v>41883</v>
      </c>
      <c r="M259" s="98">
        <v>41912</v>
      </c>
      <c r="N259" s="214">
        <v>1</v>
      </c>
      <c r="O259" s="214">
        <v>0</v>
      </c>
      <c r="P259" s="100"/>
      <c r="Q259" s="100"/>
    </row>
    <row r="260" spans="1:17" ht="18.75">
      <c r="A260" s="100" t="s">
        <v>277</v>
      </c>
      <c r="B260" s="240"/>
      <c r="C260" s="241"/>
      <c r="D260" s="241"/>
      <c r="E260" s="242"/>
      <c r="F260" s="120" t="s">
        <v>297</v>
      </c>
      <c r="G260" s="107" t="s">
        <v>822</v>
      </c>
      <c r="H260" s="101" t="s">
        <v>634</v>
      </c>
      <c r="I260" s="97">
        <v>99</v>
      </c>
      <c r="J260" s="100" t="s">
        <v>823</v>
      </c>
      <c r="K260" s="95"/>
      <c r="L260" s="98">
        <v>41518</v>
      </c>
      <c r="M260" s="98">
        <v>41669</v>
      </c>
      <c r="N260" s="214">
        <v>1</v>
      </c>
      <c r="O260" s="214">
        <v>0</v>
      </c>
      <c r="P260" s="100"/>
      <c r="Q260" s="100"/>
    </row>
    <row r="261" spans="1:17" ht="18.75">
      <c r="A261" s="106" t="s">
        <v>678</v>
      </c>
      <c r="B261" s="240"/>
      <c r="C261" s="241"/>
      <c r="D261" s="241"/>
      <c r="E261" s="242"/>
      <c r="F261" s="120" t="s">
        <v>394</v>
      </c>
      <c r="G261" s="107" t="s">
        <v>882</v>
      </c>
      <c r="H261" s="106" t="s">
        <v>399</v>
      </c>
      <c r="I261" s="97">
        <v>99</v>
      </c>
      <c r="J261" s="106" t="s">
        <v>883</v>
      </c>
      <c r="K261" s="95"/>
      <c r="L261" s="98">
        <v>41609</v>
      </c>
      <c r="M261" s="98">
        <v>41730</v>
      </c>
      <c r="N261" s="214">
        <v>1</v>
      </c>
      <c r="O261" s="214">
        <v>0</v>
      </c>
      <c r="P261" s="193"/>
      <c r="Q261" s="100"/>
    </row>
    <row r="262" spans="1:17" ht="18.75">
      <c r="A262" s="100" t="s">
        <v>277</v>
      </c>
      <c r="B262" s="240"/>
      <c r="C262" s="241"/>
      <c r="D262" s="241"/>
      <c r="E262" s="242"/>
      <c r="F262" s="120" t="s">
        <v>297</v>
      </c>
      <c r="G262" s="107" t="s">
        <v>824</v>
      </c>
      <c r="H262" s="101" t="s">
        <v>825</v>
      </c>
      <c r="I262" s="97">
        <v>100</v>
      </c>
      <c r="J262" s="100" t="s">
        <v>826</v>
      </c>
      <c r="K262" s="95"/>
      <c r="L262" s="98">
        <v>41548</v>
      </c>
      <c r="M262" s="98">
        <v>41759</v>
      </c>
      <c r="N262" s="214">
        <v>1</v>
      </c>
      <c r="O262" s="214">
        <v>0</v>
      </c>
      <c r="P262" s="100"/>
      <c r="Q262" s="100"/>
    </row>
    <row r="263" spans="1:17" ht="18.75">
      <c r="A263" s="100" t="s">
        <v>277</v>
      </c>
      <c r="B263" s="240"/>
      <c r="C263" s="241"/>
      <c r="D263" s="241"/>
      <c r="E263" s="242"/>
      <c r="F263" s="120" t="s">
        <v>297</v>
      </c>
      <c r="G263" s="107" t="s">
        <v>824</v>
      </c>
      <c r="H263" s="101" t="s">
        <v>634</v>
      </c>
      <c r="I263" s="97">
        <v>100</v>
      </c>
      <c r="J263" s="100" t="s">
        <v>827</v>
      </c>
      <c r="K263" s="95"/>
      <c r="L263" s="98">
        <v>41548</v>
      </c>
      <c r="M263" s="98">
        <v>41759</v>
      </c>
      <c r="N263" s="214">
        <v>1</v>
      </c>
      <c r="O263" s="214">
        <v>0</v>
      </c>
      <c r="P263" s="100"/>
      <c r="Q263" s="100"/>
    </row>
    <row r="264" spans="1:17" ht="18.75">
      <c r="A264" s="100" t="s">
        <v>277</v>
      </c>
      <c r="B264" s="240"/>
      <c r="C264" s="241"/>
      <c r="D264" s="241"/>
      <c r="E264" s="242"/>
      <c r="F264" s="120" t="s">
        <v>297</v>
      </c>
      <c r="G264" s="107" t="s">
        <v>824</v>
      </c>
      <c r="H264" s="101" t="s">
        <v>828</v>
      </c>
      <c r="I264" s="97">
        <v>100</v>
      </c>
      <c r="J264" s="100" t="s">
        <v>829</v>
      </c>
      <c r="K264" s="95"/>
      <c r="L264" s="98">
        <v>41548</v>
      </c>
      <c r="M264" s="98">
        <v>41759</v>
      </c>
      <c r="N264" s="214">
        <v>1</v>
      </c>
      <c r="O264" s="214">
        <v>0</v>
      </c>
      <c r="P264" s="100"/>
      <c r="Q264" s="100"/>
    </row>
    <row r="265" spans="1:17" ht="18.75">
      <c r="A265" s="100" t="s">
        <v>277</v>
      </c>
      <c r="B265" s="240"/>
      <c r="C265" s="241"/>
      <c r="D265" s="241"/>
      <c r="E265" s="242"/>
      <c r="F265" s="120" t="s">
        <v>297</v>
      </c>
      <c r="G265" s="107" t="s">
        <v>824</v>
      </c>
      <c r="H265" s="101" t="s">
        <v>830</v>
      </c>
      <c r="I265" s="97">
        <v>100</v>
      </c>
      <c r="J265" s="100" t="s">
        <v>831</v>
      </c>
      <c r="K265" s="95"/>
      <c r="L265" s="98">
        <v>41548</v>
      </c>
      <c r="M265" s="98">
        <v>41759</v>
      </c>
      <c r="N265" s="214">
        <v>1</v>
      </c>
      <c r="O265" s="214">
        <v>0</v>
      </c>
      <c r="P265" s="100"/>
      <c r="Q265" s="100"/>
    </row>
    <row r="266" spans="1:17" ht="18.75">
      <c r="A266" s="100" t="s">
        <v>277</v>
      </c>
      <c r="B266" s="240"/>
      <c r="C266" s="241"/>
      <c r="D266" s="241"/>
      <c r="E266" s="242"/>
      <c r="F266" s="120" t="s">
        <v>297</v>
      </c>
      <c r="G266" s="107" t="s">
        <v>824</v>
      </c>
      <c r="H266" s="101" t="s">
        <v>832</v>
      </c>
      <c r="I266" s="97">
        <v>100</v>
      </c>
      <c r="J266" s="100" t="s">
        <v>833</v>
      </c>
      <c r="K266" s="95"/>
      <c r="L266" s="98">
        <v>41548</v>
      </c>
      <c r="M266" s="98">
        <v>41759</v>
      </c>
      <c r="N266" s="214">
        <v>1</v>
      </c>
      <c r="O266" s="214">
        <v>0</v>
      </c>
      <c r="P266" s="100"/>
      <c r="Q266" s="100"/>
    </row>
    <row r="267" spans="1:17" ht="18.75">
      <c r="A267" s="100" t="s">
        <v>277</v>
      </c>
      <c r="B267" s="240"/>
      <c r="C267" s="241"/>
      <c r="D267" s="241"/>
      <c r="E267" s="242"/>
      <c r="F267" s="120" t="s">
        <v>297</v>
      </c>
      <c r="G267" s="107" t="s">
        <v>824</v>
      </c>
      <c r="H267" s="101" t="s">
        <v>834</v>
      </c>
      <c r="I267" s="97">
        <v>100</v>
      </c>
      <c r="J267" s="100" t="s">
        <v>835</v>
      </c>
      <c r="K267" s="95"/>
      <c r="L267" s="98">
        <v>42186</v>
      </c>
      <c r="M267" s="98">
        <v>42215</v>
      </c>
      <c r="N267" s="214">
        <v>1</v>
      </c>
      <c r="O267" s="214">
        <v>0</v>
      </c>
      <c r="P267" s="100"/>
      <c r="Q267" s="100"/>
    </row>
    <row r="268" spans="1:17" ht="18.75">
      <c r="A268" s="100" t="s">
        <v>277</v>
      </c>
      <c r="B268" s="240"/>
      <c r="C268" s="241"/>
      <c r="D268" s="241"/>
      <c r="E268" s="242"/>
      <c r="F268" s="120" t="s">
        <v>297</v>
      </c>
      <c r="G268" s="107" t="s">
        <v>824</v>
      </c>
      <c r="H268" s="101" t="s">
        <v>836</v>
      </c>
      <c r="I268" s="97">
        <v>100</v>
      </c>
      <c r="J268" s="100" t="s">
        <v>837</v>
      </c>
      <c r="K268" s="95"/>
      <c r="L268" s="98">
        <v>42186</v>
      </c>
      <c r="M268" s="98">
        <v>42215</v>
      </c>
      <c r="N268" s="214">
        <v>1</v>
      </c>
      <c r="O268" s="214">
        <v>0</v>
      </c>
      <c r="P268" s="100"/>
      <c r="Q268" s="100"/>
    </row>
    <row r="269" spans="1:17" ht="18.75">
      <c r="A269" s="100" t="s">
        <v>277</v>
      </c>
      <c r="B269" s="240"/>
      <c r="C269" s="241"/>
      <c r="D269" s="241"/>
      <c r="E269" s="242"/>
      <c r="F269" s="120" t="s">
        <v>268</v>
      </c>
      <c r="G269" s="95" t="s">
        <v>777</v>
      </c>
      <c r="H269" s="96" t="s">
        <v>778</v>
      </c>
      <c r="I269" s="97">
        <v>101</v>
      </c>
      <c r="J269" s="100" t="s">
        <v>779</v>
      </c>
      <c r="K269" s="95"/>
      <c r="L269" s="98">
        <v>42156</v>
      </c>
      <c r="M269" s="98">
        <v>42185</v>
      </c>
      <c r="N269" s="214">
        <v>1</v>
      </c>
      <c r="O269" s="214">
        <v>0</v>
      </c>
      <c r="P269" s="100"/>
      <c r="Q269" s="100"/>
    </row>
    <row r="270" spans="1:17" ht="18.75">
      <c r="A270" s="100" t="s">
        <v>277</v>
      </c>
      <c r="B270" s="240"/>
      <c r="C270" s="241"/>
      <c r="D270" s="241"/>
      <c r="E270" s="242"/>
      <c r="F270" s="120" t="s">
        <v>268</v>
      </c>
      <c r="G270" s="95" t="s">
        <v>780</v>
      </c>
      <c r="H270" s="96" t="s">
        <v>781</v>
      </c>
      <c r="I270" s="97">
        <v>101</v>
      </c>
      <c r="J270" s="100" t="s">
        <v>782</v>
      </c>
      <c r="K270" s="95"/>
      <c r="L270" s="98">
        <v>42186</v>
      </c>
      <c r="M270" s="98">
        <v>42216</v>
      </c>
      <c r="N270" s="214">
        <v>1</v>
      </c>
      <c r="O270" s="214">
        <v>0</v>
      </c>
      <c r="P270" s="100"/>
      <c r="Q270" s="100"/>
    </row>
    <row r="271" spans="1:17" ht="31.5">
      <c r="A271" s="100" t="s">
        <v>277</v>
      </c>
      <c r="B271" s="240"/>
      <c r="C271" s="241"/>
      <c r="D271" s="241"/>
      <c r="E271" s="242"/>
      <c r="F271" s="120" t="s">
        <v>297</v>
      </c>
      <c r="G271" s="107" t="s">
        <v>838</v>
      </c>
      <c r="H271" s="105" t="s">
        <v>839</v>
      </c>
      <c r="I271" s="97">
        <v>101</v>
      </c>
      <c r="J271" s="100" t="s">
        <v>840</v>
      </c>
      <c r="K271" s="95"/>
      <c r="L271" s="98">
        <v>42186</v>
      </c>
      <c r="M271" s="98">
        <v>42215</v>
      </c>
      <c r="N271" s="214">
        <v>1</v>
      </c>
      <c r="O271" s="214">
        <v>0</v>
      </c>
      <c r="P271" s="100"/>
      <c r="Q271" s="100"/>
    </row>
    <row r="272" spans="1:17" ht="31.5">
      <c r="A272" s="100" t="s">
        <v>277</v>
      </c>
      <c r="B272" s="240"/>
      <c r="C272" s="241"/>
      <c r="D272" s="241"/>
      <c r="E272" s="242"/>
      <c r="F272" s="120" t="s">
        <v>297</v>
      </c>
      <c r="G272" s="107" t="s">
        <v>838</v>
      </c>
      <c r="H272" s="105" t="s">
        <v>841</v>
      </c>
      <c r="I272" s="97">
        <v>101</v>
      </c>
      <c r="J272" s="100" t="s">
        <v>842</v>
      </c>
      <c r="K272" s="95"/>
      <c r="L272" s="98">
        <v>42217</v>
      </c>
      <c r="M272" s="98">
        <v>42246</v>
      </c>
      <c r="N272" s="214">
        <v>1</v>
      </c>
      <c r="O272" s="214">
        <v>0</v>
      </c>
      <c r="P272" s="100"/>
      <c r="Q272" s="100"/>
    </row>
    <row r="273" spans="1:18" ht="31.5">
      <c r="A273" s="100" t="s">
        <v>277</v>
      </c>
      <c r="B273" s="240"/>
      <c r="C273" s="241"/>
      <c r="D273" s="241"/>
      <c r="E273" s="242"/>
      <c r="F273" s="120" t="s">
        <v>297</v>
      </c>
      <c r="G273" s="107" t="s">
        <v>838</v>
      </c>
      <c r="H273" s="105" t="s">
        <v>843</v>
      </c>
      <c r="I273" s="97">
        <v>101</v>
      </c>
      <c r="J273" s="100" t="s">
        <v>844</v>
      </c>
      <c r="K273" s="95"/>
      <c r="L273" s="98">
        <v>42217</v>
      </c>
      <c r="M273" s="98">
        <v>42246</v>
      </c>
      <c r="N273" s="214">
        <v>1</v>
      </c>
      <c r="O273" s="214">
        <v>0</v>
      </c>
      <c r="P273" s="100"/>
      <c r="Q273" s="100"/>
    </row>
    <row r="274" spans="1:18" ht="18.75">
      <c r="A274" s="100" t="s">
        <v>277</v>
      </c>
      <c r="B274" s="240"/>
      <c r="C274" s="241"/>
      <c r="D274" s="241"/>
      <c r="E274" s="242"/>
      <c r="F274" s="120" t="s">
        <v>297</v>
      </c>
      <c r="G274" s="107" t="s">
        <v>838</v>
      </c>
      <c r="H274" s="101" t="s">
        <v>845</v>
      </c>
      <c r="I274" s="97">
        <v>101</v>
      </c>
      <c r="J274" s="100" t="s">
        <v>846</v>
      </c>
      <c r="K274" s="95"/>
      <c r="L274" s="98">
        <v>42217</v>
      </c>
      <c r="M274" s="98">
        <v>42246</v>
      </c>
      <c r="N274" s="214">
        <v>1</v>
      </c>
      <c r="O274" s="214">
        <v>0</v>
      </c>
      <c r="P274" s="100"/>
      <c r="Q274" s="100"/>
    </row>
    <row r="275" spans="1:18" ht="18.75">
      <c r="A275" s="100" t="s">
        <v>277</v>
      </c>
      <c r="B275" s="240"/>
      <c r="C275" s="241"/>
      <c r="D275" s="241"/>
      <c r="E275" s="242"/>
      <c r="F275" s="120" t="s">
        <v>297</v>
      </c>
      <c r="G275" s="107" t="s">
        <v>838</v>
      </c>
      <c r="H275" s="101" t="s">
        <v>847</v>
      </c>
      <c r="I275" s="97">
        <v>101</v>
      </c>
      <c r="J275" s="100" t="s">
        <v>848</v>
      </c>
      <c r="K275" s="95"/>
      <c r="L275" s="98">
        <v>42217</v>
      </c>
      <c r="M275" s="98">
        <v>42735</v>
      </c>
      <c r="N275" s="214">
        <v>1</v>
      </c>
      <c r="O275" s="214">
        <v>0</v>
      </c>
      <c r="P275" s="100"/>
      <c r="Q275" s="100"/>
    </row>
    <row r="276" spans="1:18" ht="18.75">
      <c r="A276" s="100" t="s">
        <v>277</v>
      </c>
      <c r="B276" s="240"/>
      <c r="C276" s="241"/>
      <c r="D276" s="241"/>
      <c r="E276" s="242"/>
      <c r="F276" s="120" t="s">
        <v>297</v>
      </c>
      <c r="G276" s="107" t="s">
        <v>849</v>
      </c>
      <c r="H276" s="101" t="s">
        <v>850</v>
      </c>
      <c r="I276" s="97">
        <v>102</v>
      </c>
      <c r="J276" s="100" t="s">
        <v>851</v>
      </c>
      <c r="K276" s="95"/>
      <c r="L276" s="98">
        <v>41487</v>
      </c>
      <c r="M276" s="98">
        <v>41759</v>
      </c>
      <c r="N276" s="214">
        <v>1</v>
      </c>
      <c r="O276" s="214">
        <v>0</v>
      </c>
      <c r="P276" s="100"/>
      <c r="Q276" s="100"/>
    </row>
    <row r="277" spans="1:18" ht="18.75">
      <c r="A277" s="100" t="s">
        <v>277</v>
      </c>
      <c r="B277" s="240"/>
      <c r="C277" s="241"/>
      <c r="D277" s="241"/>
      <c r="E277" s="242"/>
      <c r="F277" s="120" t="s">
        <v>297</v>
      </c>
      <c r="G277" s="107" t="s">
        <v>852</v>
      </c>
      <c r="H277" s="101" t="s">
        <v>853</v>
      </c>
      <c r="I277" s="97">
        <v>102</v>
      </c>
      <c r="J277" s="100" t="s">
        <v>854</v>
      </c>
      <c r="K277" s="95"/>
      <c r="L277" s="98">
        <v>41518</v>
      </c>
      <c r="M277" s="98">
        <v>41759</v>
      </c>
      <c r="N277" s="214">
        <v>1</v>
      </c>
      <c r="O277" s="214">
        <v>0</v>
      </c>
      <c r="P277" s="100"/>
      <c r="Q277" s="100"/>
    </row>
    <row r="278" spans="1:18" ht="18.75">
      <c r="A278" s="100" t="s">
        <v>277</v>
      </c>
      <c r="B278" s="240"/>
      <c r="C278" s="241"/>
      <c r="D278" s="241"/>
      <c r="E278" s="242"/>
      <c r="F278" s="120" t="s">
        <v>297</v>
      </c>
      <c r="G278" s="107" t="s">
        <v>852</v>
      </c>
      <c r="H278" s="101" t="s">
        <v>855</v>
      </c>
      <c r="I278" s="97">
        <v>102</v>
      </c>
      <c r="J278" s="100" t="s">
        <v>856</v>
      </c>
      <c r="K278" s="95"/>
      <c r="L278" s="98">
        <v>41518</v>
      </c>
      <c r="M278" s="98">
        <v>41759</v>
      </c>
      <c r="N278" s="214">
        <v>1</v>
      </c>
      <c r="O278" s="214">
        <v>0</v>
      </c>
      <c r="P278" s="100"/>
      <c r="Q278" s="100"/>
    </row>
    <row r="279" spans="1:18" ht="18.75">
      <c r="A279" s="100" t="s">
        <v>277</v>
      </c>
      <c r="B279" s="240"/>
      <c r="C279" s="241"/>
      <c r="D279" s="241"/>
      <c r="E279" s="242"/>
      <c r="F279" s="120" t="s">
        <v>297</v>
      </c>
      <c r="G279" s="107" t="s">
        <v>425</v>
      </c>
      <c r="H279" s="101" t="s">
        <v>857</v>
      </c>
      <c r="I279" s="97">
        <v>102</v>
      </c>
      <c r="J279" s="100" t="s">
        <v>858</v>
      </c>
      <c r="K279" s="95"/>
      <c r="L279" s="98">
        <v>41518</v>
      </c>
      <c r="M279" s="98">
        <v>41759</v>
      </c>
      <c r="N279" s="214">
        <v>1</v>
      </c>
      <c r="O279" s="214">
        <v>0</v>
      </c>
      <c r="P279" s="100"/>
      <c r="Q279" s="100"/>
    </row>
    <row r="280" spans="1:18" s="162" customFormat="1" ht="18.75">
      <c r="A280" s="106" t="s">
        <v>393</v>
      </c>
      <c r="B280" s="240"/>
      <c r="C280" s="241"/>
      <c r="D280" s="241"/>
      <c r="E280" s="242"/>
      <c r="F280" s="194" t="s">
        <v>394</v>
      </c>
      <c r="G280" s="106" t="s">
        <v>425</v>
      </c>
      <c r="H280" s="106" t="s">
        <v>426</v>
      </c>
      <c r="I280" s="97">
        <v>102</v>
      </c>
      <c r="J280" s="100" t="s">
        <v>427</v>
      </c>
      <c r="K280" s="95"/>
      <c r="L280" s="98">
        <v>41487</v>
      </c>
      <c r="M280" s="98">
        <v>41548</v>
      </c>
      <c r="N280" s="214">
        <v>1</v>
      </c>
      <c r="O280" s="214">
        <v>0</v>
      </c>
      <c r="P280" s="195"/>
      <c r="Q280" s="100"/>
      <c r="R280" s="79"/>
    </row>
    <row r="281" spans="1:18" s="162" customFormat="1" ht="18.75">
      <c r="A281" s="106" t="s">
        <v>393</v>
      </c>
      <c r="B281" s="240"/>
      <c r="C281" s="241"/>
      <c r="D281" s="241"/>
      <c r="E281" s="242"/>
      <c r="F281" s="194" t="s">
        <v>394</v>
      </c>
      <c r="G281" s="107" t="s">
        <v>428</v>
      </c>
      <c r="H281" s="106" t="s">
        <v>399</v>
      </c>
      <c r="I281" s="97">
        <v>102</v>
      </c>
      <c r="J281" s="100" t="s">
        <v>429</v>
      </c>
      <c r="K281" s="95" t="s">
        <v>304</v>
      </c>
      <c r="L281" s="98">
        <v>41487</v>
      </c>
      <c r="M281" s="98">
        <v>41548</v>
      </c>
      <c r="N281" s="214">
        <v>1</v>
      </c>
      <c r="O281" s="214">
        <v>0</v>
      </c>
      <c r="P281" s="195"/>
      <c r="Q281" s="100"/>
      <c r="R281" s="79"/>
    </row>
    <row r="282" spans="1:18" ht="18.75">
      <c r="A282" s="100" t="s">
        <v>277</v>
      </c>
      <c r="B282" s="240"/>
      <c r="C282" s="241"/>
      <c r="D282" s="241"/>
      <c r="E282" s="242"/>
      <c r="F282" s="120" t="s">
        <v>297</v>
      </c>
      <c r="G282" s="107" t="s">
        <v>859</v>
      </c>
      <c r="H282" s="101" t="s">
        <v>860</v>
      </c>
      <c r="I282" s="97">
        <v>104</v>
      </c>
      <c r="J282" s="100" t="s">
        <v>861</v>
      </c>
      <c r="K282" s="95"/>
      <c r="L282" s="98">
        <v>42186</v>
      </c>
      <c r="M282" s="98">
        <v>42215</v>
      </c>
      <c r="N282" s="214">
        <v>1</v>
      </c>
      <c r="O282" s="214">
        <v>0</v>
      </c>
      <c r="P282" s="100"/>
      <c r="Q282" s="100"/>
    </row>
    <row r="283" spans="1:18" ht="18.75">
      <c r="A283" s="100" t="s">
        <v>277</v>
      </c>
      <c r="B283" s="240"/>
      <c r="C283" s="241"/>
      <c r="D283" s="241"/>
      <c r="E283" s="242"/>
      <c r="F283" s="120" t="s">
        <v>297</v>
      </c>
      <c r="G283" s="107" t="s">
        <v>859</v>
      </c>
      <c r="H283" s="101" t="s">
        <v>862</v>
      </c>
      <c r="I283" s="97">
        <v>104</v>
      </c>
      <c r="J283" s="100" t="s">
        <v>863</v>
      </c>
      <c r="K283" s="95"/>
      <c r="L283" s="98">
        <v>41548</v>
      </c>
      <c r="M283" s="98">
        <v>41759</v>
      </c>
      <c r="N283" s="214">
        <v>1</v>
      </c>
      <c r="O283" s="214">
        <v>0</v>
      </c>
      <c r="P283" s="100"/>
      <c r="Q283" s="100"/>
    </row>
    <row r="284" spans="1:18" ht="18.75">
      <c r="A284" s="100" t="s">
        <v>277</v>
      </c>
      <c r="B284" s="240"/>
      <c r="C284" s="241"/>
      <c r="D284" s="241"/>
      <c r="E284" s="242"/>
      <c r="F284" s="120" t="s">
        <v>297</v>
      </c>
      <c r="G284" s="107" t="s">
        <v>864</v>
      </c>
      <c r="H284" s="101" t="s">
        <v>334</v>
      </c>
      <c r="I284" s="97">
        <v>104</v>
      </c>
      <c r="J284" s="100" t="s">
        <v>865</v>
      </c>
      <c r="K284" s="95"/>
      <c r="L284" s="98">
        <v>41548</v>
      </c>
      <c r="M284" s="98">
        <v>41759</v>
      </c>
      <c r="N284" s="214">
        <v>1</v>
      </c>
      <c r="O284" s="214">
        <v>0</v>
      </c>
      <c r="P284" s="100"/>
      <c r="Q284" s="100"/>
    </row>
    <row r="285" spans="1:18" ht="18.75">
      <c r="A285" s="100" t="s">
        <v>440</v>
      </c>
      <c r="B285" s="240"/>
      <c r="C285" s="241"/>
      <c r="D285" s="241"/>
      <c r="E285" s="242"/>
      <c r="F285" s="120" t="s">
        <v>441</v>
      </c>
      <c r="G285" s="95" t="s">
        <v>783</v>
      </c>
      <c r="H285" s="96" t="s">
        <v>784</v>
      </c>
      <c r="I285" s="97">
        <v>105</v>
      </c>
      <c r="J285" s="100" t="s">
        <v>785</v>
      </c>
      <c r="K285" s="95"/>
      <c r="L285" s="98">
        <v>41395</v>
      </c>
      <c r="M285" s="98">
        <v>42735</v>
      </c>
      <c r="N285" s="214">
        <v>1</v>
      </c>
      <c r="O285" s="214">
        <v>1</v>
      </c>
      <c r="P285" s="99"/>
      <c r="Q285" s="100" t="s">
        <v>445</v>
      </c>
    </row>
    <row r="286" spans="1:18" ht="18.75">
      <c r="A286" s="100" t="s">
        <v>440</v>
      </c>
      <c r="B286" s="240"/>
      <c r="C286" s="241"/>
      <c r="D286" s="241"/>
      <c r="E286" s="242"/>
      <c r="F286" s="120" t="s">
        <v>441</v>
      </c>
      <c r="G286" s="95" t="s">
        <v>783</v>
      </c>
      <c r="H286" s="96" t="s">
        <v>786</v>
      </c>
      <c r="I286" s="97">
        <v>105</v>
      </c>
      <c r="J286" s="100" t="s">
        <v>787</v>
      </c>
      <c r="K286" s="95"/>
      <c r="L286" s="98">
        <v>41395</v>
      </c>
      <c r="M286" s="98">
        <v>42735</v>
      </c>
      <c r="N286" s="214">
        <v>1</v>
      </c>
      <c r="O286" s="214">
        <v>1</v>
      </c>
      <c r="P286" s="99"/>
      <c r="Q286" s="100" t="s">
        <v>445</v>
      </c>
    </row>
    <row r="287" spans="1:18" ht="18.75">
      <c r="A287" s="100" t="s">
        <v>440</v>
      </c>
      <c r="B287" s="240"/>
      <c r="C287" s="241"/>
      <c r="D287" s="241"/>
      <c r="E287" s="242"/>
      <c r="F287" s="120" t="s">
        <v>441</v>
      </c>
      <c r="G287" s="95" t="s">
        <v>783</v>
      </c>
      <c r="H287" s="96" t="s">
        <v>788</v>
      </c>
      <c r="I287" s="97">
        <v>105</v>
      </c>
      <c r="J287" s="100" t="s">
        <v>789</v>
      </c>
      <c r="K287" s="95"/>
      <c r="L287" s="98">
        <v>41395</v>
      </c>
      <c r="M287" s="98">
        <v>42735</v>
      </c>
      <c r="N287" s="214">
        <v>1</v>
      </c>
      <c r="O287" s="214">
        <v>1</v>
      </c>
      <c r="P287" s="99"/>
      <c r="Q287" s="100" t="s">
        <v>445</v>
      </c>
    </row>
    <row r="288" spans="1:18" ht="18.75">
      <c r="A288" s="198" t="s">
        <v>440</v>
      </c>
      <c r="B288" s="243"/>
      <c r="C288" s="244"/>
      <c r="D288" s="244"/>
      <c r="E288" s="245"/>
      <c r="F288" s="197" t="s">
        <v>441</v>
      </c>
      <c r="G288" s="200" t="s">
        <v>783</v>
      </c>
      <c r="H288" s="205" t="s">
        <v>790</v>
      </c>
      <c r="I288" s="204">
        <v>105</v>
      </c>
      <c r="J288" s="198" t="s">
        <v>791</v>
      </c>
      <c r="K288" s="200"/>
      <c r="L288" s="201">
        <v>41395</v>
      </c>
      <c r="M288" s="201">
        <v>42735</v>
      </c>
      <c r="N288" s="214">
        <v>1</v>
      </c>
      <c r="O288" s="214">
        <v>1</v>
      </c>
      <c r="P288" s="206"/>
      <c r="Q288" s="198" t="s">
        <v>445</v>
      </c>
    </row>
    <row r="289" spans="1:18" s="251" customFormat="1" ht="18.75" customHeight="1"/>
    <row r="290" spans="1:18" ht="18.75">
      <c r="A290" s="100" t="s">
        <v>277</v>
      </c>
      <c r="B290" s="237" t="s">
        <v>884</v>
      </c>
      <c r="C290" s="238"/>
      <c r="D290" s="238"/>
      <c r="E290" s="239"/>
      <c r="F290" s="120" t="s">
        <v>268</v>
      </c>
      <c r="G290" s="95" t="s">
        <v>885</v>
      </c>
      <c r="H290" s="96" t="s">
        <v>886</v>
      </c>
      <c r="I290" s="97">
        <v>111</v>
      </c>
      <c r="J290" s="100" t="s">
        <v>887</v>
      </c>
      <c r="K290" s="95" t="s">
        <v>304</v>
      </c>
      <c r="L290" s="98">
        <v>42522</v>
      </c>
      <c r="M290" s="98">
        <v>42551</v>
      </c>
      <c r="N290" s="214">
        <v>1</v>
      </c>
      <c r="O290" s="214">
        <v>0</v>
      </c>
      <c r="P290" s="100"/>
      <c r="Q290" s="100"/>
    </row>
    <row r="291" spans="1:18" ht="18.75">
      <c r="A291" s="100" t="s">
        <v>277</v>
      </c>
      <c r="B291" s="240"/>
      <c r="C291" s="241"/>
      <c r="D291" s="241"/>
      <c r="E291" s="242"/>
      <c r="F291" s="120" t="s">
        <v>268</v>
      </c>
      <c r="G291" s="95" t="s">
        <v>888</v>
      </c>
      <c r="H291" s="96" t="s">
        <v>889</v>
      </c>
      <c r="I291" s="97">
        <v>111</v>
      </c>
      <c r="J291" s="100" t="s">
        <v>890</v>
      </c>
      <c r="K291" s="95" t="s">
        <v>304</v>
      </c>
      <c r="L291" s="98">
        <v>42552</v>
      </c>
      <c r="M291" s="98">
        <v>42582</v>
      </c>
      <c r="N291" s="214">
        <v>1</v>
      </c>
      <c r="O291" s="214">
        <v>0</v>
      </c>
      <c r="P291" s="100"/>
      <c r="Q291" s="100"/>
    </row>
    <row r="292" spans="1:18" ht="18.75">
      <c r="A292" s="100" t="s">
        <v>277</v>
      </c>
      <c r="B292" s="240"/>
      <c r="C292" s="241"/>
      <c r="D292" s="241"/>
      <c r="E292" s="242"/>
      <c r="F292" s="120" t="s">
        <v>268</v>
      </c>
      <c r="G292" s="95" t="s">
        <v>891</v>
      </c>
      <c r="H292" s="96" t="s">
        <v>892</v>
      </c>
      <c r="I292" s="97">
        <v>112</v>
      </c>
      <c r="J292" s="100" t="s">
        <v>887</v>
      </c>
      <c r="K292" s="95" t="s">
        <v>304</v>
      </c>
      <c r="L292" s="98">
        <v>42583</v>
      </c>
      <c r="M292" s="98">
        <v>42613</v>
      </c>
      <c r="N292" s="214">
        <v>1</v>
      </c>
      <c r="O292" s="214">
        <v>0</v>
      </c>
      <c r="P292" s="100"/>
      <c r="Q292" s="100"/>
    </row>
    <row r="293" spans="1:18" ht="18.75">
      <c r="A293" s="106" t="s">
        <v>678</v>
      </c>
      <c r="B293" s="240"/>
      <c r="C293" s="241"/>
      <c r="D293" s="241"/>
      <c r="E293" s="242"/>
      <c r="F293" s="120" t="s">
        <v>394</v>
      </c>
      <c r="G293" s="107" t="s">
        <v>907</v>
      </c>
      <c r="H293" s="107" t="s">
        <v>908</v>
      </c>
      <c r="I293" s="97">
        <v>112</v>
      </c>
      <c r="J293" s="100" t="s">
        <v>909</v>
      </c>
      <c r="K293" s="95" t="s">
        <v>304</v>
      </c>
      <c r="L293" s="98">
        <v>41548</v>
      </c>
      <c r="M293" s="98">
        <v>41730</v>
      </c>
      <c r="N293" s="214">
        <v>1</v>
      </c>
      <c r="O293" s="214">
        <v>0</v>
      </c>
      <c r="P293" s="193"/>
      <c r="Q293" s="100"/>
    </row>
    <row r="294" spans="1:18" ht="18.75">
      <c r="A294" s="106" t="s">
        <v>276</v>
      </c>
      <c r="B294" s="240"/>
      <c r="C294" s="241"/>
      <c r="D294" s="241"/>
      <c r="E294" s="242"/>
      <c r="F294" s="120" t="s">
        <v>394</v>
      </c>
      <c r="G294" s="107" t="s">
        <v>166</v>
      </c>
      <c r="H294" s="107" t="s">
        <v>907</v>
      </c>
      <c r="I294" s="97">
        <v>112</v>
      </c>
      <c r="J294" s="100" t="s">
        <v>165</v>
      </c>
      <c r="K294" s="95"/>
      <c r="L294" s="98">
        <v>41395</v>
      </c>
      <c r="M294" s="98">
        <v>41639</v>
      </c>
      <c r="N294" s="214">
        <v>1</v>
      </c>
      <c r="O294" s="214">
        <v>0</v>
      </c>
      <c r="P294" s="193"/>
      <c r="Q294" s="100"/>
    </row>
    <row r="295" spans="1:18" s="73" customFormat="1" ht="18.75">
      <c r="A295" s="100" t="s">
        <v>277</v>
      </c>
      <c r="B295" s="240"/>
      <c r="C295" s="241"/>
      <c r="D295" s="241"/>
      <c r="E295" s="242"/>
      <c r="F295" s="155" t="s">
        <v>268</v>
      </c>
      <c r="G295" s="95" t="s">
        <v>893</v>
      </c>
      <c r="H295" s="96" t="s">
        <v>894</v>
      </c>
      <c r="I295" s="97">
        <v>114</v>
      </c>
      <c r="J295" s="100" t="s">
        <v>895</v>
      </c>
      <c r="K295" s="95" t="s">
        <v>304</v>
      </c>
      <c r="L295" s="98">
        <v>42614</v>
      </c>
      <c r="M295" s="98">
        <v>42674</v>
      </c>
      <c r="N295" s="214">
        <v>1</v>
      </c>
      <c r="O295" s="214">
        <v>0</v>
      </c>
      <c r="P295" s="100"/>
      <c r="Q295" s="100"/>
      <c r="R295" s="79"/>
    </row>
    <row r="296" spans="1:18" ht="30">
      <c r="A296" s="100" t="s">
        <v>276</v>
      </c>
      <c r="B296" s="240"/>
      <c r="C296" s="241"/>
      <c r="D296" s="241"/>
      <c r="E296" s="242"/>
      <c r="F296" s="120" t="s">
        <v>297</v>
      </c>
      <c r="G296" s="160" t="s">
        <v>972</v>
      </c>
      <c r="H296" s="96" t="s">
        <v>966</v>
      </c>
      <c r="I296" s="97">
        <v>114</v>
      </c>
      <c r="J296" s="100" t="s">
        <v>968</v>
      </c>
      <c r="K296" s="95"/>
      <c r="L296" s="98">
        <v>41426</v>
      </c>
      <c r="M296" s="98">
        <v>42735</v>
      </c>
      <c r="N296" s="214">
        <v>1</v>
      </c>
      <c r="O296" s="214">
        <v>0</v>
      </c>
      <c r="P296" s="99"/>
      <c r="Q296" s="123" t="s">
        <v>975</v>
      </c>
    </row>
    <row r="297" spans="1:18" ht="18.75">
      <c r="A297" s="100" t="s">
        <v>277</v>
      </c>
      <c r="B297" s="240"/>
      <c r="C297" s="241"/>
      <c r="D297" s="241"/>
      <c r="E297" s="242"/>
      <c r="F297" s="120" t="s">
        <v>297</v>
      </c>
      <c r="G297" s="95" t="s">
        <v>899</v>
      </c>
      <c r="H297" s="101" t="s">
        <v>900</v>
      </c>
      <c r="I297" s="97">
        <v>114</v>
      </c>
      <c r="J297" s="100" t="s">
        <v>901</v>
      </c>
      <c r="K297" s="95"/>
      <c r="L297" s="98">
        <v>42278</v>
      </c>
      <c r="M297" s="98">
        <v>42338</v>
      </c>
      <c r="N297" s="214">
        <v>1</v>
      </c>
      <c r="O297" s="214">
        <v>0</v>
      </c>
      <c r="P297" s="100"/>
      <c r="Q297" s="100"/>
    </row>
    <row r="298" spans="1:18" ht="18.75">
      <c r="A298" s="106" t="s">
        <v>872</v>
      </c>
      <c r="B298" s="240"/>
      <c r="C298" s="241"/>
      <c r="D298" s="241"/>
      <c r="E298" s="242"/>
      <c r="F298" s="120" t="s">
        <v>394</v>
      </c>
      <c r="G298" s="107" t="s">
        <v>899</v>
      </c>
      <c r="H298" s="106" t="s">
        <v>399</v>
      </c>
      <c r="I298" s="97">
        <v>114</v>
      </c>
      <c r="J298" s="106" t="s">
        <v>910</v>
      </c>
      <c r="K298" s="95"/>
      <c r="L298" s="98">
        <v>41548</v>
      </c>
      <c r="M298" s="98">
        <v>41730</v>
      </c>
      <c r="N298" s="214">
        <v>1</v>
      </c>
      <c r="O298" s="214">
        <v>0</v>
      </c>
      <c r="P298" s="193"/>
      <c r="Q298" s="100"/>
    </row>
    <row r="299" spans="1:18" ht="18.75">
      <c r="A299" s="100" t="s">
        <v>277</v>
      </c>
      <c r="B299" s="240"/>
      <c r="C299" s="241"/>
      <c r="D299" s="241"/>
      <c r="E299" s="242"/>
      <c r="F299" s="120" t="s">
        <v>268</v>
      </c>
      <c r="G299" s="95" t="s">
        <v>896</v>
      </c>
      <c r="H299" s="96" t="s">
        <v>897</v>
      </c>
      <c r="I299" s="97">
        <v>121</v>
      </c>
      <c r="J299" s="100" t="s">
        <v>898</v>
      </c>
      <c r="K299" s="95"/>
      <c r="L299" s="98">
        <v>42217</v>
      </c>
      <c r="M299" s="98">
        <v>42247</v>
      </c>
      <c r="N299" s="214">
        <v>1</v>
      </c>
      <c r="O299" s="214">
        <v>0</v>
      </c>
      <c r="P299" s="100"/>
      <c r="Q299" s="100"/>
    </row>
    <row r="300" spans="1:18" s="73" customFormat="1" ht="18.75">
      <c r="A300" s="100" t="s">
        <v>277</v>
      </c>
      <c r="B300" s="240"/>
      <c r="C300" s="241"/>
      <c r="D300" s="241"/>
      <c r="E300" s="242"/>
      <c r="F300" s="120" t="s">
        <v>297</v>
      </c>
      <c r="G300" s="95" t="s">
        <v>902</v>
      </c>
      <c r="H300" s="101" t="s">
        <v>332</v>
      </c>
      <c r="I300" s="97">
        <v>121</v>
      </c>
      <c r="J300" s="100" t="s">
        <v>903</v>
      </c>
      <c r="K300" s="95"/>
      <c r="L300" s="98">
        <v>42339</v>
      </c>
      <c r="M300" s="98">
        <v>42368</v>
      </c>
      <c r="N300" s="214">
        <v>1</v>
      </c>
      <c r="O300" s="214">
        <v>0</v>
      </c>
      <c r="P300" s="100"/>
      <c r="Q300" s="100"/>
      <c r="R300" s="79"/>
    </row>
    <row r="301" spans="1:18" ht="18.75">
      <c r="A301" s="198" t="s">
        <v>277</v>
      </c>
      <c r="B301" s="243"/>
      <c r="C301" s="244"/>
      <c r="D301" s="244"/>
      <c r="E301" s="245"/>
      <c r="F301" s="197" t="s">
        <v>297</v>
      </c>
      <c r="G301" s="200" t="s">
        <v>904</v>
      </c>
      <c r="H301" s="203" t="s">
        <v>905</v>
      </c>
      <c r="I301" s="204">
        <v>123</v>
      </c>
      <c r="J301" s="198" t="s">
        <v>906</v>
      </c>
      <c r="K301" s="200"/>
      <c r="L301" s="201">
        <v>42370</v>
      </c>
      <c r="M301" s="201">
        <v>42399</v>
      </c>
      <c r="N301" s="214">
        <v>1</v>
      </c>
      <c r="O301" s="214">
        <v>0</v>
      </c>
      <c r="P301" s="198"/>
      <c r="Q301" s="198"/>
    </row>
    <row r="302" spans="1:18" s="251" customFormat="1" ht="18.75" customHeight="1">
      <c r="A302" s="252"/>
      <c r="B302" s="253"/>
      <c r="C302" s="253"/>
      <c r="D302" s="253"/>
      <c r="E302" s="253"/>
      <c r="F302" s="253"/>
      <c r="G302" s="253"/>
      <c r="H302" s="253"/>
      <c r="I302" s="253"/>
      <c r="J302" s="253"/>
      <c r="K302" s="253"/>
      <c r="L302" s="253"/>
      <c r="M302" s="253"/>
      <c r="N302" s="253"/>
      <c r="O302" s="253"/>
      <c r="P302" s="253"/>
      <c r="Q302" s="253"/>
      <c r="R302" s="254"/>
    </row>
    <row r="303" spans="1:18" ht="18.75">
      <c r="A303" s="100" t="s">
        <v>277</v>
      </c>
      <c r="B303" s="240"/>
      <c r="C303" s="241"/>
      <c r="D303" s="241"/>
      <c r="E303" s="242"/>
      <c r="F303" s="120" t="s">
        <v>268</v>
      </c>
      <c r="G303" s="110" t="s">
        <v>912</v>
      </c>
      <c r="H303" s="111" t="s">
        <v>913</v>
      </c>
      <c r="I303" s="112">
        <v>133</v>
      </c>
      <c r="J303" s="110" t="s">
        <v>914</v>
      </c>
      <c r="K303" s="110"/>
      <c r="L303" s="98">
        <v>42248</v>
      </c>
      <c r="M303" s="98">
        <v>42277</v>
      </c>
      <c r="N303" s="214">
        <v>1</v>
      </c>
      <c r="O303" s="214">
        <v>0</v>
      </c>
      <c r="P303" s="100"/>
      <c r="Q303" s="100"/>
    </row>
    <row r="304" spans="1:18" ht="18.75">
      <c r="A304" s="100" t="s">
        <v>277</v>
      </c>
      <c r="B304" s="240"/>
      <c r="C304" s="241"/>
      <c r="D304" s="241"/>
      <c r="E304" s="242"/>
      <c r="F304" s="120" t="s">
        <v>297</v>
      </c>
      <c r="G304" s="110" t="s">
        <v>916</v>
      </c>
      <c r="H304" s="101" t="s">
        <v>917</v>
      </c>
      <c r="I304" s="112">
        <v>139</v>
      </c>
      <c r="J304" s="100" t="s">
        <v>918</v>
      </c>
      <c r="K304" s="110"/>
      <c r="L304" s="98">
        <v>42401</v>
      </c>
      <c r="M304" s="98">
        <v>42420</v>
      </c>
      <c r="N304" s="214">
        <v>1</v>
      </c>
      <c r="O304" s="214">
        <v>0</v>
      </c>
      <c r="P304" s="100"/>
      <c r="Q304" s="100"/>
    </row>
    <row r="305" spans="1:18" ht="18.75">
      <c r="A305" s="100" t="s">
        <v>277</v>
      </c>
      <c r="B305" s="240"/>
      <c r="C305" s="241"/>
      <c r="D305" s="241"/>
      <c r="E305" s="242"/>
      <c r="F305" s="120" t="s">
        <v>297</v>
      </c>
      <c r="G305" s="110" t="s">
        <v>916</v>
      </c>
      <c r="H305" s="101" t="s">
        <v>919</v>
      </c>
      <c r="I305" s="112">
        <v>139</v>
      </c>
      <c r="J305" s="100" t="s">
        <v>920</v>
      </c>
      <c r="K305" s="110"/>
      <c r="L305" s="98">
        <v>42401</v>
      </c>
      <c r="M305" s="98">
        <v>42459</v>
      </c>
      <c r="N305" s="214">
        <v>1</v>
      </c>
      <c r="O305" s="214">
        <v>0</v>
      </c>
      <c r="P305" s="100"/>
      <c r="Q305" s="100"/>
    </row>
    <row r="306" spans="1:18" ht="18.75">
      <c r="A306" s="100" t="s">
        <v>277</v>
      </c>
      <c r="B306" s="240"/>
      <c r="C306" s="241"/>
      <c r="D306" s="241"/>
      <c r="E306" s="242"/>
      <c r="F306" s="120" t="s">
        <v>297</v>
      </c>
      <c r="G306" s="110" t="s">
        <v>916</v>
      </c>
      <c r="H306" s="101" t="s">
        <v>921</v>
      </c>
      <c r="I306" s="112">
        <v>139</v>
      </c>
      <c r="J306" s="100" t="s">
        <v>922</v>
      </c>
      <c r="K306" s="110"/>
      <c r="L306" s="98">
        <v>42401</v>
      </c>
      <c r="M306" s="98">
        <v>42459</v>
      </c>
      <c r="N306" s="214">
        <v>1</v>
      </c>
      <c r="O306" s="214">
        <v>0</v>
      </c>
      <c r="P306" s="100"/>
      <c r="Q306" s="100"/>
    </row>
    <row r="307" spans="1:18" ht="18.75">
      <c r="A307" s="106" t="s">
        <v>678</v>
      </c>
      <c r="B307" s="240"/>
      <c r="C307" s="241"/>
      <c r="D307" s="241"/>
      <c r="E307" s="242"/>
      <c r="F307" s="120" t="s">
        <v>394</v>
      </c>
      <c r="G307" s="107" t="s">
        <v>929</v>
      </c>
      <c r="H307" s="106" t="s">
        <v>930</v>
      </c>
      <c r="I307" s="112">
        <v>139</v>
      </c>
      <c r="J307" s="106" t="s">
        <v>931</v>
      </c>
      <c r="K307" s="110"/>
      <c r="L307" s="98">
        <v>41548</v>
      </c>
      <c r="M307" s="98">
        <v>41730</v>
      </c>
      <c r="N307" s="214">
        <v>1</v>
      </c>
      <c r="O307" s="214">
        <v>0</v>
      </c>
      <c r="P307" s="193"/>
      <c r="Q307" s="100"/>
    </row>
    <row r="308" spans="1:18" ht="18.75">
      <c r="A308" s="106" t="s">
        <v>678</v>
      </c>
      <c r="B308" s="240"/>
      <c r="C308" s="241"/>
      <c r="D308" s="241"/>
      <c r="E308" s="242"/>
      <c r="F308" s="120" t="s">
        <v>394</v>
      </c>
      <c r="G308" s="113" t="s">
        <v>916</v>
      </c>
      <c r="H308" s="113" t="s">
        <v>932</v>
      </c>
      <c r="I308" s="112">
        <v>139</v>
      </c>
      <c r="J308" s="106" t="s">
        <v>933</v>
      </c>
      <c r="K308" s="110"/>
      <c r="L308" s="98">
        <v>41548</v>
      </c>
      <c r="M308" s="98">
        <v>41730</v>
      </c>
      <c r="N308" s="214">
        <v>1</v>
      </c>
      <c r="O308" s="214">
        <v>0</v>
      </c>
      <c r="P308" s="193"/>
      <c r="Q308" s="100"/>
    </row>
    <row r="309" spans="1:18" ht="18.75">
      <c r="A309" s="100" t="s">
        <v>277</v>
      </c>
      <c r="B309" s="240"/>
      <c r="C309" s="241"/>
      <c r="D309" s="241"/>
      <c r="E309" s="242"/>
      <c r="F309" s="120" t="s">
        <v>297</v>
      </c>
      <c r="G309" s="110" t="s">
        <v>923</v>
      </c>
      <c r="H309" s="101" t="s">
        <v>924</v>
      </c>
      <c r="I309" s="112">
        <v>141</v>
      </c>
      <c r="J309" s="100" t="s">
        <v>925</v>
      </c>
      <c r="K309" s="110"/>
      <c r="L309" s="98">
        <v>42430</v>
      </c>
      <c r="M309" s="98">
        <v>42459</v>
      </c>
      <c r="N309" s="214">
        <v>1</v>
      </c>
      <c r="O309" s="214">
        <v>0</v>
      </c>
      <c r="P309" s="100"/>
      <c r="Q309" s="100"/>
    </row>
    <row r="310" spans="1:18" ht="18.75">
      <c r="A310" s="100" t="s">
        <v>277</v>
      </c>
      <c r="B310" s="240"/>
      <c r="C310" s="241"/>
      <c r="D310" s="241"/>
      <c r="E310" s="242"/>
      <c r="F310" s="120" t="s">
        <v>297</v>
      </c>
      <c r="G310" s="110" t="s">
        <v>923</v>
      </c>
      <c r="H310" s="101" t="s">
        <v>926</v>
      </c>
      <c r="I310" s="112">
        <v>141</v>
      </c>
      <c r="J310" s="100" t="s">
        <v>927</v>
      </c>
      <c r="K310" s="110"/>
      <c r="L310" s="98">
        <v>42430</v>
      </c>
      <c r="M310" s="98">
        <v>42459</v>
      </c>
      <c r="N310" s="214">
        <v>1</v>
      </c>
      <c r="O310" s="214">
        <v>0</v>
      </c>
      <c r="P310" s="100"/>
      <c r="Q310" s="100"/>
    </row>
    <row r="311" spans="1:18" ht="18.75">
      <c r="A311" s="198" t="s">
        <v>277</v>
      </c>
      <c r="B311" s="243"/>
      <c r="C311" s="244"/>
      <c r="D311" s="244"/>
      <c r="E311" s="245"/>
      <c r="F311" s="197" t="s">
        <v>297</v>
      </c>
      <c r="G311" s="207" t="s">
        <v>923</v>
      </c>
      <c r="H311" s="203" t="s">
        <v>332</v>
      </c>
      <c r="I311" s="208">
        <v>141</v>
      </c>
      <c r="J311" s="198" t="s">
        <v>928</v>
      </c>
      <c r="K311" s="207"/>
      <c r="L311" s="201">
        <v>42430</v>
      </c>
      <c r="M311" s="201">
        <v>42459</v>
      </c>
      <c r="N311" s="214">
        <v>1</v>
      </c>
      <c r="O311" s="214">
        <v>0</v>
      </c>
      <c r="P311" s="198"/>
      <c r="Q311" s="198"/>
    </row>
    <row r="312" spans="1:18" s="251" customFormat="1" ht="18.75" customHeight="1"/>
    <row r="313" spans="1:18" ht="18.75">
      <c r="A313" s="198" t="s">
        <v>277</v>
      </c>
      <c r="B313" s="237" t="s">
        <v>934</v>
      </c>
      <c r="C313" s="238"/>
      <c r="D313" s="238"/>
      <c r="E313" s="239"/>
      <c r="F313" s="197" t="s">
        <v>297</v>
      </c>
      <c r="G313" s="207" t="s">
        <v>935</v>
      </c>
      <c r="H313" s="203" t="s">
        <v>334</v>
      </c>
      <c r="I313" s="208">
        <v>150</v>
      </c>
      <c r="J313" s="198" t="s">
        <v>936</v>
      </c>
      <c r="K313" s="207"/>
      <c r="L313" s="201">
        <v>42461</v>
      </c>
      <c r="M313" s="201">
        <v>42551</v>
      </c>
      <c r="N313" s="215">
        <v>1</v>
      </c>
      <c r="O313" s="215">
        <v>0</v>
      </c>
      <c r="P313" s="198"/>
      <c r="Q313" s="198"/>
    </row>
    <row r="314" spans="1:18" s="162" customFormat="1" ht="18.75">
      <c r="A314" s="198" t="s">
        <v>277</v>
      </c>
      <c r="B314" s="255"/>
      <c r="C314" s="244"/>
      <c r="D314" s="244"/>
      <c r="E314" s="256"/>
      <c r="F314" s="120" t="s">
        <v>297</v>
      </c>
      <c r="G314" s="95" t="s">
        <v>1079</v>
      </c>
      <c r="H314" s="101" t="s">
        <v>623</v>
      </c>
      <c r="I314" s="97">
        <v>159</v>
      </c>
      <c r="J314" s="100" t="s">
        <v>1086</v>
      </c>
      <c r="K314" s="95" t="s">
        <v>304</v>
      </c>
      <c r="L314" s="98">
        <v>41426</v>
      </c>
      <c r="M314" s="98">
        <v>41728</v>
      </c>
      <c r="N314" s="214">
        <v>1</v>
      </c>
      <c r="O314" s="214">
        <v>0</v>
      </c>
      <c r="P314" s="100"/>
      <c r="Q314" s="100"/>
      <c r="R314" s="79"/>
    </row>
    <row r="315" spans="1:18" s="251" customFormat="1" ht="18.75" customHeight="1"/>
    <row r="316" spans="1:18" ht="18.75">
      <c r="A316" s="106" t="s">
        <v>872</v>
      </c>
      <c r="B316" s="237" t="s">
        <v>937</v>
      </c>
      <c r="C316" s="238"/>
      <c r="D316" s="238"/>
      <c r="E316" s="239"/>
      <c r="F316" s="120" t="s">
        <v>394</v>
      </c>
      <c r="G316" s="113" t="s">
        <v>941</v>
      </c>
      <c r="H316" s="113" t="s">
        <v>942</v>
      </c>
      <c r="I316" s="112">
        <v>160</v>
      </c>
      <c r="J316" s="106" t="s">
        <v>943</v>
      </c>
      <c r="K316" s="110" t="s">
        <v>304</v>
      </c>
      <c r="L316" s="98">
        <v>41548</v>
      </c>
      <c r="M316" s="98">
        <v>41730</v>
      </c>
      <c r="N316" s="214">
        <v>1</v>
      </c>
      <c r="O316" s="214">
        <v>0</v>
      </c>
      <c r="P316" s="193"/>
      <c r="Q316" s="100"/>
    </row>
    <row r="317" spans="1:18" ht="18.75">
      <c r="A317" s="106" t="s">
        <v>872</v>
      </c>
      <c r="B317" s="240"/>
      <c r="C317" s="241"/>
      <c r="D317" s="241"/>
      <c r="E317" s="242"/>
      <c r="F317" s="120" t="s">
        <v>394</v>
      </c>
      <c r="G317" s="113" t="s">
        <v>944</v>
      </c>
      <c r="H317" s="113" t="s">
        <v>945</v>
      </c>
      <c r="I317" s="193">
        <v>160</v>
      </c>
      <c r="J317" s="106" t="s">
        <v>946</v>
      </c>
      <c r="K317" s="110"/>
      <c r="L317" s="98">
        <v>41548</v>
      </c>
      <c r="M317" s="98">
        <v>41730</v>
      </c>
      <c r="N317" s="214">
        <v>1</v>
      </c>
      <c r="O317" s="214">
        <v>0</v>
      </c>
      <c r="P317" s="119"/>
      <c r="Q317" s="100"/>
    </row>
    <row r="318" spans="1:18" ht="18.75">
      <c r="A318" s="100" t="s">
        <v>277</v>
      </c>
      <c r="B318" s="240"/>
      <c r="C318" s="241"/>
      <c r="D318" s="241"/>
      <c r="E318" s="242"/>
      <c r="F318" s="120" t="s">
        <v>268</v>
      </c>
      <c r="G318" s="110" t="s">
        <v>938</v>
      </c>
      <c r="H318" s="111" t="s">
        <v>939</v>
      </c>
      <c r="I318" s="112">
        <v>161</v>
      </c>
      <c r="J318" s="110" t="s">
        <v>940</v>
      </c>
      <c r="K318" s="100"/>
      <c r="L318" s="98">
        <v>42644</v>
      </c>
      <c r="M318" s="98">
        <v>42674</v>
      </c>
      <c r="N318" s="214">
        <v>1</v>
      </c>
      <c r="O318" s="214">
        <v>0</v>
      </c>
      <c r="P318" s="100"/>
      <c r="Q318" s="100"/>
    </row>
    <row r="319" spans="1:18" s="73" customFormat="1" ht="18.75">
      <c r="A319" s="106" t="s">
        <v>276</v>
      </c>
      <c r="B319" s="240"/>
      <c r="C319" s="241"/>
      <c r="D319" s="241"/>
      <c r="E319" s="242"/>
      <c r="F319" s="120" t="s">
        <v>394</v>
      </c>
      <c r="G319" s="113" t="s">
        <v>148</v>
      </c>
      <c r="H319" s="111" t="s">
        <v>947</v>
      </c>
      <c r="I319" s="119">
        <v>160</v>
      </c>
      <c r="J319" s="106" t="s">
        <v>147</v>
      </c>
      <c r="K319" s="110"/>
      <c r="L319" s="98">
        <v>41456</v>
      </c>
      <c r="M319" s="98">
        <v>41578</v>
      </c>
      <c r="N319" s="214">
        <v>1</v>
      </c>
      <c r="O319" s="214">
        <v>0</v>
      </c>
      <c r="P319" s="119"/>
      <c r="Q319" s="100"/>
      <c r="R319" s="79"/>
    </row>
    <row r="320" spans="1:18" ht="18.75">
      <c r="A320" s="110" t="s">
        <v>266</v>
      </c>
      <c r="B320" s="243"/>
      <c r="C320" s="244"/>
      <c r="D320" s="244"/>
      <c r="E320" s="245"/>
      <c r="F320" s="114" t="s">
        <v>394</v>
      </c>
      <c r="G320" s="111" t="s">
        <v>948</v>
      </c>
      <c r="H320" s="111" t="s">
        <v>947</v>
      </c>
      <c r="I320" s="119">
        <v>160</v>
      </c>
      <c r="J320" s="110" t="s">
        <v>1087</v>
      </c>
      <c r="K320" s="101" t="s">
        <v>281</v>
      </c>
      <c r="L320" s="98">
        <v>41395</v>
      </c>
      <c r="M320" s="98">
        <v>42735</v>
      </c>
      <c r="N320" s="214">
        <v>1</v>
      </c>
      <c r="O320" s="214">
        <v>1</v>
      </c>
      <c r="P320" s="99"/>
      <c r="Q320" s="100" t="s">
        <v>272</v>
      </c>
    </row>
    <row r="321" spans="1:17" s="79" customFormat="1">
      <c r="H321" s="80"/>
      <c r="I321" s="81"/>
      <c r="L321" s="81"/>
      <c r="N321" s="216"/>
      <c r="O321" s="216"/>
      <c r="Q321" s="82"/>
    </row>
    <row r="322" spans="1:17" ht="21">
      <c r="A322" s="261" t="s">
        <v>253</v>
      </c>
      <c r="B322" s="261"/>
      <c r="C322" s="261"/>
      <c r="D322" s="261"/>
      <c r="E322" s="261"/>
      <c r="F322" s="261"/>
      <c r="G322" s="56"/>
      <c r="H322" s="55"/>
      <c r="I322" s="73"/>
      <c r="J322" s="73"/>
      <c r="K322" s="55"/>
      <c r="M322" s="73"/>
      <c r="N322" s="217"/>
      <c r="O322" s="217"/>
      <c r="P322" s="73"/>
    </row>
    <row r="323" spans="1:17" ht="62.25" customHeight="1">
      <c r="A323" s="260" t="s">
        <v>231</v>
      </c>
      <c r="B323" s="260"/>
      <c r="C323" s="260"/>
      <c r="D323" s="260"/>
      <c r="E323" s="262" t="s">
        <v>949</v>
      </c>
      <c r="F323" s="262"/>
      <c r="G323" s="56"/>
      <c r="H323" s="55"/>
      <c r="I323" s="73"/>
      <c r="J323" s="73"/>
      <c r="K323" s="55"/>
      <c r="M323" s="73"/>
      <c r="N323" s="217"/>
      <c r="O323" s="217"/>
      <c r="P323" s="73"/>
    </row>
    <row r="324" spans="1:17">
      <c r="A324" s="260"/>
      <c r="B324" s="260"/>
      <c r="C324" s="260"/>
      <c r="D324" s="260"/>
      <c r="E324" s="260" t="s">
        <v>950</v>
      </c>
      <c r="F324" s="260"/>
      <c r="G324" s="56"/>
      <c r="H324" s="55"/>
      <c r="I324" s="73"/>
      <c r="J324" s="73"/>
      <c r="K324" s="55"/>
      <c r="M324" s="73"/>
      <c r="N324" s="217"/>
      <c r="O324" s="217"/>
      <c r="P324" s="73"/>
    </row>
    <row r="325" spans="1:17" ht="28.5">
      <c r="A325" s="259" t="s">
        <v>267</v>
      </c>
      <c r="B325" s="259"/>
      <c r="C325" s="259"/>
      <c r="D325" s="259"/>
      <c r="E325" s="257">
        <v>62</v>
      </c>
      <c r="F325" s="257"/>
      <c r="G325" s="56"/>
      <c r="H325" s="55"/>
      <c r="I325" s="73"/>
      <c r="J325" s="73"/>
      <c r="K325" s="55"/>
      <c r="M325" s="73"/>
      <c r="N325" s="217"/>
      <c r="O325" s="217"/>
      <c r="P325" s="73"/>
    </row>
    <row r="326" spans="1:17" ht="28.5">
      <c r="A326" s="259" t="s">
        <v>430</v>
      </c>
      <c r="B326" s="259"/>
      <c r="C326" s="259"/>
      <c r="D326" s="259"/>
      <c r="E326" s="257">
        <v>19</v>
      </c>
      <c r="F326" s="257"/>
      <c r="G326" s="56"/>
      <c r="H326" s="55"/>
      <c r="I326" s="73"/>
      <c r="J326" s="73"/>
      <c r="K326" s="55"/>
      <c r="M326" s="73"/>
      <c r="N326" s="217"/>
      <c r="O326" s="217"/>
      <c r="P326" s="73"/>
    </row>
    <row r="327" spans="1:17" ht="28.5">
      <c r="A327" s="259" t="s">
        <v>484</v>
      </c>
      <c r="B327" s="259"/>
      <c r="C327" s="259"/>
      <c r="D327" s="259"/>
      <c r="E327" s="257">
        <v>9</v>
      </c>
      <c r="F327" s="257"/>
      <c r="G327" s="56"/>
      <c r="H327" s="55"/>
      <c r="I327" s="73"/>
      <c r="J327" s="73"/>
      <c r="K327" s="55"/>
      <c r="M327" s="73"/>
      <c r="N327" s="217"/>
      <c r="O327" s="217"/>
      <c r="P327" s="73"/>
    </row>
    <row r="328" spans="1:17" ht="28.5">
      <c r="A328" s="259" t="s">
        <v>506</v>
      </c>
      <c r="B328" s="259"/>
      <c r="C328" s="259"/>
      <c r="D328" s="259"/>
      <c r="E328" s="257">
        <v>86</v>
      </c>
      <c r="F328" s="257"/>
      <c r="G328" s="56"/>
      <c r="H328" s="55"/>
      <c r="I328" s="73"/>
      <c r="J328" s="73"/>
      <c r="K328" s="55"/>
      <c r="M328" s="73"/>
      <c r="N328" s="217"/>
      <c r="O328" s="217"/>
      <c r="P328" s="73"/>
      <c r="Q328" s="73"/>
    </row>
    <row r="329" spans="1:17" ht="28.5">
      <c r="A329" s="259" t="s">
        <v>692</v>
      </c>
      <c r="B329" s="259"/>
      <c r="C329" s="259"/>
      <c r="D329" s="259"/>
      <c r="E329" s="257">
        <v>27</v>
      </c>
      <c r="F329" s="257"/>
      <c r="G329" s="56"/>
      <c r="H329" s="55"/>
      <c r="I329" s="73"/>
      <c r="J329" s="73"/>
      <c r="K329" s="55"/>
      <c r="M329" s="73"/>
      <c r="N329" s="217"/>
      <c r="O329" s="217"/>
      <c r="P329" s="73"/>
      <c r="Q329" s="73"/>
    </row>
    <row r="330" spans="1:17" ht="28.5">
      <c r="A330" s="259" t="s">
        <v>761</v>
      </c>
      <c r="B330" s="259"/>
      <c r="C330" s="259"/>
      <c r="D330" s="259"/>
      <c r="E330" s="257">
        <v>55</v>
      </c>
      <c r="F330" s="257"/>
      <c r="G330" s="56"/>
      <c r="H330" s="55"/>
      <c r="I330" s="73"/>
      <c r="J330" s="73"/>
      <c r="K330" s="55"/>
      <c r="M330" s="73"/>
      <c r="N330" s="217"/>
      <c r="O330" s="217"/>
      <c r="P330" s="73"/>
      <c r="Q330" s="73"/>
    </row>
    <row r="331" spans="1:17" ht="28.5">
      <c r="A331" s="259" t="s">
        <v>884</v>
      </c>
      <c r="B331" s="259"/>
      <c r="C331" s="259"/>
      <c r="D331" s="259"/>
      <c r="E331" s="257">
        <v>10</v>
      </c>
      <c r="F331" s="257"/>
      <c r="G331" s="56"/>
      <c r="H331" s="55"/>
      <c r="I331" s="73"/>
      <c r="J331" s="73"/>
      <c r="K331" s="55"/>
      <c r="M331" s="73"/>
      <c r="N331" s="217"/>
      <c r="O331" s="217"/>
      <c r="P331" s="73"/>
      <c r="Q331" s="73"/>
    </row>
    <row r="332" spans="1:17" ht="28.5">
      <c r="A332" s="259" t="s">
        <v>911</v>
      </c>
      <c r="B332" s="259"/>
      <c r="C332" s="259"/>
      <c r="D332" s="259"/>
      <c r="E332" s="257">
        <v>9</v>
      </c>
      <c r="F332" s="257"/>
      <c r="G332" s="56"/>
      <c r="H332" s="55"/>
      <c r="I332" s="73"/>
      <c r="J332" s="73"/>
      <c r="K332" s="55"/>
      <c r="M332" s="73"/>
      <c r="N332" s="217"/>
      <c r="O332" s="217"/>
      <c r="P332" s="73"/>
      <c r="Q332" s="73"/>
    </row>
    <row r="333" spans="1:17" ht="28.5">
      <c r="A333" s="259" t="s">
        <v>934</v>
      </c>
      <c r="B333" s="259"/>
      <c r="C333" s="259"/>
      <c r="D333" s="259"/>
      <c r="E333" s="257">
        <v>2</v>
      </c>
      <c r="F333" s="257"/>
      <c r="G333" s="56"/>
      <c r="H333" s="55"/>
      <c r="I333" s="73"/>
      <c r="J333" s="73"/>
      <c r="K333" s="55"/>
      <c r="M333" s="73"/>
      <c r="N333" s="217"/>
      <c r="O333" s="217"/>
      <c r="P333" s="73"/>
      <c r="Q333" s="73"/>
    </row>
    <row r="334" spans="1:17" ht="28.5">
      <c r="A334" s="259" t="s">
        <v>937</v>
      </c>
      <c r="B334" s="259"/>
      <c r="C334" s="259"/>
      <c r="D334" s="259"/>
      <c r="E334" s="257">
        <v>4</v>
      </c>
      <c r="F334" s="257"/>
      <c r="G334" s="56"/>
      <c r="H334" s="55"/>
      <c r="I334" s="73"/>
      <c r="J334" s="73"/>
      <c r="K334" s="55"/>
      <c r="M334" s="73"/>
      <c r="N334" s="217"/>
      <c r="O334" s="217"/>
      <c r="P334" s="73"/>
      <c r="Q334" s="73"/>
    </row>
    <row r="335" spans="1:17" ht="28.5">
      <c r="A335" s="258" t="s">
        <v>951</v>
      </c>
      <c r="B335" s="258"/>
      <c r="C335" s="258"/>
      <c r="D335" s="258"/>
      <c r="E335" s="258">
        <f>SUM(E325:E334)</f>
        <v>283</v>
      </c>
      <c r="F335" s="258"/>
      <c r="G335" s="56"/>
      <c r="H335" s="55"/>
      <c r="I335" s="73"/>
      <c r="J335" s="73"/>
      <c r="K335" s="55"/>
      <c r="M335" s="73"/>
      <c r="N335" s="217"/>
      <c r="O335" s="217"/>
      <c r="P335" s="73"/>
      <c r="Q335" s="73"/>
    </row>
    <row r="336" spans="1:17">
      <c r="A336" s="73"/>
      <c r="B336" s="73"/>
      <c r="C336" s="73"/>
      <c r="D336" s="73"/>
      <c r="E336" s="73"/>
      <c r="F336" s="73"/>
      <c r="G336" s="73"/>
      <c r="J336" s="73"/>
      <c r="K336" s="73"/>
      <c r="M336" s="73"/>
      <c r="N336" s="217"/>
      <c r="O336" s="217"/>
      <c r="P336" s="73"/>
      <c r="Q336" s="73"/>
    </row>
    <row r="337" spans="1:17">
      <c r="A337" s="73"/>
      <c r="B337" s="73"/>
      <c r="C337" s="73"/>
      <c r="D337" s="73"/>
      <c r="E337" s="73"/>
      <c r="F337" s="73"/>
      <c r="G337" s="73"/>
      <c r="J337" s="73"/>
      <c r="K337" s="73"/>
      <c r="M337" s="73"/>
      <c r="N337" s="217"/>
      <c r="O337" s="217"/>
      <c r="P337" s="73"/>
      <c r="Q337" s="73"/>
    </row>
    <row r="338" spans="1:17">
      <c r="A338" s="73"/>
      <c r="B338" s="73"/>
      <c r="C338" s="73"/>
      <c r="D338" s="73"/>
      <c r="E338" s="73"/>
      <c r="F338" s="73"/>
      <c r="G338" s="73"/>
      <c r="J338" s="73"/>
      <c r="K338" s="73"/>
      <c r="M338" s="73"/>
      <c r="N338" s="217"/>
      <c r="O338" s="217"/>
      <c r="P338" s="73"/>
      <c r="Q338" s="73"/>
    </row>
    <row r="339" spans="1:17">
      <c r="A339" s="73"/>
      <c r="B339" s="73"/>
      <c r="C339" s="73"/>
      <c r="D339" s="73"/>
      <c r="E339" s="73"/>
      <c r="F339" s="73"/>
      <c r="G339" s="73"/>
      <c r="J339" s="73"/>
      <c r="K339" s="73"/>
      <c r="M339" s="73"/>
      <c r="N339" s="217"/>
      <c r="O339" s="217"/>
      <c r="P339" s="73"/>
      <c r="Q339" s="73"/>
    </row>
    <row r="340" spans="1:17">
      <c r="A340" s="73"/>
      <c r="B340" s="73"/>
      <c r="C340" s="73"/>
      <c r="D340" s="73"/>
      <c r="E340" s="73"/>
      <c r="F340" s="73"/>
      <c r="G340" s="73"/>
      <c r="J340" s="73"/>
      <c r="K340" s="73"/>
      <c r="M340" s="73"/>
      <c r="N340" s="217"/>
      <c r="O340" s="217"/>
      <c r="P340" s="73"/>
      <c r="Q340" s="73"/>
    </row>
    <row r="341" spans="1:17">
      <c r="A341" s="73"/>
      <c r="B341" s="73"/>
      <c r="C341" s="73"/>
      <c r="D341" s="73"/>
      <c r="E341" s="73"/>
      <c r="F341" s="73"/>
      <c r="G341" s="73"/>
      <c r="J341" s="73"/>
      <c r="K341" s="73"/>
      <c r="M341" s="73"/>
      <c r="N341" s="217"/>
      <c r="O341" s="217"/>
      <c r="P341" s="73"/>
      <c r="Q341" s="73"/>
    </row>
    <row r="342" spans="1:17">
      <c r="A342" s="73"/>
      <c r="B342" s="73"/>
      <c r="C342" s="73"/>
      <c r="D342" s="73"/>
      <c r="E342" s="73"/>
      <c r="F342" s="73"/>
      <c r="G342" s="73"/>
      <c r="J342" s="73"/>
      <c r="K342" s="73"/>
      <c r="M342" s="73"/>
      <c r="N342" s="217"/>
      <c r="O342" s="217"/>
      <c r="P342" s="73"/>
      <c r="Q342" s="73"/>
    </row>
    <row r="343" spans="1:17">
      <c r="A343" s="73"/>
      <c r="B343" s="73"/>
      <c r="C343" s="73"/>
      <c r="D343" s="73"/>
      <c r="E343" s="73"/>
      <c r="F343" s="73"/>
      <c r="G343" s="73"/>
      <c r="J343" s="73"/>
      <c r="K343" s="73"/>
      <c r="M343" s="73"/>
      <c r="N343" s="217"/>
      <c r="O343" s="217"/>
      <c r="P343" s="73"/>
      <c r="Q343" s="73"/>
    </row>
    <row r="344" spans="1:17" ht="15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217"/>
      <c r="O344" s="217"/>
      <c r="P344" s="73"/>
      <c r="Q344" s="73"/>
    </row>
    <row r="345" spans="1:17" ht="1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217"/>
      <c r="O345" s="217"/>
      <c r="P345" s="73"/>
      <c r="Q345" s="73"/>
    </row>
    <row r="346" spans="1:17" ht="15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217"/>
      <c r="O346" s="217"/>
      <c r="P346" s="73"/>
      <c r="Q346" s="73"/>
    </row>
    <row r="347" spans="1:17" ht="15">
      <c r="H347" s="73"/>
      <c r="I347" s="73"/>
      <c r="J347" s="73"/>
      <c r="K347" s="73"/>
      <c r="L347" s="73"/>
      <c r="M347" s="73"/>
      <c r="N347" s="217"/>
      <c r="O347" s="217"/>
      <c r="P347" s="73"/>
      <c r="Q347" s="73"/>
    </row>
    <row r="348" spans="1:17" ht="15">
      <c r="H348" s="73"/>
      <c r="I348" s="73"/>
      <c r="J348" s="73"/>
      <c r="K348" s="73"/>
      <c r="L348" s="73"/>
      <c r="M348" s="73"/>
      <c r="N348" s="217"/>
      <c r="O348" s="217"/>
      <c r="P348" s="73"/>
      <c r="Q348" s="73"/>
    </row>
    <row r="349" spans="1:17" ht="15">
      <c r="H349" s="73"/>
      <c r="I349" s="73"/>
      <c r="J349" s="73"/>
      <c r="K349" s="73"/>
      <c r="L349" s="73"/>
      <c r="M349" s="73"/>
      <c r="N349" s="217"/>
      <c r="O349" s="217"/>
      <c r="P349" s="73"/>
      <c r="Q349" s="73"/>
    </row>
    <row r="350" spans="1:17" ht="15">
      <c r="H350" s="73"/>
      <c r="I350" s="73"/>
      <c r="J350" s="73"/>
      <c r="K350" s="73"/>
      <c r="L350" s="73"/>
      <c r="M350" s="73"/>
      <c r="N350" s="217"/>
      <c r="O350" s="217"/>
      <c r="P350" s="73"/>
      <c r="Q350" s="73"/>
    </row>
    <row r="351" spans="1:17" ht="15">
      <c r="H351" s="73"/>
      <c r="I351" s="73"/>
      <c r="J351" s="73"/>
      <c r="K351" s="73"/>
      <c r="L351" s="73"/>
      <c r="M351" s="73"/>
      <c r="N351" s="217"/>
      <c r="O351" s="217"/>
      <c r="P351" s="73"/>
      <c r="Q351" s="73"/>
    </row>
    <row r="352" spans="1:17" ht="15">
      <c r="H352" s="73"/>
      <c r="I352" s="73"/>
      <c r="J352" s="73"/>
      <c r="K352" s="73"/>
      <c r="L352" s="73"/>
      <c r="M352" s="73"/>
      <c r="N352" s="217"/>
      <c r="O352" s="217"/>
      <c r="P352" s="73"/>
      <c r="Q352" s="73"/>
    </row>
    <row r="353" spans="8:17" ht="15">
      <c r="H353" s="73"/>
      <c r="I353" s="73"/>
      <c r="J353" s="73"/>
      <c r="K353" s="73"/>
      <c r="L353" s="73"/>
      <c r="M353" s="73"/>
      <c r="N353" s="217"/>
      <c r="O353" s="217"/>
      <c r="P353" s="73"/>
      <c r="Q353" s="73"/>
    </row>
    <row r="354" spans="8:17" ht="15">
      <c r="H354" s="73"/>
      <c r="I354" s="73"/>
      <c r="J354" s="73"/>
      <c r="K354" s="73"/>
      <c r="L354" s="73"/>
      <c r="M354" s="73"/>
      <c r="N354" s="217"/>
      <c r="O354" s="217"/>
      <c r="P354" s="73"/>
      <c r="Q354" s="73"/>
    </row>
    <row r="355" spans="8:17" ht="15">
      <c r="H355" s="73"/>
      <c r="I355" s="73"/>
      <c r="J355" s="73"/>
      <c r="K355" s="73"/>
      <c r="L355" s="73"/>
      <c r="M355" s="73"/>
      <c r="N355" s="217"/>
      <c r="O355" s="217"/>
      <c r="P355" s="73"/>
      <c r="Q355" s="73"/>
    </row>
    <row r="356" spans="8:17" ht="15">
      <c r="H356" s="73"/>
      <c r="I356" s="73"/>
      <c r="J356" s="73"/>
      <c r="K356" s="73"/>
      <c r="L356" s="73"/>
      <c r="M356" s="73"/>
      <c r="N356" s="217"/>
      <c r="O356" s="217"/>
      <c r="P356" s="73"/>
      <c r="Q356" s="73"/>
    </row>
    <row r="357" spans="8:17" ht="15">
      <c r="H357" s="73"/>
      <c r="I357" s="73"/>
      <c r="J357" s="73"/>
      <c r="K357" s="73"/>
      <c r="L357" s="73"/>
      <c r="M357" s="73"/>
      <c r="N357" s="217"/>
      <c r="O357" s="217"/>
      <c r="P357" s="73"/>
      <c r="Q357" s="73"/>
    </row>
    <row r="358" spans="8:17" ht="15">
      <c r="H358" s="73"/>
      <c r="I358" s="73"/>
      <c r="J358" s="73"/>
      <c r="K358" s="73"/>
      <c r="L358" s="73"/>
      <c r="M358" s="73"/>
      <c r="N358" s="217"/>
      <c r="O358" s="217"/>
      <c r="P358" s="73"/>
      <c r="Q358" s="73"/>
    </row>
    <row r="359" spans="8:17" ht="15">
      <c r="H359" s="73"/>
      <c r="I359" s="73"/>
      <c r="J359" s="73"/>
      <c r="K359" s="73"/>
      <c r="L359" s="73"/>
      <c r="M359" s="73"/>
      <c r="N359" s="217"/>
      <c r="O359" s="217"/>
      <c r="P359" s="73"/>
      <c r="Q359" s="73"/>
    </row>
    <row r="360" spans="8:17" ht="15">
      <c r="H360" s="73"/>
      <c r="I360" s="73"/>
      <c r="J360" s="73"/>
      <c r="K360" s="73"/>
      <c r="L360" s="73"/>
      <c r="M360" s="73"/>
      <c r="N360" s="217"/>
      <c r="O360" s="217"/>
      <c r="P360" s="73"/>
      <c r="Q360" s="73"/>
    </row>
    <row r="361" spans="8:17" ht="15">
      <c r="H361" s="73"/>
      <c r="I361" s="73"/>
      <c r="J361" s="73"/>
      <c r="K361" s="73"/>
      <c r="L361" s="73"/>
      <c r="M361" s="73"/>
      <c r="N361" s="217"/>
      <c r="O361" s="217"/>
      <c r="P361" s="73"/>
      <c r="Q361" s="73"/>
    </row>
    <row r="362" spans="8:17" ht="15">
      <c r="H362" s="73"/>
      <c r="I362" s="73"/>
      <c r="J362" s="73"/>
      <c r="K362" s="73"/>
      <c r="L362" s="73"/>
      <c r="M362" s="73"/>
      <c r="N362" s="217"/>
      <c r="O362" s="217"/>
      <c r="P362" s="73"/>
      <c r="Q362" s="73"/>
    </row>
    <row r="363" spans="8:17" ht="15">
      <c r="H363" s="73"/>
      <c r="I363" s="73"/>
      <c r="J363" s="73"/>
      <c r="K363" s="73"/>
      <c r="L363" s="73"/>
      <c r="M363" s="73"/>
      <c r="N363" s="217"/>
      <c r="O363" s="217"/>
      <c r="P363" s="73"/>
      <c r="Q363" s="73"/>
    </row>
    <row r="364" spans="8:17" ht="15">
      <c r="H364" s="73"/>
      <c r="I364" s="73"/>
      <c r="J364" s="73"/>
      <c r="K364" s="73"/>
      <c r="L364" s="73"/>
      <c r="M364" s="73"/>
      <c r="N364" s="217"/>
      <c r="O364" s="217"/>
      <c r="P364" s="73"/>
      <c r="Q364" s="73"/>
    </row>
    <row r="365" spans="8:17" ht="15">
      <c r="H365" s="73"/>
      <c r="I365" s="73"/>
      <c r="J365" s="73"/>
      <c r="K365" s="73"/>
      <c r="L365" s="73"/>
      <c r="M365" s="73"/>
      <c r="N365" s="217"/>
      <c r="O365" s="217"/>
      <c r="P365" s="73"/>
      <c r="Q365" s="73"/>
    </row>
    <row r="366" spans="8:17" ht="15">
      <c r="H366" s="73"/>
      <c r="I366" s="73"/>
      <c r="J366" s="73"/>
      <c r="K366" s="73"/>
      <c r="L366" s="73"/>
      <c r="M366" s="73"/>
      <c r="N366" s="217"/>
      <c r="O366" s="217"/>
      <c r="P366" s="73"/>
      <c r="Q366" s="73"/>
    </row>
    <row r="367" spans="8:17" ht="15">
      <c r="H367" s="73"/>
      <c r="I367" s="73"/>
      <c r="J367" s="73"/>
      <c r="K367" s="73"/>
      <c r="L367" s="73"/>
      <c r="M367" s="73"/>
      <c r="N367" s="217"/>
      <c r="O367" s="217"/>
      <c r="P367" s="73"/>
      <c r="Q367" s="73"/>
    </row>
    <row r="368" spans="8:17" ht="15">
      <c r="H368" s="73"/>
      <c r="I368" s="73"/>
      <c r="J368" s="73"/>
      <c r="K368" s="73"/>
      <c r="L368" s="73"/>
      <c r="M368" s="73"/>
      <c r="N368" s="217"/>
      <c r="O368" s="217"/>
      <c r="P368" s="73"/>
      <c r="Q368" s="73"/>
    </row>
    <row r="369" spans="8:17" ht="15">
      <c r="H369" s="73"/>
      <c r="I369" s="73"/>
      <c r="J369" s="73"/>
      <c r="K369" s="73"/>
      <c r="L369" s="73"/>
      <c r="M369" s="73"/>
      <c r="N369" s="217"/>
      <c r="O369" s="217"/>
      <c r="P369" s="73"/>
      <c r="Q369" s="73"/>
    </row>
    <row r="370" spans="8:17" ht="15">
      <c r="H370" s="73"/>
      <c r="I370" s="73"/>
      <c r="J370" s="73"/>
      <c r="K370" s="73"/>
      <c r="L370" s="73"/>
      <c r="M370" s="73"/>
      <c r="N370" s="217"/>
      <c r="O370" s="217"/>
      <c r="P370" s="73"/>
      <c r="Q370" s="73"/>
    </row>
    <row r="371" spans="8:17" ht="15">
      <c r="H371" s="73"/>
      <c r="I371" s="73"/>
      <c r="J371" s="73"/>
      <c r="K371" s="73"/>
      <c r="L371" s="73"/>
      <c r="M371" s="73"/>
      <c r="N371" s="217"/>
      <c r="O371" s="217"/>
      <c r="P371" s="73"/>
      <c r="Q371" s="73"/>
    </row>
    <row r="372" spans="8:17" ht="15">
      <c r="H372" s="73"/>
      <c r="I372" s="73"/>
      <c r="J372" s="73"/>
      <c r="K372" s="73"/>
      <c r="L372" s="73"/>
      <c r="M372" s="73"/>
      <c r="N372" s="217"/>
      <c r="O372" s="217"/>
      <c r="P372" s="73"/>
      <c r="Q372" s="73"/>
    </row>
    <row r="373" spans="8:17" ht="15">
      <c r="H373" s="73"/>
      <c r="I373" s="73"/>
      <c r="J373" s="73"/>
      <c r="K373" s="73"/>
      <c r="L373" s="73"/>
      <c r="M373" s="73"/>
      <c r="N373" s="217"/>
      <c r="O373" s="217"/>
      <c r="P373" s="73"/>
      <c r="Q373" s="73"/>
    </row>
    <row r="374" spans="8:17" ht="15">
      <c r="H374" s="73"/>
      <c r="I374" s="73"/>
      <c r="J374" s="73"/>
      <c r="K374" s="73"/>
      <c r="L374" s="73"/>
      <c r="M374" s="73"/>
      <c r="N374" s="217"/>
      <c r="O374" s="217"/>
      <c r="P374" s="73"/>
      <c r="Q374" s="73"/>
    </row>
    <row r="375" spans="8:17" ht="15">
      <c r="H375" s="73"/>
      <c r="I375" s="73"/>
      <c r="J375" s="73"/>
      <c r="K375" s="73"/>
      <c r="L375" s="73"/>
      <c r="M375" s="73"/>
      <c r="N375" s="217"/>
      <c r="O375" s="217"/>
      <c r="P375" s="73"/>
      <c r="Q375" s="73"/>
    </row>
    <row r="376" spans="8:17" ht="15">
      <c r="H376" s="73"/>
      <c r="I376" s="73"/>
      <c r="J376" s="73"/>
      <c r="K376" s="73"/>
      <c r="L376" s="73"/>
      <c r="M376" s="73"/>
      <c r="N376" s="217"/>
      <c r="O376" s="217"/>
      <c r="P376" s="73"/>
      <c r="Q376" s="73"/>
    </row>
    <row r="377" spans="8:17" ht="15">
      <c r="H377" s="73"/>
      <c r="I377" s="73"/>
      <c r="J377" s="73"/>
      <c r="K377" s="73"/>
      <c r="L377" s="73"/>
      <c r="M377" s="73"/>
      <c r="N377" s="217"/>
      <c r="O377" s="217"/>
      <c r="P377" s="73"/>
      <c r="Q377" s="73"/>
    </row>
    <row r="378" spans="8:17" ht="15">
      <c r="H378" s="73"/>
      <c r="I378" s="73"/>
      <c r="J378" s="73"/>
      <c r="K378" s="73"/>
      <c r="L378" s="73"/>
      <c r="M378" s="73"/>
      <c r="N378" s="217"/>
      <c r="O378" s="217"/>
      <c r="P378" s="73"/>
      <c r="Q378" s="73"/>
    </row>
    <row r="379" spans="8:17" ht="15">
      <c r="H379" s="73"/>
      <c r="I379" s="73"/>
      <c r="J379" s="73"/>
      <c r="K379" s="73"/>
      <c r="L379" s="73"/>
      <c r="M379" s="73"/>
      <c r="N379" s="217"/>
      <c r="O379" s="217"/>
      <c r="P379" s="73"/>
      <c r="Q379" s="73"/>
    </row>
    <row r="380" spans="8:17" ht="15">
      <c r="H380" s="73"/>
      <c r="I380" s="73"/>
      <c r="J380" s="73"/>
      <c r="K380" s="73"/>
      <c r="L380" s="73"/>
      <c r="M380" s="73"/>
      <c r="N380" s="217"/>
      <c r="O380" s="217"/>
      <c r="P380" s="73"/>
      <c r="Q380" s="73"/>
    </row>
    <row r="381" spans="8:17" ht="15">
      <c r="H381" s="73"/>
      <c r="I381" s="73"/>
      <c r="J381" s="73"/>
      <c r="K381" s="73"/>
      <c r="L381" s="73"/>
      <c r="M381" s="73"/>
      <c r="N381" s="217"/>
      <c r="O381" s="217"/>
      <c r="P381" s="73"/>
      <c r="Q381" s="73"/>
    </row>
    <row r="382" spans="8:17" ht="15">
      <c r="H382" s="73"/>
      <c r="I382" s="73"/>
      <c r="J382" s="73"/>
      <c r="K382" s="73"/>
      <c r="L382" s="73"/>
      <c r="M382" s="73"/>
      <c r="N382" s="217"/>
      <c r="O382" s="217"/>
      <c r="P382" s="73"/>
      <c r="Q382" s="73"/>
    </row>
    <row r="383" spans="8:17" ht="15">
      <c r="H383" s="73"/>
      <c r="I383" s="73"/>
      <c r="J383" s="73"/>
      <c r="K383" s="73"/>
      <c r="L383" s="73"/>
      <c r="M383" s="73"/>
      <c r="N383" s="217"/>
      <c r="O383" s="217"/>
      <c r="P383" s="73"/>
      <c r="Q383" s="73"/>
    </row>
    <row r="384" spans="8:17" ht="15">
      <c r="H384" s="73"/>
      <c r="I384" s="73"/>
      <c r="J384" s="73"/>
      <c r="K384" s="73"/>
      <c r="L384" s="73"/>
      <c r="M384" s="73"/>
      <c r="N384" s="217"/>
      <c r="O384" s="217"/>
      <c r="P384" s="73"/>
      <c r="Q384" s="73"/>
    </row>
    <row r="385" spans="8:17" ht="15">
      <c r="H385" s="73"/>
      <c r="I385" s="73"/>
      <c r="J385" s="73"/>
      <c r="K385" s="73"/>
      <c r="L385" s="73"/>
      <c r="M385" s="73"/>
      <c r="N385" s="217"/>
      <c r="O385" s="217"/>
      <c r="P385" s="73"/>
      <c r="Q385" s="73"/>
    </row>
    <row r="386" spans="8:17" ht="15">
      <c r="H386" s="73"/>
      <c r="I386" s="73"/>
      <c r="J386" s="73"/>
      <c r="K386" s="73"/>
      <c r="L386" s="73"/>
      <c r="M386" s="73"/>
      <c r="N386" s="217"/>
      <c r="O386" s="217"/>
      <c r="P386" s="73"/>
      <c r="Q386" s="73"/>
    </row>
    <row r="387" spans="8:17" ht="15">
      <c r="H387" s="73"/>
      <c r="I387" s="73"/>
      <c r="J387" s="73"/>
      <c r="K387" s="73"/>
      <c r="L387" s="73"/>
      <c r="M387" s="73"/>
      <c r="N387" s="217"/>
      <c r="O387" s="217"/>
      <c r="P387" s="73"/>
      <c r="Q387" s="73"/>
    </row>
    <row r="388" spans="8:17" ht="15">
      <c r="H388" s="73"/>
      <c r="I388" s="73"/>
      <c r="J388" s="73"/>
      <c r="K388" s="73"/>
      <c r="L388" s="73"/>
      <c r="M388" s="73"/>
      <c r="N388" s="217"/>
      <c r="O388" s="217"/>
      <c r="P388" s="73"/>
      <c r="Q388" s="73"/>
    </row>
    <row r="389" spans="8:17" ht="15">
      <c r="H389" s="73"/>
      <c r="I389" s="73"/>
      <c r="J389" s="73"/>
      <c r="K389" s="73"/>
      <c r="L389" s="73"/>
      <c r="M389" s="73"/>
      <c r="N389" s="217"/>
      <c r="O389" s="217"/>
      <c r="P389" s="73"/>
      <c r="Q389" s="73"/>
    </row>
    <row r="390" spans="8:17" ht="15">
      <c r="H390" s="73"/>
      <c r="I390" s="73"/>
      <c r="J390" s="73"/>
      <c r="K390" s="73"/>
      <c r="L390" s="73"/>
      <c r="M390" s="73"/>
      <c r="N390" s="217"/>
      <c r="O390" s="217"/>
      <c r="P390" s="73"/>
      <c r="Q390" s="73"/>
    </row>
    <row r="391" spans="8:17" ht="15">
      <c r="H391" s="73"/>
      <c r="I391" s="73"/>
      <c r="J391" s="73"/>
      <c r="K391" s="73"/>
      <c r="L391" s="73"/>
      <c r="M391" s="73"/>
      <c r="N391" s="217"/>
      <c r="O391" s="217"/>
      <c r="P391" s="73"/>
      <c r="Q391" s="73"/>
    </row>
    <row r="392" spans="8:17" ht="15">
      <c r="H392" s="73"/>
      <c r="I392" s="73"/>
      <c r="J392" s="73"/>
      <c r="K392" s="73"/>
      <c r="L392" s="73"/>
      <c r="M392" s="73"/>
      <c r="N392" s="217"/>
      <c r="O392" s="217"/>
      <c r="P392" s="73"/>
      <c r="Q392" s="73"/>
    </row>
    <row r="393" spans="8:17" ht="15">
      <c r="H393" s="73"/>
      <c r="I393" s="73"/>
      <c r="J393" s="73"/>
      <c r="K393" s="73"/>
      <c r="L393" s="73"/>
      <c r="M393" s="73"/>
      <c r="N393" s="217"/>
      <c r="O393" s="217"/>
      <c r="P393" s="73"/>
      <c r="Q393" s="73"/>
    </row>
    <row r="394" spans="8:17" ht="15">
      <c r="H394" s="73"/>
      <c r="I394" s="73"/>
      <c r="J394" s="73"/>
      <c r="K394" s="73"/>
      <c r="L394" s="73"/>
      <c r="M394" s="73"/>
      <c r="N394" s="217"/>
      <c r="O394" s="217"/>
      <c r="P394" s="73"/>
      <c r="Q394" s="73"/>
    </row>
    <row r="395" spans="8:17" ht="15">
      <c r="H395" s="73"/>
      <c r="I395" s="73"/>
      <c r="J395" s="73"/>
      <c r="K395" s="73"/>
      <c r="L395" s="73"/>
      <c r="M395" s="73"/>
      <c r="N395" s="217"/>
      <c r="O395" s="217"/>
      <c r="P395" s="73"/>
      <c r="Q395" s="73"/>
    </row>
    <row r="396" spans="8:17" ht="15">
      <c r="H396" s="73"/>
      <c r="I396" s="73"/>
      <c r="J396" s="73"/>
      <c r="K396" s="73"/>
      <c r="L396" s="73"/>
      <c r="M396" s="73"/>
      <c r="N396" s="217"/>
      <c r="O396" s="217"/>
      <c r="P396" s="73"/>
      <c r="Q396" s="73"/>
    </row>
    <row r="397" spans="8:17" ht="15">
      <c r="H397" s="73"/>
      <c r="I397" s="73"/>
      <c r="J397" s="73"/>
      <c r="K397" s="73"/>
      <c r="L397" s="73"/>
      <c r="M397" s="73"/>
      <c r="N397" s="217"/>
      <c r="O397" s="217"/>
      <c r="P397" s="73"/>
      <c r="Q397" s="73"/>
    </row>
    <row r="398" spans="8:17" ht="15">
      <c r="H398" s="73"/>
      <c r="I398" s="73"/>
      <c r="J398" s="73"/>
      <c r="K398" s="73"/>
      <c r="L398" s="73"/>
      <c r="M398" s="73"/>
      <c r="N398" s="217"/>
      <c r="O398" s="217"/>
      <c r="P398" s="73"/>
      <c r="Q398" s="73"/>
    </row>
    <row r="399" spans="8:17" ht="15">
      <c r="H399" s="73"/>
      <c r="I399" s="73"/>
      <c r="J399" s="73"/>
      <c r="K399" s="73"/>
      <c r="L399" s="73"/>
      <c r="M399" s="73"/>
      <c r="N399" s="217"/>
      <c r="O399" s="217"/>
      <c r="P399" s="73"/>
      <c r="Q399" s="73"/>
    </row>
    <row r="400" spans="8:17" ht="15">
      <c r="H400" s="73"/>
      <c r="I400" s="73"/>
      <c r="J400" s="73"/>
      <c r="K400" s="73"/>
      <c r="L400" s="73"/>
      <c r="M400" s="73"/>
      <c r="N400" s="217"/>
      <c r="O400" s="217"/>
      <c r="P400" s="73"/>
      <c r="Q400" s="73"/>
    </row>
    <row r="401" spans="8:17" ht="15">
      <c r="H401" s="73"/>
      <c r="I401" s="73"/>
      <c r="J401" s="73"/>
      <c r="K401" s="73"/>
      <c r="L401" s="73"/>
      <c r="M401" s="73"/>
      <c r="N401" s="217"/>
      <c r="O401" s="217"/>
      <c r="P401" s="73"/>
      <c r="Q401" s="73"/>
    </row>
    <row r="402" spans="8:17" ht="15">
      <c r="H402" s="73"/>
      <c r="I402" s="73"/>
      <c r="J402" s="73"/>
      <c r="K402" s="73"/>
      <c r="L402" s="73"/>
      <c r="M402" s="73"/>
      <c r="N402" s="217"/>
      <c r="O402" s="217"/>
      <c r="P402" s="73"/>
      <c r="Q402" s="73"/>
    </row>
    <row r="403" spans="8:17" ht="15">
      <c r="H403" s="73"/>
      <c r="I403" s="73"/>
      <c r="J403" s="73"/>
      <c r="K403" s="73"/>
      <c r="L403" s="73"/>
      <c r="M403" s="73"/>
      <c r="N403" s="217"/>
      <c r="O403" s="217"/>
      <c r="P403" s="73"/>
      <c r="Q403" s="73"/>
    </row>
    <row r="404" spans="8:17" ht="15">
      <c r="H404" s="73"/>
      <c r="I404" s="73"/>
      <c r="J404" s="73"/>
      <c r="K404" s="73"/>
      <c r="L404" s="73"/>
      <c r="M404" s="73"/>
      <c r="N404" s="217"/>
      <c r="O404" s="217"/>
      <c r="P404" s="73"/>
      <c r="Q404" s="73"/>
    </row>
    <row r="405" spans="8:17" ht="15">
      <c r="H405" s="73"/>
      <c r="I405" s="73"/>
      <c r="J405" s="73"/>
      <c r="K405" s="73"/>
      <c r="L405" s="73"/>
      <c r="M405" s="73"/>
      <c r="N405" s="217"/>
      <c r="O405" s="217"/>
      <c r="P405" s="73"/>
      <c r="Q405" s="73"/>
    </row>
    <row r="406" spans="8:17" ht="15">
      <c r="H406" s="73"/>
      <c r="I406" s="73"/>
      <c r="J406" s="73"/>
      <c r="K406" s="73"/>
      <c r="L406" s="73"/>
      <c r="M406" s="73"/>
      <c r="N406" s="217"/>
      <c r="O406" s="217"/>
      <c r="P406" s="73"/>
      <c r="Q406" s="73"/>
    </row>
    <row r="407" spans="8:17" ht="15">
      <c r="H407" s="73"/>
      <c r="I407" s="73"/>
      <c r="J407" s="73"/>
      <c r="K407" s="73"/>
      <c r="L407" s="73"/>
      <c r="M407" s="73"/>
      <c r="N407" s="217"/>
      <c r="O407" s="217"/>
      <c r="P407" s="73"/>
      <c r="Q407" s="73"/>
    </row>
    <row r="408" spans="8:17" ht="15">
      <c r="H408" s="73"/>
      <c r="I408" s="73"/>
      <c r="J408" s="73"/>
      <c r="K408" s="73"/>
      <c r="L408" s="73"/>
      <c r="M408" s="73"/>
      <c r="N408" s="217"/>
      <c r="O408" s="217"/>
      <c r="P408" s="73"/>
      <c r="Q408" s="73"/>
    </row>
    <row r="409" spans="8:17" ht="15">
      <c r="H409" s="73"/>
      <c r="I409" s="73"/>
      <c r="J409" s="73"/>
      <c r="K409" s="73"/>
      <c r="L409" s="73"/>
      <c r="M409" s="73"/>
      <c r="N409" s="217"/>
      <c r="O409" s="217"/>
      <c r="P409" s="73"/>
      <c r="Q409" s="73"/>
    </row>
    <row r="410" spans="8:17" ht="15">
      <c r="H410" s="73"/>
      <c r="I410" s="73"/>
      <c r="J410" s="73"/>
      <c r="K410" s="73"/>
      <c r="L410" s="73"/>
      <c r="M410" s="73"/>
      <c r="N410" s="217"/>
      <c r="O410" s="217"/>
      <c r="P410" s="73"/>
      <c r="Q410" s="73"/>
    </row>
    <row r="411" spans="8:17" ht="15">
      <c r="H411" s="73"/>
      <c r="I411" s="73"/>
      <c r="J411" s="73"/>
      <c r="K411" s="73"/>
      <c r="L411" s="73"/>
      <c r="M411" s="73"/>
      <c r="N411" s="217"/>
      <c r="O411" s="217"/>
      <c r="P411" s="73"/>
      <c r="Q411" s="73"/>
    </row>
    <row r="412" spans="8:17" ht="15">
      <c r="H412" s="73"/>
      <c r="I412" s="73"/>
      <c r="J412" s="73"/>
      <c r="K412" s="73"/>
      <c r="L412" s="73"/>
      <c r="M412" s="73"/>
      <c r="N412" s="217"/>
      <c r="O412" s="217"/>
      <c r="P412" s="73"/>
      <c r="Q412" s="73"/>
    </row>
    <row r="413" spans="8:17" ht="15">
      <c r="H413" s="73"/>
      <c r="I413" s="73"/>
      <c r="J413" s="73"/>
      <c r="K413" s="73"/>
      <c r="L413" s="73"/>
      <c r="M413" s="73"/>
      <c r="N413" s="217"/>
      <c r="O413" s="217"/>
      <c r="P413" s="73"/>
      <c r="Q413" s="73"/>
    </row>
    <row r="414" spans="8:17" ht="15">
      <c r="H414" s="73"/>
      <c r="I414" s="73"/>
      <c r="J414" s="73"/>
      <c r="K414" s="73"/>
      <c r="L414" s="73"/>
      <c r="M414" s="73"/>
      <c r="N414" s="217"/>
      <c r="O414" s="217"/>
      <c r="P414" s="73"/>
      <c r="Q414" s="73"/>
    </row>
    <row r="415" spans="8:17" ht="15">
      <c r="H415" s="73"/>
      <c r="I415" s="73"/>
      <c r="J415" s="73"/>
      <c r="K415" s="73"/>
      <c r="L415" s="73"/>
      <c r="M415" s="73"/>
      <c r="N415" s="217"/>
      <c r="O415" s="217"/>
      <c r="P415" s="73"/>
      <c r="Q415" s="73"/>
    </row>
    <row r="416" spans="8:17" ht="15">
      <c r="H416" s="73"/>
      <c r="I416" s="73"/>
      <c r="J416" s="73"/>
      <c r="K416" s="73"/>
      <c r="L416" s="73"/>
      <c r="M416" s="73"/>
      <c r="N416" s="217"/>
      <c r="O416" s="217"/>
      <c r="P416" s="73"/>
      <c r="Q416" s="73"/>
    </row>
    <row r="417" spans="8:17" ht="15">
      <c r="H417" s="73"/>
      <c r="I417" s="73"/>
      <c r="J417" s="73"/>
      <c r="K417" s="73"/>
      <c r="L417" s="73"/>
      <c r="M417" s="73"/>
      <c r="N417" s="217"/>
      <c r="O417" s="217"/>
      <c r="P417" s="73"/>
      <c r="Q417" s="73"/>
    </row>
    <row r="418" spans="8:17" ht="15">
      <c r="H418" s="73"/>
      <c r="I418" s="73"/>
      <c r="J418" s="73"/>
      <c r="K418" s="73"/>
      <c r="L418" s="73"/>
      <c r="M418" s="73"/>
      <c r="N418" s="217"/>
      <c r="O418" s="217"/>
      <c r="P418" s="73"/>
      <c r="Q418" s="73"/>
    </row>
    <row r="419" spans="8:17" ht="15">
      <c r="H419" s="73"/>
      <c r="I419" s="73"/>
      <c r="J419" s="73"/>
      <c r="K419" s="73"/>
      <c r="L419" s="73"/>
      <c r="M419" s="73"/>
      <c r="N419" s="217"/>
      <c r="O419" s="217"/>
      <c r="P419" s="73"/>
      <c r="Q419" s="73"/>
    </row>
    <row r="420" spans="8:17" ht="15">
      <c r="H420" s="73"/>
      <c r="I420" s="73"/>
      <c r="J420" s="73"/>
      <c r="K420" s="73"/>
      <c r="L420" s="73"/>
      <c r="M420" s="73"/>
      <c r="N420" s="217"/>
      <c r="O420" s="217"/>
      <c r="P420" s="73"/>
      <c r="Q420" s="73"/>
    </row>
    <row r="421" spans="8:17" ht="15">
      <c r="H421" s="73"/>
      <c r="I421" s="73"/>
      <c r="J421" s="73"/>
      <c r="K421" s="73"/>
      <c r="L421" s="73"/>
      <c r="M421" s="73"/>
      <c r="N421" s="217"/>
      <c r="O421" s="217"/>
      <c r="P421" s="73"/>
      <c r="Q421" s="73"/>
    </row>
    <row r="422" spans="8:17" ht="15">
      <c r="H422" s="73"/>
      <c r="I422" s="73"/>
      <c r="J422" s="73"/>
      <c r="K422" s="73"/>
      <c r="L422" s="73"/>
      <c r="M422" s="73"/>
      <c r="N422" s="217"/>
      <c r="O422" s="217"/>
      <c r="P422" s="73"/>
      <c r="Q422" s="73"/>
    </row>
    <row r="423" spans="8:17" ht="15">
      <c r="H423" s="73"/>
      <c r="I423" s="73"/>
      <c r="J423" s="73"/>
      <c r="K423" s="73"/>
      <c r="L423" s="73"/>
      <c r="M423" s="73"/>
      <c r="N423" s="217"/>
      <c r="O423" s="217"/>
      <c r="P423" s="73"/>
      <c r="Q423" s="73"/>
    </row>
    <row r="424" spans="8:17" ht="15">
      <c r="H424" s="73"/>
      <c r="I424" s="73"/>
      <c r="J424" s="73"/>
      <c r="K424" s="73"/>
      <c r="L424" s="73"/>
      <c r="M424" s="73"/>
      <c r="N424" s="217"/>
      <c r="O424" s="217"/>
      <c r="P424" s="73"/>
      <c r="Q424" s="73"/>
    </row>
    <row r="425" spans="8:17" ht="15">
      <c r="H425" s="73"/>
      <c r="I425" s="73"/>
      <c r="J425" s="73"/>
      <c r="K425" s="73"/>
      <c r="L425" s="73"/>
      <c r="M425" s="73"/>
      <c r="N425" s="217"/>
      <c r="O425" s="217"/>
      <c r="P425" s="73"/>
      <c r="Q425" s="73"/>
    </row>
    <row r="426" spans="8:17" ht="15">
      <c r="H426" s="73"/>
      <c r="I426" s="73"/>
      <c r="J426" s="73"/>
      <c r="K426" s="73"/>
      <c r="L426" s="73"/>
      <c r="M426" s="73"/>
      <c r="N426" s="217"/>
      <c r="O426" s="217"/>
      <c r="P426" s="73"/>
      <c r="Q426" s="73"/>
    </row>
    <row r="427" spans="8:17" ht="15">
      <c r="H427" s="73"/>
      <c r="I427" s="73"/>
      <c r="J427" s="73"/>
      <c r="K427" s="73"/>
      <c r="L427" s="73"/>
      <c r="M427" s="73"/>
      <c r="N427" s="217"/>
      <c r="O427" s="217"/>
      <c r="P427" s="73"/>
      <c r="Q427" s="73"/>
    </row>
    <row r="428" spans="8:17" ht="15">
      <c r="H428" s="73"/>
      <c r="I428" s="73"/>
      <c r="J428" s="73"/>
      <c r="K428" s="73"/>
      <c r="L428" s="73"/>
      <c r="M428" s="73"/>
      <c r="N428" s="217"/>
      <c r="O428" s="217"/>
      <c r="P428" s="73"/>
      <c r="Q428" s="73"/>
    </row>
    <row r="429" spans="8:17" ht="15">
      <c r="H429" s="73"/>
      <c r="I429" s="73"/>
      <c r="J429" s="73"/>
      <c r="K429" s="73"/>
      <c r="L429" s="73"/>
      <c r="M429" s="73"/>
      <c r="N429" s="217"/>
      <c r="O429" s="217"/>
      <c r="P429" s="73"/>
      <c r="Q429" s="73"/>
    </row>
    <row r="430" spans="8:17" ht="15">
      <c r="H430" s="73"/>
      <c r="I430" s="73"/>
      <c r="J430" s="73"/>
      <c r="K430" s="73"/>
      <c r="L430" s="73"/>
      <c r="M430" s="73"/>
      <c r="N430" s="217"/>
      <c r="O430" s="217"/>
      <c r="P430" s="73"/>
      <c r="Q430" s="73"/>
    </row>
    <row r="431" spans="8:17" ht="15">
      <c r="H431" s="73"/>
      <c r="I431" s="73"/>
      <c r="J431" s="73"/>
      <c r="K431" s="73"/>
      <c r="L431" s="73"/>
      <c r="M431" s="73"/>
      <c r="N431" s="217"/>
      <c r="O431" s="217"/>
      <c r="P431" s="73"/>
      <c r="Q431" s="73"/>
    </row>
    <row r="432" spans="8:17" ht="15">
      <c r="H432" s="73"/>
      <c r="I432" s="73"/>
      <c r="J432" s="73"/>
      <c r="K432" s="73"/>
      <c r="L432" s="73"/>
      <c r="M432" s="73"/>
      <c r="N432" s="217"/>
      <c r="O432" s="217"/>
      <c r="P432" s="73"/>
      <c r="Q432" s="73"/>
    </row>
    <row r="433" spans="8:17" ht="15">
      <c r="H433" s="73"/>
      <c r="I433" s="73"/>
      <c r="J433" s="73"/>
      <c r="K433" s="73"/>
      <c r="L433" s="73"/>
      <c r="M433" s="73"/>
      <c r="N433" s="217"/>
      <c r="O433" s="217"/>
      <c r="P433" s="73"/>
      <c r="Q433" s="73"/>
    </row>
    <row r="434" spans="8:17" ht="15">
      <c r="H434" s="73"/>
      <c r="I434" s="73"/>
      <c r="J434" s="73"/>
      <c r="K434" s="73"/>
      <c r="L434" s="73"/>
      <c r="M434" s="73"/>
      <c r="N434" s="217"/>
      <c r="O434" s="217"/>
      <c r="P434" s="73"/>
      <c r="Q434" s="73"/>
    </row>
    <row r="435" spans="8:17" ht="15">
      <c r="H435" s="73"/>
      <c r="I435" s="73"/>
      <c r="J435" s="73"/>
      <c r="K435" s="73"/>
      <c r="L435" s="73"/>
      <c r="M435" s="73"/>
      <c r="N435" s="217"/>
      <c r="O435" s="217"/>
      <c r="P435" s="73"/>
      <c r="Q435" s="73"/>
    </row>
    <row r="436" spans="8:17" ht="15">
      <c r="H436" s="73"/>
      <c r="I436" s="73"/>
      <c r="J436" s="73"/>
      <c r="K436" s="73"/>
      <c r="L436" s="73"/>
      <c r="M436" s="73"/>
      <c r="N436" s="217"/>
      <c r="O436" s="217"/>
      <c r="P436" s="73"/>
      <c r="Q436" s="73"/>
    </row>
    <row r="437" spans="8:17" ht="15">
      <c r="H437" s="73"/>
      <c r="I437" s="73"/>
      <c r="J437" s="73"/>
      <c r="K437" s="73"/>
      <c r="L437" s="73"/>
      <c r="M437" s="73"/>
      <c r="N437" s="217"/>
      <c r="O437" s="217"/>
      <c r="P437" s="73"/>
      <c r="Q437" s="73"/>
    </row>
    <row r="438" spans="8:17" ht="15">
      <c r="H438" s="73"/>
      <c r="I438" s="73"/>
      <c r="J438" s="73"/>
      <c r="K438" s="73"/>
      <c r="L438" s="73"/>
      <c r="M438" s="73"/>
      <c r="N438" s="217"/>
      <c r="O438" s="217"/>
      <c r="P438" s="73"/>
      <c r="Q438" s="73"/>
    </row>
    <row r="439" spans="8:17" ht="15">
      <c r="H439" s="73"/>
      <c r="I439" s="73"/>
      <c r="J439" s="73"/>
      <c r="K439" s="73"/>
      <c r="L439" s="73"/>
      <c r="M439" s="73"/>
      <c r="N439" s="217"/>
      <c r="O439" s="217"/>
      <c r="P439" s="73"/>
      <c r="Q439" s="73"/>
    </row>
    <row r="440" spans="8:17" ht="15">
      <c r="H440" s="73"/>
      <c r="I440" s="73"/>
      <c r="J440" s="73"/>
      <c r="K440" s="73"/>
      <c r="L440" s="73"/>
      <c r="M440" s="73"/>
      <c r="N440" s="217"/>
      <c r="O440" s="217"/>
      <c r="P440" s="73"/>
      <c r="Q440" s="73"/>
    </row>
    <row r="441" spans="8:17" ht="15">
      <c r="H441" s="73"/>
      <c r="I441" s="73"/>
      <c r="J441" s="73"/>
      <c r="K441" s="73"/>
      <c r="L441" s="73"/>
      <c r="M441" s="73"/>
      <c r="N441" s="217"/>
      <c r="O441" s="217"/>
      <c r="P441" s="73"/>
      <c r="Q441" s="73"/>
    </row>
    <row r="442" spans="8:17" ht="15">
      <c r="H442" s="73"/>
      <c r="I442" s="73"/>
      <c r="J442" s="73"/>
      <c r="K442" s="73"/>
      <c r="L442" s="73"/>
      <c r="M442" s="73"/>
      <c r="N442" s="217"/>
      <c r="O442" s="217"/>
      <c r="P442" s="73"/>
      <c r="Q442" s="73"/>
    </row>
    <row r="443" spans="8:17" ht="15">
      <c r="H443" s="73"/>
      <c r="I443" s="73"/>
      <c r="J443" s="73"/>
      <c r="K443" s="73"/>
      <c r="L443" s="73"/>
      <c r="M443" s="73"/>
      <c r="N443" s="217"/>
      <c r="O443" s="217"/>
      <c r="P443" s="73"/>
      <c r="Q443" s="73"/>
    </row>
    <row r="444" spans="8:17" ht="15">
      <c r="H444" s="73"/>
      <c r="I444" s="73"/>
      <c r="J444" s="73"/>
      <c r="K444" s="73"/>
      <c r="L444" s="73"/>
      <c r="M444" s="73"/>
      <c r="N444" s="217"/>
      <c r="O444" s="217"/>
      <c r="P444" s="73"/>
      <c r="Q444" s="73"/>
    </row>
    <row r="445" spans="8:17" ht="15">
      <c r="H445" s="73"/>
      <c r="I445" s="73"/>
      <c r="J445" s="73"/>
      <c r="K445" s="73"/>
      <c r="L445" s="73"/>
      <c r="M445" s="73"/>
      <c r="N445" s="217"/>
      <c r="O445" s="217"/>
      <c r="P445" s="73"/>
      <c r="Q445" s="73"/>
    </row>
    <row r="446" spans="8:17" ht="15">
      <c r="H446" s="73"/>
      <c r="I446" s="73"/>
      <c r="J446" s="73"/>
      <c r="K446" s="73"/>
      <c r="L446" s="73"/>
      <c r="M446" s="73"/>
      <c r="N446" s="217"/>
      <c r="O446" s="217"/>
      <c r="P446" s="73"/>
      <c r="Q446" s="73"/>
    </row>
    <row r="447" spans="8:17" ht="15">
      <c r="H447" s="73"/>
      <c r="I447" s="73"/>
      <c r="J447" s="73"/>
      <c r="K447" s="73"/>
      <c r="L447" s="73"/>
      <c r="M447" s="73"/>
      <c r="N447" s="217"/>
      <c r="O447" s="217"/>
      <c r="P447" s="73"/>
      <c r="Q447" s="73"/>
    </row>
    <row r="448" spans="8:17" ht="15">
      <c r="H448" s="73"/>
      <c r="I448" s="73"/>
      <c r="J448" s="73"/>
      <c r="K448" s="73"/>
      <c r="L448" s="73"/>
      <c r="M448" s="73"/>
      <c r="N448" s="217"/>
      <c r="O448" s="217"/>
      <c r="P448" s="73"/>
      <c r="Q448" s="73"/>
    </row>
    <row r="449" spans="8:17" ht="15">
      <c r="H449" s="73"/>
      <c r="I449" s="73"/>
      <c r="J449" s="73"/>
      <c r="K449" s="73"/>
      <c r="L449" s="73"/>
      <c r="M449" s="73"/>
      <c r="N449" s="217"/>
      <c r="O449" s="217"/>
      <c r="P449" s="73"/>
      <c r="Q449" s="73"/>
    </row>
    <row r="450" spans="8:17" ht="15">
      <c r="H450" s="73"/>
      <c r="I450" s="73"/>
      <c r="J450" s="73"/>
      <c r="K450" s="73"/>
      <c r="L450" s="73"/>
      <c r="M450" s="73"/>
      <c r="N450" s="217"/>
      <c r="O450" s="217"/>
      <c r="P450" s="73"/>
      <c r="Q450" s="73"/>
    </row>
    <row r="451" spans="8:17" ht="15">
      <c r="H451" s="73"/>
      <c r="I451" s="73"/>
      <c r="J451" s="73"/>
      <c r="K451" s="73"/>
      <c r="L451" s="73"/>
      <c r="M451" s="73"/>
      <c r="N451" s="217"/>
      <c r="O451" s="217"/>
      <c r="P451" s="73"/>
      <c r="Q451" s="73"/>
    </row>
    <row r="452" spans="8:17" ht="15">
      <c r="H452" s="73"/>
      <c r="I452" s="73"/>
      <c r="J452" s="73"/>
      <c r="K452" s="73"/>
      <c r="L452" s="73"/>
      <c r="M452" s="73"/>
      <c r="N452" s="217"/>
      <c r="O452" s="217"/>
      <c r="P452" s="73"/>
      <c r="Q452" s="73"/>
    </row>
    <row r="453" spans="8:17" ht="15">
      <c r="H453" s="73"/>
      <c r="I453" s="73"/>
      <c r="J453" s="73"/>
      <c r="K453" s="73"/>
      <c r="L453" s="73"/>
      <c r="M453" s="73"/>
      <c r="N453" s="217"/>
      <c r="O453" s="217"/>
      <c r="P453" s="73"/>
      <c r="Q453" s="73"/>
    </row>
    <row r="454" spans="8:17" ht="15">
      <c r="H454" s="73"/>
      <c r="I454" s="73"/>
      <c r="J454" s="73"/>
      <c r="K454" s="73"/>
      <c r="L454" s="73"/>
      <c r="M454" s="73"/>
      <c r="N454" s="217"/>
      <c r="O454" s="217"/>
      <c r="P454" s="73"/>
      <c r="Q454" s="73"/>
    </row>
    <row r="455" spans="8:17" ht="15">
      <c r="H455" s="73"/>
      <c r="I455" s="73"/>
      <c r="J455" s="73"/>
      <c r="K455" s="73"/>
      <c r="L455" s="73"/>
      <c r="M455" s="73"/>
      <c r="N455" s="217"/>
      <c r="O455" s="217"/>
      <c r="P455" s="73"/>
      <c r="Q455" s="73"/>
    </row>
    <row r="456" spans="8:17" ht="15">
      <c r="H456" s="73"/>
      <c r="I456" s="73"/>
      <c r="J456" s="73"/>
      <c r="K456" s="73"/>
      <c r="L456" s="73"/>
      <c r="M456" s="73"/>
      <c r="N456" s="217"/>
      <c r="O456" s="217"/>
      <c r="P456" s="73"/>
      <c r="Q456" s="73"/>
    </row>
    <row r="457" spans="8:17" ht="15">
      <c r="H457" s="73"/>
      <c r="I457" s="73"/>
      <c r="J457" s="73"/>
      <c r="K457" s="73"/>
      <c r="L457" s="73"/>
      <c r="M457" s="73"/>
      <c r="N457" s="217"/>
      <c r="O457" s="217"/>
      <c r="P457" s="73"/>
      <c r="Q457" s="73"/>
    </row>
    <row r="458" spans="8:17" ht="15">
      <c r="H458" s="73"/>
      <c r="I458" s="73"/>
      <c r="J458" s="73"/>
      <c r="K458" s="73"/>
      <c r="L458" s="73"/>
      <c r="M458" s="73"/>
      <c r="N458" s="217"/>
      <c r="O458" s="217"/>
      <c r="P458" s="73"/>
      <c r="Q458" s="73"/>
    </row>
    <row r="459" spans="8:17" ht="15">
      <c r="H459" s="73"/>
      <c r="I459" s="73"/>
      <c r="J459" s="73"/>
      <c r="K459" s="73"/>
      <c r="L459" s="73"/>
      <c r="M459" s="73"/>
      <c r="N459" s="217"/>
      <c r="O459" s="217"/>
      <c r="P459" s="73"/>
      <c r="Q459" s="73"/>
    </row>
    <row r="460" spans="8:17" ht="15">
      <c r="H460" s="73"/>
      <c r="I460" s="73"/>
      <c r="J460" s="73"/>
      <c r="K460" s="73"/>
      <c r="L460" s="73"/>
      <c r="M460" s="73"/>
      <c r="N460" s="217"/>
      <c r="O460" s="217"/>
      <c r="P460" s="73"/>
      <c r="Q460" s="73"/>
    </row>
    <row r="461" spans="8:17" ht="15">
      <c r="H461" s="73"/>
      <c r="I461" s="73"/>
      <c r="J461" s="73"/>
      <c r="K461" s="73"/>
      <c r="L461" s="73"/>
      <c r="M461" s="73"/>
      <c r="N461" s="217"/>
      <c r="O461" s="217"/>
      <c r="P461" s="73"/>
      <c r="Q461" s="73"/>
    </row>
    <row r="462" spans="8:17" ht="15">
      <c r="H462" s="73"/>
      <c r="I462" s="73"/>
      <c r="J462" s="73"/>
      <c r="K462" s="73"/>
      <c r="L462" s="73"/>
      <c r="M462" s="73"/>
      <c r="N462" s="217"/>
      <c r="O462" s="217"/>
      <c r="P462" s="73"/>
      <c r="Q462" s="73"/>
    </row>
    <row r="463" spans="8:17" ht="15">
      <c r="H463" s="73"/>
      <c r="I463" s="73"/>
      <c r="J463" s="73"/>
      <c r="K463" s="73"/>
      <c r="L463" s="73"/>
      <c r="M463" s="73"/>
      <c r="N463" s="217"/>
      <c r="O463" s="217"/>
      <c r="P463" s="73"/>
      <c r="Q463" s="73"/>
    </row>
    <row r="464" spans="8:17" ht="15">
      <c r="H464" s="73"/>
      <c r="I464" s="73"/>
      <c r="J464" s="73"/>
      <c r="K464" s="73"/>
      <c r="L464" s="73"/>
      <c r="M464" s="73"/>
      <c r="N464" s="217"/>
      <c r="O464" s="217"/>
      <c r="P464" s="73"/>
      <c r="Q464" s="73"/>
    </row>
    <row r="465" spans="8:17" ht="15">
      <c r="H465" s="73"/>
      <c r="I465" s="73"/>
      <c r="J465" s="73"/>
      <c r="K465" s="73"/>
      <c r="L465" s="73"/>
      <c r="M465" s="73"/>
      <c r="N465" s="217"/>
      <c r="O465" s="217"/>
      <c r="P465" s="73"/>
      <c r="Q465" s="73"/>
    </row>
    <row r="466" spans="8:17" ht="15">
      <c r="H466" s="73"/>
      <c r="I466" s="73"/>
      <c r="J466" s="73"/>
      <c r="K466" s="73"/>
      <c r="L466" s="73"/>
      <c r="M466" s="73"/>
      <c r="N466" s="217"/>
      <c r="O466" s="217"/>
      <c r="P466" s="73"/>
      <c r="Q466" s="73"/>
    </row>
    <row r="467" spans="8:17" ht="15">
      <c r="H467" s="73"/>
      <c r="I467" s="73"/>
      <c r="J467" s="73"/>
      <c r="K467" s="73"/>
      <c r="L467" s="73"/>
      <c r="M467" s="73"/>
      <c r="N467" s="217"/>
      <c r="O467" s="217"/>
      <c r="P467" s="73"/>
      <c r="Q467" s="73"/>
    </row>
    <row r="468" spans="8:17" ht="15">
      <c r="H468" s="73"/>
      <c r="I468" s="73"/>
      <c r="J468" s="73"/>
      <c r="K468" s="73"/>
      <c r="L468" s="73"/>
      <c r="M468" s="73"/>
      <c r="N468" s="217"/>
      <c r="O468" s="217"/>
      <c r="P468" s="73"/>
      <c r="Q468" s="73"/>
    </row>
    <row r="469" spans="8:17" ht="15">
      <c r="H469" s="73"/>
      <c r="I469" s="73"/>
      <c r="J469" s="73"/>
      <c r="K469" s="73"/>
      <c r="L469" s="73"/>
      <c r="M469" s="73"/>
      <c r="N469" s="217"/>
      <c r="O469" s="217"/>
      <c r="P469" s="73"/>
      <c r="Q469" s="73"/>
    </row>
    <row r="470" spans="8:17" ht="15">
      <c r="H470" s="73"/>
      <c r="I470" s="73"/>
      <c r="J470" s="73"/>
      <c r="K470" s="73"/>
      <c r="L470" s="73"/>
      <c r="M470" s="73"/>
      <c r="N470" s="217"/>
      <c r="O470" s="217"/>
      <c r="P470" s="73"/>
      <c r="Q470" s="73"/>
    </row>
    <row r="471" spans="8:17" ht="15">
      <c r="H471" s="73"/>
      <c r="I471" s="73"/>
      <c r="J471" s="73"/>
      <c r="K471" s="73"/>
      <c r="L471" s="73"/>
      <c r="M471" s="73"/>
      <c r="N471" s="217"/>
      <c r="O471" s="217"/>
      <c r="P471" s="73"/>
      <c r="Q471" s="73"/>
    </row>
    <row r="472" spans="8:17" ht="15">
      <c r="H472" s="73"/>
      <c r="I472" s="73"/>
      <c r="J472" s="73"/>
      <c r="K472" s="73"/>
      <c r="L472" s="73"/>
      <c r="M472" s="73"/>
      <c r="N472" s="217"/>
      <c r="O472" s="217"/>
      <c r="P472" s="73"/>
      <c r="Q472" s="73"/>
    </row>
    <row r="473" spans="8:17" ht="15">
      <c r="H473" s="73"/>
      <c r="I473" s="73"/>
      <c r="J473" s="73"/>
      <c r="K473" s="73"/>
      <c r="L473" s="73"/>
      <c r="M473" s="73"/>
      <c r="N473" s="217"/>
      <c r="O473" s="217"/>
      <c r="P473" s="73"/>
      <c r="Q473" s="73"/>
    </row>
    <row r="474" spans="8:17" ht="15">
      <c r="H474" s="73"/>
      <c r="I474" s="73"/>
      <c r="J474" s="73"/>
      <c r="K474" s="73"/>
      <c r="L474" s="73"/>
      <c r="M474" s="73"/>
      <c r="N474" s="217"/>
      <c r="O474" s="217"/>
      <c r="P474" s="73"/>
      <c r="Q474" s="73"/>
    </row>
    <row r="475" spans="8:17" ht="15">
      <c r="H475" s="73"/>
      <c r="I475" s="73"/>
      <c r="J475" s="73"/>
      <c r="K475" s="73"/>
      <c r="L475" s="73"/>
      <c r="M475" s="73"/>
      <c r="N475" s="217"/>
      <c r="O475" s="217"/>
      <c r="P475" s="73"/>
      <c r="Q475" s="73"/>
    </row>
    <row r="476" spans="8:17" ht="15">
      <c r="H476" s="73"/>
      <c r="I476" s="73"/>
      <c r="J476" s="73"/>
      <c r="K476" s="73"/>
      <c r="L476" s="73"/>
      <c r="M476" s="73"/>
      <c r="N476" s="217"/>
      <c r="O476" s="217"/>
      <c r="P476" s="73"/>
      <c r="Q476" s="73"/>
    </row>
    <row r="477" spans="8:17" ht="15">
      <c r="H477" s="73"/>
      <c r="I477" s="73"/>
      <c r="J477" s="73"/>
      <c r="K477" s="73"/>
      <c r="L477" s="73"/>
      <c r="M477" s="73"/>
      <c r="N477" s="217"/>
      <c r="O477" s="217"/>
      <c r="P477" s="73"/>
      <c r="Q477" s="73"/>
    </row>
    <row r="478" spans="8:17" ht="15">
      <c r="H478" s="73"/>
      <c r="I478" s="73"/>
      <c r="J478" s="73"/>
      <c r="K478" s="73"/>
      <c r="L478" s="73"/>
      <c r="M478" s="73"/>
      <c r="N478" s="217"/>
      <c r="O478" s="217"/>
      <c r="P478" s="73"/>
      <c r="Q478" s="73"/>
    </row>
    <row r="479" spans="8:17" ht="15">
      <c r="H479" s="73"/>
      <c r="I479" s="73"/>
      <c r="J479" s="73"/>
      <c r="K479" s="73"/>
      <c r="L479" s="73"/>
      <c r="M479" s="73"/>
      <c r="N479" s="217"/>
      <c r="O479" s="217"/>
      <c r="P479" s="73"/>
      <c r="Q479" s="73"/>
    </row>
    <row r="480" spans="8:17" ht="15">
      <c r="H480" s="73"/>
      <c r="I480" s="73"/>
      <c r="J480" s="73"/>
      <c r="K480" s="73"/>
      <c r="L480" s="73"/>
      <c r="M480" s="73"/>
      <c r="N480" s="217"/>
      <c r="O480" s="217"/>
      <c r="P480" s="73"/>
      <c r="Q480" s="73"/>
    </row>
    <row r="481" spans="8:17" ht="15">
      <c r="H481" s="73"/>
      <c r="I481" s="73"/>
      <c r="J481" s="73"/>
      <c r="K481" s="73"/>
      <c r="L481" s="73"/>
      <c r="M481" s="73"/>
      <c r="N481" s="217"/>
      <c r="O481" s="217"/>
      <c r="P481" s="73"/>
      <c r="Q481" s="73"/>
    </row>
    <row r="482" spans="8:17" ht="15">
      <c r="H482" s="73"/>
      <c r="I482" s="73"/>
      <c r="J482" s="73"/>
      <c r="K482" s="73"/>
      <c r="L482" s="73"/>
      <c r="M482" s="73"/>
      <c r="N482" s="217"/>
      <c r="O482" s="217"/>
      <c r="P482" s="73"/>
      <c r="Q482" s="73"/>
    </row>
    <row r="483" spans="8:17" ht="15">
      <c r="H483" s="73"/>
      <c r="I483" s="73"/>
      <c r="J483" s="73"/>
      <c r="K483" s="73"/>
      <c r="L483" s="73"/>
      <c r="M483" s="73"/>
      <c r="N483" s="217"/>
      <c r="O483" s="217"/>
      <c r="P483" s="73"/>
      <c r="Q483" s="73"/>
    </row>
    <row r="484" spans="8:17" ht="15">
      <c r="H484" s="73"/>
      <c r="I484" s="73"/>
      <c r="J484" s="73"/>
      <c r="K484" s="73"/>
      <c r="L484" s="73"/>
      <c r="M484" s="73"/>
      <c r="N484" s="217"/>
      <c r="O484" s="217"/>
      <c r="P484" s="73"/>
      <c r="Q484" s="73"/>
    </row>
    <row r="485" spans="8:17" ht="15">
      <c r="H485" s="73"/>
      <c r="I485" s="73"/>
      <c r="J485" s="73"/>
      <c r="K485" s="73"/>
      <c r="L485" s="73"/>
      <c r="M485" s="73"/>
      <c r="N485" s="217"/>
      <c r="O485" s="217"/>
      <c r="P485" s="73"/>
      <c r="Q485" s="73"/>
    </row>
    <row r="486" spans="8:17" ht="15">
      <c r="H486" s="73"/>
      <c r="I486" s="73"/>
      <c r="J486" s="73"/>
      <c r="K486" s="73"/>
      <c r="L486" s="73"/>
      <c r="M486" s="73"/>
      <c r="N486" s="217"/>
      <c r="O486" s="217"/>
      <c r="P486" s="73"/>
      <c r="Q486" s="73"/>
    </row>
    <row r="487" spans="8:17" ht="15">
      <c r="H487" s="73"/>
      <c r="I487" s="73"/>
      <c r="J487" s="73"/>
      <c r="K487" s="73"/>
      <c r="L487" s="73"/>
      <c r="M487" s="73"/>
      <c r="N487" s="217"/>
      <c r="O487" s="217"/>
      <c r="P487" s="73"/>
      <c r="Q487" s="73"/>
    </row>
    <row r="488" spans="8:17" ht="15">
      <c r="H488" s="73"/>
      <c r="I488" s="73"/>
      <c r="J488" s="73"/>
      <c r="K488" s="73"/>
      <c r="L488" s="73"/>
      <c r="M488" s="73"/>
      <c r="N488" s="217"/>
      <c r="O488" s="217"/>
      <c r="P488" s="73"/>
      <c r="Q488" s="73"/>
    </row>
    <row r="489" spans="8:17" ht="15">
      <c r="H489" s="73"/>
      <c r="I489" s="73"/>
      <c r="J489" s="73"/>
      <c r="K489" s="73"/>
      <c r="L489" s="73"/>
      <c r="M489" s="73"/>
      <c r="N489" s="217"/>
      <c r="O489" s="217"/>
      <c r="P489" s="73"/>
      <c r="Q489" s="73"/>
    </row>
    <row r="490" spans="8:17" ht="15">
      <c r="H490" s="73"/>
      <c r="I490" s="73"/>
      <c r="J490" s="73"/>
      <c r="K490" s="73"/>
      <c r="L490" s="73"/>
      <c r="M490" s="73"/>
      <c r="N490" s="217"/>
      <c r="O490" s="217"/>
      <c r="P490" s="73"/>
      <c r="Q490" s="73"/>
    </row>
    <row r="491" spans="8:17" ht="15">
      <c r="H491" s="73"/>
      <c r="I491" s="73"/>
      <c r="J491" s="73"/>
      <c r="K491" s="73"/>
      <c r="L491" s="73"/>
      <c r="M491" s="73"/>
      <c r="N491" s="217"/>
      <c r="O491" s="217"/>
      <c r="P491" s="73"/>
      <c r="Q491" s="73"/>
    </row>
    <row r="492" spans="8:17" ht="15">
      <c r="H492" s="73"/>
      <c r="I492" s="73"/>
      <c r="J492" s="73"/>
      <c r="K492" s="73"/>
      <c r="L492" s="73"/>
      <c r="M492" s="73"/>
      <c r="N492" s="217"/>
      <c r="O492" s="217"/>
      <c r="P492" s="73"/>
      <c r="Q492" s="73"/>
    </row>
    <row r="493" spans="8:17" ht="15">
      <c r="H493" s="73"/>
      <c r="I493" s="73"/>
      <c r="J493" s="73"/>
      <c r="K493" s="73"/>
      <c r="L493" s="73"/>
      <c r="M493" s="73"/>
      <c r="N493" s="217"/>
      <c r="O493" s="217"/>
      <c r="P493" s="73"/>
      <c r="Q493" s="73"/>
    </row>
    <row r="494" spans="8:17" ht="15">
      <c r="H494" s="73"/>
      <c r="I494" s="73"/>
      <c r="J494" s="73"/>
      <c r="K494" s="73"/>
      <c r="L494" s="73"/>
      <c r="M494" s="73"/>
      <c r="N494" s="217"/>
      <c r="O494" s="217"/>
      <c r="P494" s="73"/>
      <c r="Q494" s="73"/>
    </row>
    <row r="495" spans="8:17" ht="15">
      <c r="H495" s="73"/>
      <c r="I495" s="73"/>
      <c r="J495" s="73"/>
      <c r="K495" s="73"/>
      <c r="L495" s="73"/>
      <c r="M495" s="73"/>
      <c r="N495" s="217"/>
      <c r="O495" s="217"/>
      <c r="P495" s="73"/>
      <c r="Q495" s="73"/>
    </row>
    <row r="496" spans="8:17" ht="15">
      <c r="H496" s="73"/>
      <c r="I496" s="73"/>
      <c r="J496" s="73"/>
      <c r="K496" s="73"/>
      <c r="L496" s="73"/>
      <c r="M496" s="73"/>
      <c r="N496" s="217"/>
      <c r="O496" s="217"/>
      <c r="P496" s="73"/>
      <c r="Q496" s="73"/>
    </row>
    <row r="497" spans="8:17" ht="15">
      <c r="H497" s="73"/>
      <c r="I497" s="73"/>
      <c r="J497" s="73"/>
      <c r="K497" s="73"/>
      <c r="L497" s="73"/>
      <c r="M497" s="73"/>
      <c r="N497" s="217"/>
      <c r="O497" s="217"/>
      <c r="P497" s="73"/>
      <c r="Q497" s="73"/>
    </row>
    <row r="498" spans="8:17" ht="15">
      <c r="H498" s="73"/>
      <c r="I498" s="73"/>
      <c r="J498" s="73"/>
      <c r="K498" s="73"/>
      <c r="L498" s="73"/>
      <c r="M498" s="73"/>
      <c r="N498" s="217"/>
      <c r="O498" s="217"/>
      <c r="P498" s="73"/>
      <c r="Q498" s="73"/>
    </row>
    <row r="499" spans="8:17" ht="15">
      <c r="H499" s="73"/>
      <c r="I499" s="73"/>
      <c r="J499" s="73"/>
      <c r="K499" s="73"/>
      <c r="L499" s="73"/>
      <c r="M499" s="73"/>
      <c r="N499" s="217"/>
      <c r="O499" s="217"/>
      <c r="P499" s="73"/>
      <c r="Q499" s="73"/>
    </row>
    <row r="500" spans="8:17" ht="15">
      <c r="H500" s="73"/>
      <c r="I500" s="73"/>
      <c r="J500" s="73"/>
      <c r="K500" s="73"/>
      <c r="L500" s="73"/>
      <c r="M500" s="73"/>
      <c r="N500" s="217"/>
      <c r="O500" s="217"/>
      <c r="P500" s="73"/>
      <c r="Q500" s="73"/>
    </row>
    <row r="501" spans="8:17" ht="15">
      <c r="H501" s="73"/>
      <c r="I501" s="73"/>
      <c r="J501" s="73"/>
      <c r="K501" s="73"/>
      <c r="L501" s="73"/>
      <c r="M501" s="73"/>
      <c r="N501" s="217"/>
      <c r="O501" s="217"/>
      <c r="P501" s="73"/>
      <c r="Q501" s="73"/>
    </row>
    <row r="502" spans="8:17" ht="15">
      <c r="H502" s="73"/>
      <c r="I502" s="73"/>
      <c r="J502" s="73"/>
      <c r="K502" s="73"/>
      <c r="L502" s="73"/>
      <c r="M502" s="73"/>
      <c r="N502" s="217"/>
      <c r="O502" s="217"/>
      <c r="P502" s="73"/>
      <c r="Q502" s="73"/>
    </row>
    <row r="503" spans="8:17" ht="15">
      <c r="H503" s="73"/>
      <c r="I503" s="73"/>
      <c r="J503" s="73"/>
      <c r="K503" s="73"/>
      <c r="L503" s="73"/>
      <c r="M503" s="73"/>
      <c r="N503" s="217"/>
      <c r="O503" s="217"/>
      <c r="P503" s="73"/>
      <c r="Q503" s="73"/>
    </row>
    <row r="504" spans="8:17" ht="15">
      <c r="H504" s="73"/>
      <c r="I504" s="73"/>
      <c r="J504" s="73"/>
      <c r="K504" s="73"/>
      <c r="L504" s="73"/>
      <c r="M504" s="73"/>
      <c r="N504" s="217"/>
      <c r="O504" s="217"/>
      <c r="P504" s="73"/>
      <c r="Q504" s="73"/>
    </row>
    <row r="505" spans="8:17" ht="15">
      <c r="H505" s="73"/>
      <c r="I505" s="73"/>
      <c r="J505" s="73"/>
      <c r="K505" s="73"/>
      <c r="L505" s="73"/>
      <c r="M505" s="73"/>
      <c r="N505" s="217"/>
      <c r="O505" s="217"/>
      <c r="P505" s="73"/>
      <c r="Q505" s="73"/>
    </row>
    <row r="506" spans="8:17" ht="15">
      <c r="H506" s="73"/>
      <c r="I506" s="73"/>
      <c r="J506" s="73"/>
      <c r="K506" s="73"/>
      <c r="L506" s="73"/>
      <c r="M506" s="73"/>
      <c r="N506" s="217"/>
      <c r="O506" s="217"/>
      <c r="P506" s="73"/>
      <c r="Q506" s="73"/>
    </row>
    <row r="507" spans="8:17" ht="15">
      <c r="H507" s="73"/>
      <c r="I507" s="73"/>
      <c r="J507" s="73"/>
      <c r="K507" s="73"/>
      <c r="L507" s="73"/>
      <c r="M507" s="73"/>
      <c r="N507" s="217"/>
      <c r="O507" s="217"/>
      <c r="P507" s="73"/>
      <c r="Q507" s="73"/>
    </row>
    <row r="508" spans="8:17" ht="15">
      <c r="H508" s="73"/>
      <c r="I508" s="73"/>
      <c r="J508" s="73"/>
      <c r="K508" s="73"/>
      <c r="L508" s="73"/>
      <c r="M508" s="73"/>
      <c r="N508" s="217"/>
      <c r="O508" s="217"/>
      <c r="P508" s="73"/>
      <c r="Q508" s="73"/>
    </row>
    <row r="509" spans="8:17" ht="15">
      <c r="H509" s="73"/>
      <c r="I509" s="73"/>
      <c r="J509" s="73"/>
      <c r="K509" s="73"/>
      <c r="L509" s="73"/>
      <c r="M509" s="73"/>
      <c r="N509" s="217"/>
      <c r="O509" s="217"/>
      <c r="P509" s="73"/>
      <c r="Q509" s="73"/>
    </row>
    <row r="510" spans="8:17" ht="15">
      <c r="H510" s="73"/>
      <c r="I510" s="73"/>
      <c r="J510" s="73"/>
      <c r="K510" s="73"/>
      <c r="L510" s="73"/>
      <c r="M510" s="73"/>
      <c r="N510" s="217"/>
      <c r="O510" s="217"/>
      <c r="P510" s="73"/>
      <c r="Q510" s="73"/>
    </row>
    <row r="511" spans="8:17" ht="15">
      <c r="H511" s="73"/>
      <c r="I511" s="73"/>
      <c r="J511" s="73"/>
      <c r="K511" s="73"/>
      <c r="L511" s="73"/>
      <c r="M511" s="73"/>
      <c r="N511" s="217"/>
      <c r="O511" s="217"/>
      <c r="P511" s="73"/>
      <c r="Q511" s="73"/>
    </row>
    <row r="512" spans="8:17" ht="15">
      <c r="H512" s="73"/>
      <c r="I512" s="73"/>
      <c r="J512" s="73"/>
      <c r="K512" s="73"/>
      <c r="L512" s="73"/>
      <c r="M512" s="73"/>
      <c r="N512" s="217"/>
      <c r="O512" s="217"/>
      <c r="P512" s="73"/>
      <c r="Q512" s="73"/>
    </row>
    <row r="513" spans="8:17" ht="15">
      <c r="H513" s="73"/>
      <c r="I513" s="73"/>
      <c r="J513" s="73"/>
      <c r="K513" s="73"/>
      <c r="L513" s="73"/>
      <c r="M513" s="73"/>
      <c r="N513" s="217"/>
      <c r="O513" s="217"/>
      <c r="P513" s="73"/>
      <c r="Q513" s="73"/>
    </row>
    <row r="514" spans="8:17" ht="15">
      <c r="H514" s="73"/>
      <c r="I514" s="73"/>
      <c r="J514" s="73"/>
      <c r="K514" s="73"/>
      <c r="L514" s="73"/>
      <c r="M514" s="73"/>
      <c r="N514" s="217"/>
      <c r="O514" s="217"/>
      <c r="P514" s="73"/>
      <c r="Q514" s="73"/>
    </row>
    <row r="515" spans="8:17" ht="15">
      <c r="H515" s="73"/>
      <c r="I515" s="73"/>
      <c r="J515" s="73"/>
      <c r="K515" s="73"/>
      <c r="L515" s="73"/>
      <c r="M515" s="73"/>
      <c r="N515" s="217"/>
      <c r="O515" s="217"/>
      <c r="P515" s="73"/>
      <c r="Q515" s="73"/>
    </row>
    <row r="516" spans="8:17" ht="15">
      <c r="H516" s="73"/>
      <c r="I516" s="73"/>
      <c r="J516" s="73"/>
      <c r="K516" s="73"/>
      <c r="L516" s="73"/>
      <c r="M516" s="73"/>
      <c r="N516" s="217"/>
      <c r="O516" s="217"/>
      <c r="P516" s="73"/>
      <c r="Q516" s="73"/>
    </row>
    <row r="517" spans="8:17" ht="15">
      <c r="H517" s="73"/>
      <c r="I517" s="73"/>
      <c r="J517" s="73"/>
      <c r="K517" s="73"/>
      <c r="L517" s="73"/>
      <c r="M517" s="73"/>
      <c r="N517" s="217"/>
      <c r="O517" s="217"/>
      <c r="P517" s="73"/>
      <c r="Q517" s="73"/>
    </row>
    <row r="518" spans="8:17" ht="15">
      <c r="H518" s="73"/>
      <c r="I518" s="73"/>
      <c r="J518" s="73"/>
      <c r="K518" s="73"/>
      <c r="L518" s="73"/>
      <c r="M518" s="73"/>
      <c r="N518" s="217"/>
      <c r="O518" s="217"/>
      <c r="P518" s="73"/>
      <c r="Q518" s="73"/>
    </row>
    <row r="519" spans="8:17" ht="15">
      <c r="H519" s="73"/>
      <c r="I519" s="73"/>
      <c r="J519" s="73"/>
      <c r="K519" s="73"/>
      <c r="L519" s="73"/>
      <c r="M519" s="73"/>
      <c r="N519" s="217"/>
      <c r="O519" s="217"/>
      <c r="P519" s="73"/>
      <c r="Q519" s="73"/>
    </row>
    <row r="520" spans="8:17" ht="15">
      <c r="H520" s="73"/>
      <c r="I520" s="73"/>
      <c r="J520" s="73"/>
      <c r="K520" s="73"/>
      <c r="L520" s="73"/>
      <c r="M520" s="73"/>
      <c r="N520" s="217"/>
      <c r="O520" s="217"/>
      <c r="P520" s="73"/>
      <c r="Q520" s="73"/>
    </row>
    <row r="521" spans="8:17" ht="15">
      <c r="H521" s="73"/>
      <c r="I521" s="73"/>
      <c r="J521" s="73"/>
      <c r="K521" s="73"/>
      <c r="L521" s="73"/>
      <c r="M521" s="73"/>
      <c r="N521" s="217"/>
      <c r="O521" s="217"/>
      <c r="P521" s="73"/>
      <c r="Q521" s="73"/>
    </row>
    <row r="522" spans="8:17" ht="15">
      <c r="H522" s="73"/>
      <c r="I522" s="73"/>
      <c r="J522" s="73"/>
      <c r="K522" s="73"/>
      <c r="L522" s="73"/>
      <c r="M522" s="73"/>
      <c r="N522" s="217"/>
      <c r="O522" s="217"/>
      <c r="P522" s="73"/>
      <c r="Q522" s="73"/>
    </row>
    <row r="523" spans="8:17" ht="15">
      <c r="H523" s="73"/>
      <c r="I523" s="73"/>
      <c r="J523" s="73"/>
      <c r="K523" s="73"/>
      <c r="L523" s="73"/>
      <c r="M523" s="73"/>
      <c r="N523" s="217"/>
      <c r="O523" s="217"/>
      <c r="P523" s="73"/>
      <c r="Q523" s="73"/>
    </row>
    <row r="524" spans="8:17" ht="15">
      <c r="H524" s="73"/>
      <c r="I524" s="73"/>
      <c r="J524" s="73"/>
      <c r="K524" s="73"/>
      <c r="L524" s="73"/>
      <c r="M524" s="73"/>
      <c r="N524" s="217"/>
      <c r="O524" s="217"/>
      <c r="P524" s="73"/>
      <c r="Q524" s="73"/>
    </row>
    <row r="525" spans="8:17" ht="15">
      <c r="H525" s="73"/>
      <c r="I525" s="73"/>
      <c r="J525" s="73"/>
      <c r="K525" s="73"/>
      <c r="L525" s="73"/>
      <c r="M525" s="73"/>
      <c r="N525" s="217"/>
      <c r="O525" s="217"/>
      <c r="P525" s="73"/>
      <c r="Q525" s="73"/>
    </row>
    <row r="526" spans="8:17" ht="15">
      <c r="H526" s="73"/>
      <c r="I526" s="73"/>
      <c r="J526" s="73"/>
      <c r="K526" s="73"/>
      <c r="L526" s="73"/>
      <c r="M526" s="73"/>
      <c r="N526" s="217"/>
      <c r="O526" s="217"/>
      <c r="P526" s="73"/>
      <c r="Q526" s="73"/>
    </row>
    <row r="527" spans="8:17" ht="15">
      <c r="H527" s="73"/>
      <c r="I527" s="73"/>
      <c r="J527" s="73"/>
      <c r="K527" s="73"/>
      <c r="L527" s="73"/>
      <c r="M527" s="73"/>
      <c r="N527" s="217"/>
      <c r="O527" s="217"/>
      <c r="P527" s="73"/>
      <c r="Q527" s="73"/>
    </row>
    <row r="528" spans="8:17" ht="15">
      <c r="H528" s="73"/>
      <c r="I528" s="73"/>
      <c r="J528" s="73"/>
      <c r="K528" s="73"/>
      <c r="L528" s="73"/>
      <c r="M528" s="73"/>
      <c r="N528" s="217"/>
      <c r="O528" s="217"/>
      <c r="P528" s="73"/>
      <c r="Q528" s="73"/>
    </row>
    <row r="529" spans="8:17" ht="15">
      <c r="H529" s="73"/>
      <c r="I529" s="73"/>
      <c r="J529" s="73"/>
      <c r="K529" s="73"/>
      <c r="L529" s="73"/>
      <c r="M529" s="73"/>
      <c r="N529" s="217"/>
      <c r="O529" s="217"/>
      <c r="P529" s="73"/>
      <c r="Q529" s="73"/>
    </row>
    <row r="530" spans="8:17" ht="15">
      <c r="H530" s="73"/>
      <c r="I530" s="73"/>
      <c r="J530" s="73"/>
      <c r="K530" s="73"/>
      <c r="L530" s="73"/>
      <c r="M530" s="73"/>
      <c r="N530" s="217"/>
      <c r="O530" s="217"/>
      <c r="P530" s="73"/>
      <c r="Q530" s="73"/>
    </row>
    <row r="531" spans="8:17" ht="15">
      <c r="H531" s="73"/>
      <c r="I531" s="73"/>
      <c r="J531" s="73"/>
      <c r="K531" s="73"/>
      <c r="L531" s="73"/>
      <c r="M531" s="73"/>
      <c r="N531" s="217"/>
      <c r="O531" s="217"/>
      <c r="P531" s="73"/>
      <c r="Q531" s="73"/>
    </row>
    <row r="532" spans="8:17" ht="15">
      <c r="H532" s="73"/>
      <c r="I532" s="73"/>
      <c r="J532" s="73"/>
      <c r="K532" s="73"/>
      <c r="L532" s="73"/>
      <c r="M532" s="73"/>
      <c r="N532" s="217"/>
      <c r="O532" s="217"/>
      <c r="P532" s="73"/>
      <c r="Q532" s="73"/>
    </row>
    <row r="533" spans="8:17" ht="15">
      <c r="H533" s="73"/>
      <c r="I533" s="73"/>
      <c r="J533" s="73"/>
      <c r="K533" s="73"/>
      <c r="L533" s="73"/>
      <c r="M533" s="73"/>
      <c r="N533" s="217"/>
      <c r="O533" s="217"/>
      <c r="P533" s="73"/>
      <c r="Q533" s="73"/>
    </row>
    <row r="534" spans="8:17" ht="15">
      <c r="H534" s="73"/>
      <c r="I534" s="73"/>
      <c r="J534" s="73"/>
      <c r="K534" s="73"/>
      <c r="L534" s="73"/>
      <c r="M534" s="73"/>
      <c r="N534" s="217"/>
      <c r="O534" s="217"/>
      <c r="P534" s="73"/>
      <c r="Q534" s="73"/>
    </row>
    <row r="535" spans="8:17" ht="15">
      <c r="H535" s="73"/>
      <c r="I535" s="73"/>
      <c r="J535" s="73"/>
      <c r="K535" s="73"/>
      <c r="L535" s="73"/>
      <c r="M535" s="73"/>
      <c r="N535" s="217"/>
      <c r="O535" s="217"/>
      <c r="P535" s="73"/>
      <c r="Q535" s="73"/>
    </row>
    <row r="536" spans="8:17" ht="15">
      <c r="H536" s="73"/>
      <c r="I536" s="73"/>
      <c r="J536" s="73"/>
      <c r="K536" s="73"/>
      <c r="L536" s="73"/>
      <c r="M536" s="73"/>
      <c r="N536" s="217"/>
      <c r="O536" s="217"/>
      <c r="P536" s="73"/>
      <c r="Q536" s="73"/>
    </row>
    <row r="537" spans="8:17" ht="15">
      <c r="H537" s="73"/>
      <c r="I537" s="73"/>
      <c r="J537" s="73"/>
      <c r="K537" s="73"/>
      <c r="L537" s="73"/>
      <c r="M537" s="73"/>
      <c r="N537" s="217"/>
      <c r="O537" s="217"/>
      <c r="P537" s="73"/>
      <c r="Q537" s="73"/>
    </row>
    <row r="538" spans="8:17" ht="15">
      <c r="H538" s="73"/>
      <c r="I538" s="73"/>
      <c r="J538" s="73"/>
      <c r="K538" s="73"/>
      <c r="L538" s="73"/>
      <c r="M538" s="73"/>
      <c r="N538" s="217"/>
      <c r="O538" s="217"/>
      <c r="P538" s="73"/>
      <c r="Q538" s="73"/>
    </row>
    <row r="539" spans="8:17" ht="15">
      <c r="H539" s="73"/>
      <c r="I539" s="73"/>
      <c r="J539" s="73"/>
      <c r="K539" s="73"/>
      <c r="L539" s="73"/>
      <c r="M539" s="73"/>
      <c r="N539" s="217"/>
      <c r="O539" s="217"/>
      <c r="P539" s="73"/>
      <c r="Q539" s="73"/>
    </row>
    <row r="540" spans="8:17" ht="15">
      <c r="H540" s="73"/>
      <c r="I540" s="73"/>
      <c r="J540" s="73"/>
      <c r="K540" s="73"/>
      <c r="L540" s="73"/>
      <c r="M540" s="73"/>
      <c r="N540" s="217"/>
      <c r="O540" s="217"/>
      <c r="P540" s="73"/>
      <c r="Q540" s="73"/>
    </row>
    <row r="541" spans="8:17" ht="15">
      <c r="H541" s="73"/>
      <c r="I541" s="73"/>
      <c r="J541" s="73"/>
      <c r="K541" s="73"/>
      <c r="L541" s="73"/>
      <c r="M541" s="73"/>
      <c r="N541" s="217"/>
      <c r="O541" s="217"/>
      <c r="P541" s="73"/>
      <c r="Q541" s="73"/>
    </row>
    <row r="542" spans="8:17" ht="15">
      <c r="H542" s="73"/>
      <c r="I542" s="73"/>
      <c r="J542" s="73"/>
      <c r="K542" s="73"/>
      <c r="L542" s="73"/>
      <c r="M542" s="73"/>
      <c r="N542" s="217"/>
      <c r="O542" s="217"/>
      <c r="P542" s="73"/>
      <c r="Q542" s="73"/>
    </row>
    <row r="543" spans="8:17" ht="15">
      <c r="H543" s="73"/>
      <c r="I543" s="73"/>
      <c r="J543" s="73"/>
      <c r="K543" s="73"/>
      <c r="L543" s="73"/>
      <c r="M543" s="73"/>
      <c r="N543" s="217"/>
      <c r="O543" s="217"/>
      <c r="P543" s="73"/>
      <c r="Q543" s="73"/>
    </row>
    <row r="544" spans="8:17" ht="15">
      <c r="H544" s="73"/>
      <c r="I544" s="73"/>
      <c r="J544" s="73"/>
      <c r="K544" s="73"/>
      <c r="L544" s="73"/>
      <c r="M544" s="73"/>
      <c r="N544" s="217"/>
      <c r="O544" s="217"/>
      <c r="P544" s="73"/>
      <c r="Q544" s="73"/>
    </row>
    <row r="545" spans="8:17" ht="15">
      <c r="H545" s="73"/>
      <c r="I545" s="73"/>
      <c r="J545" s="73"/>
      <c r="K545" s="73"/>
      <c r="L545" s="73"/>
      <c r="M545" s="73"/>
      <c r="N545" s="217"/>
      <c r="O545" s="217"/>
      <c r="P545" s="73"/>
      <c r="Q545" s="73"/>
    </row>
    <row r="546" spans="8:17" ht="15">
      <c r="H546" s="73"/>
      <c r="I546" s="73"/>
      <c r="J546" s="73"/>
      <c r="K546" s="73"/>
      <c r="L546" s="73"/>
      <c r="M546" s="73"/>
      <c r="N546" s="217"/>
      <c r="O546" s="217"/>
      <c r="P546" s="73"/>
      <c r="Q546" s="73"/>
    </row>
    <row r="547" spans="8:17" ht="15">
      <c r="H547" s="73"/>
      <c r="I547" s="73"/>
      <c r="J547" s="73"/>
      <c r="K547" s="73"/>
      <c r="L547" s="73"/>
      <c r="M547" s="73"/>
      <c r="N547" s="217"/>
      <c r="O547" s="217"/>
      <c r="P547" s="73"/>
      <c r="Q547" s="73"/>
    </row>
    <row r="548" spans="8:17" ht="15">
      <c r="H548" s="73"/>
      <c r="I548" s="73"/>
      <c r="J548" s="73"/>
      <c r="K548" s="73"/>
      <c r="L548" s="73"/>
      <c r="M548" s="73"/>
      <c r="N548" s="217"/>
      <c r="O548" s="217"/>
      <c r="P548" s="73"/>
      <c r="Q548" s="73"/>
    </row>
    <row r="549" spans="8:17" ht="15">
      <c r="H549" s="73"/>
      <c r="I549" s="73"/>
      <c r="J549" s="73"/>
      <c r="K549" s="73"/>
      <c r="L549" s="73"/>
      <c r="M549" s="73"/>
      <c r="N549" s="217"/>
      <c r="O549" s="217"/>
      <c r="P549" s="73"/>
      <c r="Q549" s="73"/>
    </row>
    <row r="550" spans="8:17" ht="15">
      <c r="H550" s="73"/>
      <c r="I550" s="73"/>
      <c r="J550" s="73"/>
      <c r="K550" s="73"/>
      <c r="L550" s="73"/>
      <c r="M550" s="73"/>
      <c r="N550" s="217"/>
      <c r="O550" s="217"/>
      <c r="P550" s="73"/>
      <c r="Q550" s="73"/>
    </row>
    <row r="551" spans="8:17" ht="15">
      <c r="H551" s="73"/>
      <c r="I551" s="73"/>
      <c r="J551" s="73"/>
      <c r="K551" s="73"/>
      <c r="L551" s="73"/>
      <c r="M551" s="73"/>
      <c r="N551" s="217"/>
      <c r="O551" s="217"/>
      <c r="P551" s="73"/>
      <c r="Q551" s="73"/>
    </row>
    <row r="552" spans="8:17" ht="15">
      <c r="H552" s="73"/>
      <c r="I552" s="73"/>
      <c r="J552" s="73"/>
      <c r="K552" s="73"/>
      <c r="L552" s="73"/>
      <c r="M552" s="73"/>
      <c r="N552" s="217"/>
      <c r="O552" s="217"/>
      <c r="P552" s="73"/>
      <c r="Q552" s="73"/>
    </row>
    <row r="553" spans="8:17" ht="15">
      <c r="H553" s="73"/>
      <c r="I553" s="73"/>
      <c r="J553" s="73"/>
      <c r="K553" s="73"/>
      <c r="L553" s="73"/>
      <c r="M553" s="73"/>
      <c r="N553" s="217"/>
      <c r="O553" s="217"/>
      <c r="P553" s="73"/>
      <c r="Q553" s="73"/>
    </row>
    <row r="554" spans="8:17" ht="15">
      <c r="H554" s="73"/>
      <c r="I554" s="73"/>
      <c r="J554" s="73"/>
      <c r="K554" s="73"/>
      <c r="L554" s="73"/>
      <c r="M554" s="73"/>
      <c r="N554" s="217"/>
      <c r="O554" s="217"/>
      <c r="P554" s="73"/>
      <c r="Q554" s="73"/>
    </row>
    <row r="555" spans="8:17" ht="15">
      <c r="H555" s="73"/>
      <c r="I555" s="73"/>
      <c r="J555" s="73"/>
      <c r="K555" s="73"/>
      <c r="L555" s="73"/>
      <c r="M555" s="73"/>
      <c r="N555" s="217"/>
      <c r="O555" s="217"/>
      <c r="P555" s="73"/>
      <c r="Q555" s="73"/>
    </row>
    <row r="556" spans="8:17" ht="15">
      <c r="H556" s="73"/>
      <c r="I556" s="73"/>
      <c r="J556" s="73"/>
      <c r="K556" s="73"/>
      <c r="L556" s="73"/>
      <c r="M556" s="73"/>
      <c r="N556" s="217"/>
      <c r="O556" s="217"/>
      <c r="P556" s="73"/>
      <c r="Q556" s="73"/>
    </row>
    <row r="557" spans="8:17" ht="15">
      <c r="H557" s="73"/>
      <c r="I557" s="73"/>
      <c r="J557" s="73"/>
      <c r="K557" s="73"/>
      <c r="L557" s="73"/>
      <c r="M557" s="73"/>
      <c r="N557" s="217"/>
      <c r="O557" s="217"/>
      <c r="P557" s="73"/>
      <c r="Q557" s="73"/>
    </row>
    <row r="558" spans="8:17" ht="15">
      <c r="H558" s="73"/>
      <c r="I558" s="73"/>
      <c r="J558" s="73"/>
      <c r="K558" s="73"/>
      <c r="L558" s="73"/>
      <c r="M558" s="73"/>
      <c r="N558" s="217"/>
      <c r="O558" s="217"/>
      <c r="P558" s="73"/>
      <c r="Q558" s="73"/>
    </row>
    <row r="559" spans="8:17" ht="15">
      <c r="H559" s="73"/>
      <c r="I559" s="73"/>
      <c r="J559" s="73"/>
      <c r="K559" s="73"/>
      <c r="L559" s="73"/>
      <c r="M559" s="73"/>
      <c r="N559" s="217"/>
      <c r="O559" s="217"/>
      <c r="P559" s="73"/>
      <c r="Q559" s="73"/>
    </row>
    <row r="560" spans="8:17" ht="15">
      <c r="H560" s="73"/>
      <c r="I560" s="73"/>
      <c r="J560" s="73"/>
      <c r="K560" s="73"/>
      <c r="L560" s="73"/>
      <c r="M560" s="73"/>
      <c r="N560" s="217"/>
      <c r="O560" s="217"/>
      <c r="P560" s="73"/>
      <c r="Q560" s="73"/>
    </row>
    <row r="561" spans="8:17" ht="15">
      <c r="H561" s="73"/>
      <c r="I561" s="73"/>
      <c r="J561" s="73"/>
      <c r="K561" s="73"/>
      <c r="L561" s="73"/>
      <c r="M561" s="73"/>
      <c r="N561" s="217"/>
      <c r="O561" s="217"/>
      <c r="P561" s="73"/>
      <c r="Q561" s="73"/>
    </row>
    <row r="562" spans="8:17" ht="15">
      <c r="H562" s="73"/>
      <c r="I562" s="73"/>
      <c r="J562" s="73"/>
      <c r="K562" s="73"/>
      <c r="L562" s="73"/>
      <c r="M562" s="73"/>
      <c r="N562" s="217"/>
      <c r="O562" s="217"/>
      <c r="P562" s="73"/>
      <c r="Q562" s="73"/>
    </row>
    <row r="563" spans="8:17" ht="15">
      <c r="H563" s="73"/>
      <c r="I563" s="73"/>
      <c r="J563" s="73"/>
      <c r="K563" s="73"/>
      <c r="L563" s="73"/>
      <c r="M563" s="73"/>
      <c r="N563" s="217"/>
      <c r="O563" s="217"/>
      <c r="P563" s="73"/>
      <c r="Q563" s="73"/>
    </row>
    <row r="564" spans="8:17" ht="15">
      <c r="H564" s="73"/>
      <c r="I564" s="73"/>
      <c r="J564" s="73"/>
      <c r="K564" s="73"/>
      <c r="L564" s="73"/>
      <c r="M564" s="73"/>
      <c r="N564" s="217"/>
      <c r="O564" s="217"/>
      <c r="P564" s="73"/>
      <c r="Q564" s="73"/>
    </row>
    <row r="565" spans="8:17" ht="15">
      <c r="H565" s="73"/>
      <c r="I565" s="73"/>
      <c r="J565" s="73"/>
      <c r="K565" s="73"/>
      <c r="L565" s="73"/>
      <c r="M565" s="73"/>
      <c r="N565" s="217"/>
      <c r="O565" s="217"/>
      <c r="P565" s="73"/>
      <c r="Q565" s="73"/>
    </row>
    <row r="566" spans="8:17" ht="15">
      <c r="H566" s="73"/>
      <c r="I566" s="73"/>
      <c r="J566" s="73"/>
      <c r="K566" s="73"/>
      <c r="L566" s="73"/>
      <c r="M566" s="73"/>
      <c r="N566" s="217"/>
      <c r="O566" s="217"/>
      <c r="P566" s="73"/>
      <c r="Q566" s="73"/>
    </row>
    <row r="567" spans="8:17" ht="15">
      <c r="H567" s="73"/>
      <c r="I567" s="73"/>
      <c r="J567" s="73"/>
      <c r="K567" s="73"/>
      <c r="L567" s="73"/>
      <c r="M567" s="73"/>
      <c r="N567" s="217"/>
      <c r="O567" s="217"/>
      <c r="P567" s="73"/>
      <c r="Q567" s="73"/>
    </row>
    <row r="568" spans="8:17" ht="15">
      <c r="H568" s="73"/>
      <c r="I568" s="73"/>
      <c r="J568" s="73"/>
      <c r="K568" s="73"/>
      <c r="L568" s="73"/>
      <c r="M568" s="73"/>
      <c r="N568" s="217"/>
      <c r="O568" s="217"/>
      <c r="P568" s="73"/>
      <c r="Q568" s="73"/>
    </row>
    <row r="569" spans="8:17" ht="15">
      <c r="H569" s="73"/>
      <c r="I569" s="73"/>
      <c r="J569" s="73"/>
      <c r="K569" s="73"/>
      <c r="L569" s="73"/>
      <c r="M569" s="73"/>
      <c r="N569" s="217"/>
      <c r="O569" s="217"/>
      <c r="P569" s="73"/>
      <c r="Q569" s="73"/>
    </row>
    <row r="570" spans="8:17" ht="15">
      <c r="H570" s="73"/>
      <c r="I570" s="73"/>
      <c r="J570" s="73"/>
      <c r="K570" s="73"/>
      <c r="L570" s="73"/>
      <c r="M570" s="73"/>
      <c r="N570" s="217"/>
      <c r="O570" s="217"/>
      <c r="P570" s="73"/>
      <c r="Q570" s="73"/>
    </row>
    <row r="571" spans="8:17" ht="15">
      <c r="H571" s="73"/>
      <c r="I571" s="73"/>
      <c r="J571" s="73"/>
      <c r="K571" s="73"/>
      <c r="L571" s="73"/>
      <c r="M571" s="73"/>
      <c r="N571" s="217"/>
      <c r="O571" s="217"/>
      <c r="P571" s="73"/>
      <c r="Q571" s="73"/>
    </row>
    <row r="572" spans="8:17" ht="15">
      <c r="H572" s="73"/>
      <c r="I572" s="73"/>
      <c r="J572" s="73"/>
      <c r="K572" s="73"/>
      <c r="L572" s="73"/>
      <c r="M572" s="73"/>
      <c r="N572" s="217"/>
      <c r="O572" s="217"/>
      <c r="P572" s="73"/>
      <c r="Q572" s="73"/>
    </row>
    <row r="573" spans="8:17" ht="15">
      <c r="H573" s="73"/>
      <c r="I573" s="73"/>
      <c r="J573" s="73"/>
      <c r="K573" s="73"/>
      <c r="L573" s="73"/>
      <c r="M573" s="73"/>
      <c r="N573" s="217"/>
      <c r="O573" s="217"/>
      <c r="P573" s="73"/>
      <c r="Q573" s="73"/>
    </row>
    <row r="574" spans="8:17" ht="15">
      <c r="H574" s="73"/>
      <c r="I574" s="73"/>
      <c r="J574" s="73"/>
      <c r="K574" s="73"/>
      <c r="L574" s="73"/>
      <c r="M574" s="73"/>
      <c r="N574" s="217"/>
      <c r="O574" s="217"/>
      <c r="P574" s="73"/>
      <c r="Q574" s="73"/>
    </row>
    <row r="575" spans="8:17" ht="15">
      <c r="H575" s="73"/>
      <c r="I575" s="73"/>
      <c r="J575" s="73"/>
      <c r="K575" s="73"/>
      <c r="L575" s="73"/>
      <c r="M575" s="73"/>
      <c r="N575" s="217"/>
      <c r="O575" s="217"/>
      <c r="P575" s="73"/>
      <c r="Q575" s="73"/>
    </row>
    <row r="576" spans="8:17" ht="15">
      <c r="H576" s="73"/>
      <c r="I576" s="73"/>
      <c r="J576" s="73"/>
      <c r="K576" s="73"/>
      <c r="L576" s="73"/>
      <c r="M576" s="73"/>
      <c r="N576" s="217"/>
      <c r="O576" s="217"/>
      <c r="P576" s="73"/>
      <c r="Q576" s="73"/>
    </row>
    <row r="577" spans="8:17" ht="15">
      <c r="H577" s="73"/>
      <c r="I577" s="73"/>
      <c r="J577" s="73"/>
      <c r="K577" s="73"/>
      <c r="L577" s="73"/>
      <c r="M577" s="73"/>
      <c r="N577" s="217"/>
      <c r="O577" s="217"/>
      <c r="P577" s="73"/>
      <c r="Q577" s="73"/>
    </row>
    <row r="578" spans="8:17" ht="15">
      <c r="H578" s="73"/>
      <c r="I578" s="73"/>
      <c r="J578" s="73"/>
      <c r="K578" s="73"/>
      <c r="L578" s="73"/>
      <c r="M578" s="73"/>
      <c r="N578" s="217"/>
      <c r="O578" s="217"/>
      <c r="P578" s="73"/>
      <c r="Q578" s="73"/>
    </row>
    <row r="579" spans="8:17" ht="15">
      <c r="H579" s="73"/>
      <c r="I579" s="73"/>
      <c r="J579" s="73"/>
      <c r="K579" s="73"/>
      <c r="L579" s="73"/>
      <c r="M579" s="73"/>
      <c r="N579" s="217"/>
      <c r="O579" s="217"/>
      <c r="P579" s="73"/>
      <c r="Q579" s="73"/>
    </row>
    <row r="580" spans="8:17" ht="15">
      <c r="H580" s="73"/>
      <c r="I580" s="73"/>
      <c r="J580" s="73"/>
      <c r="K580" s="73"/>
      <c r="L580" s="73"/>
      <c r="M580" s="73"/>
      <c r="N580" s="217"/>
      <c r="O580" s="217"/>
      <c r="P580" s="73"/>
      <c r="Q580" s="73"/>
    </row>
    <row r="581" spans="8:17" ht="15">
      <c r="H581" s="73"/>
      <c r="I581" s="73"/>
      <c r="J581" s="73"/>
      <c r="K581" s="73"/>
      <c r="L581" s="73"/>
      <c r="M581" s="73"/>
      <c r="N581" s="217"/>
      <c r="O581" s="217"/>
      <c r="P581" s="73"/>
      <c r="Q581" s="73"/>
    </row>
    <row r="582" spans="8:17" ht="15">
      <c r="H582" s="73"/>
      <c r="I582" s="73"/>
      <c r="J582" s="73"/>
      <c r="K582" s="73"/>
      <c r="L582" s="73"/>
      <c r="M582" s="73"/>
      <c r="N582" s="217"/>
      <c r="O582" s="217"/>
      <c r="P582" s="73"/>
      <c r="Q582" s="73"/>
    </row>
    <row r="583" spans="8:17" ht="15">
      <c r="H583" s="73"/>
      <c r="I583" s="73"/>
      <c r="J583" s="73"/>
      <c r="K583" s="73"/>
      <c r="L583" s="73"/>
      <c r="M583" s="73"/>
      <c r="N583" s="217"/>
      <c r="O583" s="217"/>
      <c r="P583" s="73"/>
      <c r="Q583" s="73"/>
    </row>
    <row r="584" spans="8:17" ht="15">
      <c r="H584" s="73"/>
      <c r="I584" s="73"/>
      <c r="J584" s="73"/>
      <c r="K584" s="73"/>
      <c r="L584" s="73"/>
      <c r="M584" s="73"/>
      <c r="N584" s="217"/>
      <c r="O584" s="217"/>
      <c r="P584" s="73"/>
      <c r="Q584" s="73"/>
    </row>
    <row r="585" spans="8:17" ht="15">
      <c r="H585" s="73"/>
      <c r="I585" s="73"/>
      <c r="J585" s="73"/>
      <c r="K585" s="73"/>
      <c r="L585" s="73"/>
      <c r="M585" s="73"/>
      <c r="N585" s="217"/>
      <c r="O585" s="217"/>
      <c r="P585" s="73"/>
      <c r="Q585" s="73"/>
    </row>
    <row r="586" spans="8:17" ht="15">
      <c r="H586" s="73"/>
      <c r="I586" s="73"/>
      <c r="J586" s="73"/>
      <c r="K586" s="73"/>
      <c r="L586" s="73"/>
      <c r="M586" s="73"/>
      <c r="N586" s="217"/>
      <c r="O586" s="217"/>
      <c r="P586" s="73"/>
      <c r="Q586" s="73"/>
    </row>
    <row r="587" spans="8:17" ht="15">
      <c r="H587" s="73"/>
      <c r="I587" s="73"/>
      <c r="J587" s="73"/>
      <c r="K587" s="73"/>
      <c r="L587" s="73"/>
      <c r="M587" s="73"/>
      <c r="N587" s="217"/>
      <c r="O587" s="217"/>
      <c r="P587" s="73"/>
      <c r="Q587" s="73"/>
    </row>
    <row r="588" spans="8:17" ht="15">
      <c r="H588" s="73"/>
      <c r="I588" s="73"/>
      <c r="J588" s="73"/>
      <c r="K588" s="73"/>
      <c r="L588" s="73"/>
      <c r="M588" s="73"/>
      <c r="N588" s="217"/>
      <c r="O588" s="217"/>
      <c r="P588" s="73"/>
      <c r="Q588" s="73"/>
    </row>
    <row r="589" spans="8:17" ht="15">
      <c r="H589" s="73"/>
      <c r="I589" s="73"/>
      <c r="J589" s="73"/>
      <c r="K589" s="73"/>
      <c r="L589" s="73"/>
      <c r="M589" s="73"/>
      <c r="N589" s="217"/>
      <c r="O589" s="217"/>
      <c r="P589" s="73"/>
      <c r="Q589" s="73"/>
    </row>
    <row r="590" spans="8:17" ht="15">
      <c r="H590" s="73"/>
      <c r="I590" s="73"/>
      <c r="J590" s="73"/>
      <c r="K590" s="73"/>
      <c r="L590" s="73"/>
      <c r="M590" s="73"/>
      <c r="N590" s="217"/>
      <c r="O590" s="217"/>
      <c r="P590" s="73"/>
      <c r="Q590" s="73"/>
    </row>
    <row r="591" spans="8:17" ht="15">
      <c r="H591" s="73"/>
      <c r="I591" s="73"/>
      <c r="J591" s="73"/>
      <c r="K591" s="73"/>
      <c r="L591" s="73"/>
      <c r="M591" s="73"/>
      <c r="N591" s="217"/>
      <c r="O591" s="217"/>
      <c r="P591" s="73"/>
      <c r="Q591" s="73"/>
    </row>
    <row r="592" spans="8:17" ht="15">
      <c r="H592" s="73"/>
      <c r="I592" s="73"/>
      <c r="J592" s="73"/>
      <c r="K592" s="73"/>
      <c r="L592" s="73"/>
      <c r="M592" s="73"/>
      <c r="N592" s="217"/>
      <c r="O592" s="217"/>
      <c r="P592" s="73"/>
      <c r="Q592" s="73"/>
    </row>
    <row r="593" spans="8:17" ht="15">
      <c r="H593" s="73"/>
      <c r="I593" s="73"/>
      <c r="J593" s="73"/>
      <c r="K593" s="73"/>
      <c r="L593" s="73"/>
      <c r="M593" s="73"/>
      <c r="N593" s="217"/>
      <c r="O593" s="217"/>
      <c r="P593" s="73"/>
      <c r="Q593" s="73"/>
    </row>
    <row r="594" spans="8:17" ht="15">
      <c r="H594" s="73"/>
      <c r="I594" s="73"/>
      <c r="J594" s="73"/>
      <c r="K594" s="73"/>
      <c r="L594" s="73"/>
      <c r="M594" s="73"/>
      <c r="N594" s="217"/>
      <c r="O594" s="217"/>
      <c r="P594" s="73"/>
      <c r="Q594" s="73"/>
    </row>
    <row r="595" spans="8:17" ht="15">
      <c r="H595" s="73"/>
      <c r="I595" s="73"/>
      <c r="J595" s="73"/>
      <c r="K595" s="73"/>
      <c r="L595" s="73"/>
      <c r="M595" s="73"/>
      <c r="N595" s="217"/>
      <c r="O595" s="217"/>
      <c r="P595" s="73"/>
      <c r="Q595" s="73"/>
    </row>
    <row r="596" spans="8:17" ht="15">
      <c r="H596" s="73"/>
      <c r="I596" s="73"/>
      <c r="J596" s="73"/>
      <c r="K596" s="73"/>
      <c r="L596" s="73"/>
      <c r="M596" s="73"/>
      <c r="N596" s="217"/>
      <c r="O596" s="217"/>
      <c r="P596" s="73"/>
      <c r="Q596" s="73"/>
    </row>
    <row r="597" spans="8:17" ht="15">
      <c r="H597" s="73"/>
      <c r="I597" s="73"/>
      <c r="J597" s="73"/>
      <c r="K597" s="73"/>
      <c r="L597" s="73"/>
      <c r="M597" s="73"/>
      <c r="N597" s="217"/>
      <c r="O597" s="217"/>
      <c r="P597" s="73"/>
      <c r="Q597" s="73"/>
    </row>
    <row r="598" spans="8:17" ht="15">
      <c r="H598" s="73"/>
      <c r="I598" s="73"/>
      <c r="J598" s="73"/>
      <c r="K598" s="73"/>
      <c r="L598" s="73"/>
      <c r="M598" s="73"/>
      <c r="N598" s="217"/>
      <c r="O598" s="217"/>
      <c r="P598" s="73"/>
      <c r="Q598" s="73"/>
    </row>
    <row r="599" spans="8:17" ht="15">
      <c r="H599" s="73"/>
      <c r="I599" s="73"/>
      <c r="J599" s="73"/>
      <c r="K599" s="73"/>
      <c r="L599" s="73"/>
      <c r="M599" s="73"/>
      <c r="N599" s="217"/>
      <c r="O599" s="217"/>
      <c r="P599" s="73"/>
      <c r="Q599" s="73"/>
    </row>
    <row r="600" spans="8:17" ht="15">
      <c r="H600" s="73"/>
      <c r="I600" s="73"/>
      <c r="J600" s="73"/>
      <c r="K600" s="73"/>
      <c r="L600" s="73"/>
      <c r="M600" s="73"/>
      <c r="N600" s="217"/>
      <c r="O600" s="217"/>
      <c r="P600" s="73"/>
      <c r="Q600" s="73"/>
    </row>
    <row r="601" spans="8:17" ht="15">
      <c r="H601" s="73"/>
      <c r="I601" s="73"/>
      <c r="J601" s="73"/>
      <c r="K601" s="73"/>
      <c r="L601" s="73"/>
      <c r="M601" s="73"/>
      <c r="N601" s="217"/>
      <c r="O601" s="217"/>
      <c r="P601" s="73"/>
      <c r="Q601" s="73"/>
    </row>
    <row r="602" spans="8:17" ht="15">
      <c r="H602" s="73"/>
      <c r="I602" s="73"/>
      <c r="J602" s="73"/>
      <c r="K602" s="73"/>
      <c r="L602" s="73"/>
      <c r="M602" s="73"/>
      <c r="N602" s="217"/>
      <c r="O602" s="217"/>
      <c r="P602" s="73"/>
      <c r="Q602" s="73"/>
    </row>
    <row r="603" spans="8:17" ht="15">
      <c r="H603" s="73"/>
      <c r="I603" s="73"/>
      <c r="J603" s="73"/>
      <c r="K603" s="73"/>
      <c r="L603" s="73"/>
      <c r="M603" s="73"/>
      <c r="N603" s="217"/>
      <c r="O603" s="217"/>
      <c r="P603" s="73"/>
      <c r="Q603" s="73"/>
    </row>
    <row r="604" spans="8:17" ht="15">
      <c r="H604" s="73"/>
      <c r="I604" s="73"/>
      <c r="J604" s="73"/>
      <c r="K604" s="73"/>
      <c r="L604" s="73"/>
      <c r="M604" s="73"/>
      <c r="N604" s="217"/>
      <c r="O604" s="217"/>
      <c r="P604" s="73"/>
      <c r="Q604" s="73"/>
    </row>
    <row r="605" spans="8:17" ht="15">
      <c r="H605" s="73"/>
      <c r="I605" s="73"/>
      <c r="J605" s="73"/>
      <c r="K605" s="73"/>
      <c r="L605" s="73"/>
      <c r="M605" s="73"/>
      <c r="N605" s="217"/>
      <c r="O605" s="217"/>
      <c r="P605" s="73"/>
      <c r="Q605" s="73"/>
    </row>
    <row r="606" spans="8:17" ht="15">
      <c r="H606" s="73"/>
      <c r="I606" s="73"/>
      <c r="J606" s="73"/>
      <c r="K606" s="73"/>
      <c r="L606" s="73"/>
      <c r="M606" s="73"/>
      <c r="N606" s="217"/>
      <c r="O606" s="217"/>
      <c r="P606" s="73"/>
      <c r="Q606" s="73"/>
    </row>
    <row r="607" spans="8:17" ht="15">
      <c r="H607" s="73"/>
      <c r="I607" s="73"/>
      <c r="J607" s="73"/>
      <c r="K607" s="73"/>
      <c r="L607" s="73"/>
      <c r="M607" s="73"/>
      <c r="N607" s="217"/>
      <c r="O607" s="217"/>
      <c r="P607" s="73"/>
      <c r="Q607" s="73"/>
    </row>
    <row r="608" spans="8:17" ht="15">
      <c r="H608" s="73"/>
      <c r="I608" s="73"/>
      <c r="J608" s="73"/>
      <c r="K608" s="73"/>
      <c r="L608" s="73"/>
      <c r="M608" s="73"/>
      <c r="N608" s="217"/>
      <c r="O608" s="217"/>
      <c r="P608" s="73"/>
      <c r="Q608" s="73"/>
    </row>
    <row r="609" spans="8:17" ht="15">
      <c r="H609" s="73"/>
      <c r="I609" s="73"/>
      <c r="J609" s="73"/>
      <c r="K609" s="73"/>
      <c r="L609" s="73"/>
      <c r="M609" s="73"/>
      <c r="N609" s="217"/>
      <c r="O609" s="217"/>
      <c r="P609" s="73"/>
      <c r="Q609" s="73"/>
    </row>
    <row r="610" spans="8:17" ht="15">
      <c r="H610" s="73"/>
      <c r="I610" s="73"/>
      <c r="J610" s="73"/>
      <c r="K610" s="73"/>
      <c r="L610" s="73"/>
      <c r="M610" s="73"/>
      <c r="N610" s="217"/>
      <c r="O610" s="217"/>
      <c r="P610" s="73"/>
      <c r="Q610" s="73"/>
    </row>
    <row r="611" spans="8:17" ht="15">
      <c r="H611" s="73"/>
      <c r="I611" s="73"/>
      <c r="J611" s="73"/>
      <c r="K611" s="73"/>
      <c r="L611" s="73"/>
      <c r="M611" s="73"/>
      <c r="N611" s="217"/>
      <c r="O611" s="217"/>
      <c r="P611" s="73"/>
      <c r="Q611" s="73"/>
    </row>
    <row r="612" spans="8:17" ht="15">
      <c r="H612" s="73"/>
      <c r="I612" s="73"/>
      <c r="J612" s="73"/>
      <c r="K612" s="73"/>
      <c r="L612" s="73"/>
      <c r="M612" s="73"/>
      <c r="N612" s="217"/>
      <c r="O612" s="217"/>
      <c r="P612" s="73"/>
      <c r="Q612" s="73"/>
    </row>
    <row r="613" spans="8:17" ht="15">
      <c r="H613" s="73"/>
      <c r="I613" s="73"/>
      <c r="J613" s="73"/>
      <c r="K613" s="73"/>
      <c r="L613" s="73"/>
      <c r="M613" s="73"/>
      <c r="N613" s="217"/>
      <c r="O613" s="217"/>
      <c r="P613" s="73"/>
      <c r="Q613" s="73"/>
    </row>
    <row r="614" spans="8:17" ht="15">
      <c r="H614" s="73"/>
      <c r="I614" s="73"/>
      <c r="J614" s="73"/>
      <c r="K614" s="73"/>
      <c r="L614" s="73"/>
      <c r="M614" s="73"/>
      <c r="N614" s="217"/>
      <c r="O614" s="217"/>
      <c r="P614" s="73"/>
      <c r="Q614" s="73"/>
    </row>
    <row r="615" spans="8:17" ht="15">
      <c r="H615" s="73"/>
      <c r="I615" s="73"/>
      <c r="J615" s="73"/>
      <c r="K615" s="73"/>
      <c r="L615" s="73"/>
      <c r="M615" s="73"/>
      <c r="N615" s="217"/>
      <c r="O615" s="217"/>
      <c r="P615" s="73"/>
      <c r="Q615" s="73"/>
    </row>
    <row r="616" spans="8:17" ht="15">
      <c r="H616" s="73"/>
      <c r="I616" s="73"/>
      <c r="J616" s="73"/>
      <c r="K616" s="73"/>
      <c r="L616" s="73"/>
      <c r="M616" s="73"/>
      <c r="N616" s="217"/>
      <c r="O616" s="217"/>
      <c r="P616" s="73"/>
      <c r="Q616" s="73"/>
    </row>
    <row r="617" spans="8:17" ht="15">
      <c r="H617" s="73"/>
      <c r="I617" s="73"/>
      <c r="J617" s="73"/>
      <c r="K617" s="73"/>
      <c r="L617" s="73"/>
      <c r="M617" s="73"/>
      <c r="N617" s="217"/>
      <c r="O617" s="217"/>
      <c r="P617" s="73"/>
      <c r="Q617" s="73"/>
    </row>
    <row r="618" spans="8:17" ht="15">
      <c r="H618" s="73"/>
      <c r="I618" s="73"/>
      <c r="J618" s="73"/>
      <c r="K618" s="73"/>
      <c r="L618" s="73"/>
      <c r="M618" s="73"/>
      <c r="N618" s="217"/>
      <c r="O618" s="217"/>
      <c r="P618" s="73"/>
      <c r="Q618" s="73"/>
    </row>
    <row r="619" spans="8:17" ht="15">
      <c r="H619" s="73"/>
      <c r="I619" s="73"/>
      <c r="J619" s="73"/>
      <c r="K619" s="73"/>
      <c r="L619" s="73"/>
      <c r="M619" s="73"/>
      <c r="N619" s="217"/>
      <c r="O619" s="217"/>
      <c r="P619" s="73"/>
      <c r="Q619" s="73"/>
    </row>
    <row r="620" spans="8:17" ht="15">
      <c r="H620" s="73"/>
      <c r="I620" s="73"/>
      <c r="J620" s="73"/>
      <c r="K620" s="73"/>
      <c r="L620" s="73"/>
      <c r="M620" s="73"/>
      <c r="N620" s="217"/>
      <c r="O620" s="217"/>
      <c r="P620" s="73"/>
      <c r="Q620" s="73"/>
    </row>
    <row r="621" spans="8:17" ht="15">
      <c r="H621" s="73"/>
      <c r="I621" s="73"/>
      <c r="J621" s="73"/>
      <c r="K621" s="73"/>
      <c r="L621" s="73"/>
      <c r="M621" s="73"/>
      <c r="N621" s="217"/>
      <c r="O621" s="217"/>
      <c r="P621" s="73"/>
      <c r="Q621" s="73"/>
    </row>
    <row r="622" spans="8:17" ht="15">
      <c r="H622" s="73"/>
      <c r="I622" s="73"/>
      <c r="J622" s="73"/>
      <c r="K622" s="73"/>
      <c r="L622" s="73"/>
      <c r="M622" s="73"/>
      <c r="N622" s="217"/>
      <c r="O622" s="217"/>
      <c r="P622" s="73"/>
      <c r="Q622" s="73"/>
    </row>
    <row r="623" spans="8:17" ht="15">
      <c r="H623" s="73"/>
      <c r="I623" s="73"/>
      <c r="J623" s="73"/>
      <c r="K623" s="73"/>
      <c r="L623" s="73"/>
      <c r="M623" s="73"/>
      <c r="N623" s="217"/>
      <c r="O623" s="217"/>
      <c r="P623" s="73"/>
      <c r="Q623" s="73"/>
    </row>
    <row r="624" spans="8:17" ht="15">
      <c r="H624" s="73"/>
      <c r="I624" s="73"/>
      <c r="J624" s="73"/>
      <c r="K624" s="73"/>
      <c r="L624" s="73"/>
      <c r="M624" s="73"/>
      <c r="N624" s="217"/>
      <c r="O624" s="217"/>
      <c r="P624" s="73"/>
      <c r="Q624" s="73"/>
    </row>
    <row r="625" spans="8:17" ht="15">
      <c r="H625" s="73"/>
      <c r="I625" s="73"/>
      <c r="J625" s="73"/>
      <c r="K625" s="73"/>
      <c r="L625" s="73"/>
      <c r="M625" s="73"/>
      <c r="N625" s="217"/>
      <c r="O625" s="217"/>
      <c r="P625" s="73"/>
      <c r="Q625" s="73"/>
    </row>
    <row r="626" spans="8:17" ht="15">
      <c r="H626" s="73"/>
      <c r="I626" s="73"/>
      <c r="J626" s="73"/>
      <c r="K626" s="73"/>
      <c r="L626" s="73"/>
      <c r="M626" s="73"/>
      <c r="N626" s="217"/>
      <c r="O626" s="217"/>
      <c r="P626" s="73"/>
      <c r="Q626" s="73"/>
    </row>
    <row r="627" spans="8:17" ht="15">
      <c r="H627" s="73"/>
      <c r="I627" s="73"/>
      <c r="J627" s="73"/>
      <c r="K627" s="73"/>
      <c r="L627" s="73"/>
      <c r="M627" s="73"/>
      <c r="N627" s="217"/>
      <c r="O627" s="217"/>
      <c r="P627" s="73"/>
      <c r="Q627" s="73"/>
    </row>
    <row r="628" spans="8:17" ht="15">
      <c r="H628" s="73"/>
      <c r="I628" s="73"/>
      <c r="J628" s="73"/>
      <c r="K628" s="73"/>
      <c r="L628" s="73"/>
      <c r="M628" s="73"/>
      <c r="N628" s="217"/>
      <c r="O628" s="217"/>
      <c r="P628" s="73"/>
      <c r="Q628" s="73"/>
    </row>
    <row r="629" spans="8:17" ht="15">
      <c r="H629" s="73"/>
      <c r="I629" s="73"/>
      <c r="J629" s="73"/>
      <c r="K629" s="73"/>
      <c r="L629" s="73"/>
      <c r="M629" s="73"/>
      <c r="N629" s="217"/>
      <c r="O629" s="217"/>
      <c r="P629" s="73"/>
      <c r="Q629" s="73"/>
    </row>
    <row r="630" spans="8:17" ht="15">
      <c r="H630" s="73"/>
      <c r="I630" s="73"/>
      <c r="J630" s="73"/>
      <c r="K630" s="73"/>
      <c r="L630" s="73"/>
      <c r="M630" s="73"/>
      <c r="N630" s="217"/>
      <c r="O630" s="217"/>
      <c r="P630" s="73"/>
      <c r="Q630" s="73"/>
    </row>
    <row r="631" spans="8:17" ht="15">
      <c r="H631" s="73"/>
      <c r="I631" s="73"/>
      <c r="J631" s="73"/>
      <c r="K631" s="73"/>
      <c r="L631" s="73"/>
      <c r="M631" s="73"/>
      <c r="N631" s="217"/>
      <c r="O631" s="217"/>
      <c r="P631" s="73"/>
      <c r="Q631" s="73"/>
    </row>
    <row r="632" spans="8:17" ht="15">
      <c r="H632" s="73"/>
      <c r="I632" s="73"/>
      <c r="J632" s="73"/>
      <c r="K632" s="73"/>
      <c r="L632" s="73"/>
      <c r="M632" s="73"/>
      <c r="N632" s="217"/>
      <c r="O632" s="217"/>
      <c r="P632" s="73"/>
      <c r="Q632" s="73"/>
    </row>
    <row r="633" spans="8:17" ht="15">
      <c r="H633" s="73"/>
      <c r="I633" s="73"/>
      <c r="J633" s="73"/>
      <c r="K633" s="73"/>
      <c r="L633" s="73"/>
      <c r="M633" s="73"/>
      <c r="N633" s="217"/>
      <c r="O633" s="217"/>
      <c r="P633" s="73"/>
      <c r="Q633" s="73"/>
    </row>
    <row r="634" spans="8:17" ht="15">
      <c r="H634" s="73"/>
      <c r="I634" s="73"/>
      <c r="J634" s="73"/>
      <c r="K634" s="73"/>
      <c r="L634" s="73"/>
      <c r="M634" s="73"/>
      <c r="N634" s="217"/>
      <c r="O634" s="217"/>
      <c r="P634" s="73"/>
      <c r="Q634" s="73"/>
    </row>
    <row r="635" spans="8:17" ht="15">
      <c r="H635" s="73"/>
      <c r="I635" s="73"/>
      <c r="J635" s="73"/>
      <c r="K635" s="73"/>
      <c r="L635" s="73"/>
      <c r="M635" s="73"/>
      <c r="N635" s="217"/>
      <c r="O635" s="217"/>
      <c r="P635" s="73"/>
      <c r="Q635" s="73"/>
    </row>
    <row r="636" spans="8:17" ht="15">
      <c r="H636" s="73"/>
      <c r="I636" s="73"/>
      <c r="J636" s="73"/>
      <c r="K636" s="73"/>
      <c r="L636" s="73"/>
      <c r="M636" s="73"/>
      <c r="N636" s="217"/>
      <c r="O636" s="217"/>
      <c r="P636" s="73"/>
      <c r="Q636" s="73"/>
    </row>
    <row r="637" spans="8:17" ht="15">
      <c r="H637" s="73"/>
      <c r="I637" s="73"/>
      <c r="J637" s="73"/>
      <c r="K637" s="73"/>
      <c r="L637" s="73"/>
      <c r="M637" s="73"/>
      <c r="N637" s="217"/>
      <c r="O637" s="217"/>
      <c r="P637" s="73"/>
      <c r="Q637" s="73"/>
    </row>
    <row r="638" spans="8:17" ht="15">
      <c r="H638" s="73"/>
      <c r="I638" s="73"/>
      <c r="J638" s="73"/>
      <c r="K638" s="73"/>
      <c r="L638" s="73"/>
      <c r="M638" s="73"/>
      <c r="N638" s="217"/>
      <c r="O638" s="217"/>
      <c r="P638" s="73"/>
      <c r="Q638" s="73"/>
    </row>
    <row r="639" spans="8:17" ht="15">
      <c r="H639" s="73"/>
      <c r="I639" s="73"/>
      <c r="J639" s="73"/>
      <c r="K639" s="73"/>
      <c r="L639" s="73"/>
      <c r="M639" s="73"/>
      <c r="N639" s="217"/>
      <c r="O639" s="217"/>
      <c r="P639" s="73"/>
      <c r="Q639" s="73"/>
    </row>
    <row r="640" spans="8:17" ht="15">
      <c r="H640" s="73"/>
      <c r="I640" s="73"/>
      <c r="J640" s="73"/>
      <c r="K640" s="73"/>
      <c r="L640" s="73"/>
      <c r="M640" s="73"/>
      <c r="N640" s="217"/>
      <c r="O640" s="217"/>
      <c r="P640" s="73"/>
      <c r="Q640" s="73"/>
    </row>
    <row r="641" spans="8:17" ht="15">
      <c r="H641" s="73"/>
      <c r="I641" s="73"/>
      <c r="J641" s="73"/>
      <c r="K641" s="73"/>
      <c r="L641" s="73"/>
      <c r="M641" s="73"/>
      <c r="N641" s="217"/>
      <c r="O641" s="217"/>
      <c r="P641" s="73"/>
      <c r="Q641" s="73"/>
    </row>
    <row r="642" spans="8:17" ht="15">
      <c r="H642" s="73"/>
      <c r="I642" s="73"/>
      <c r="J642" s="73"/>
      <c r="K642" s="73"/>
      <c r="L642" s="73"/>
      <c r="M642" s="73"/>
      <c r="N642" s="217"/>
      <c r="O642" s="217"/>
      <c r="P642" s="73"/>
      <c r="Q642" s="73"/>
    </row>
    <row r="643" spans="8:17" ht="15">
      <c r="H643" s="73"/>
      <c r="I643" s="73"/>
      <c r="J643" s="73"/>
      <c r="K643" s="73"/>
      <c r="L643" s="73"/>
      <c r="M643" s="73"/>
      <c r="N643" s="217"/>
      <c r="O643" s="217"/>
      <c r="P643" s="73"/>
      <c r="Q643" s="73"/>
    </row>
    <row r="644" spans="8:17" ht="15">
      <c r="H644" s="73"/>
      <c r="I644" s="73"/>
      <c r="J644" s="73"/>
      <c r="K644" s="73"/>
      <c r="L644" s="73"/>
      <c r="M644" s="73"/>
      <c r="N644" s="217"/>
      <c r="O644" s="217"/>
      <c r="P644" s="73"/>
      <c r="Q644" s="73"/>
    </row>
    <row r="645" spans="8:17" ht="15">
      <c r="H645" s="73"/>
      <c r="I645" s="73"/>
      <c r="J645" s="73"/>
      <c r="K645" s="73"/>
      <c r="L645" s="73"/>
      <c r="M645" s="73"/>
      <c r="N645" s="217"/>
      <c r="O645" s="217"/>
      <c r="P645" s="73"/>
      <c r="Q645" s="73"/>
    </row>
    <row r="646" spans="8:17" ht="15">
      <c r="H646" s="73"/>
      <c r="I646" s="73"/>
      <c r="J646" s="73"/>
      <c r="K646" s="73"/>
      <c r="L646" s="73"/>
      <c r="M646" s="73"/>
      <c r="N646" s="217"/>
      <c r="O646" s="217"/>
      <c r="P646" s="73"/>
      <c r="Q646" s="73"/>
    </row>
    <row r="647" spans="8:17" ht="15">
      <c r="H647" s="73"/>
      <c r="I647" s="73"/>
      <c r="J647" s="73"/>
      <c r="K647" s="73"/>
      <c r="L647" s="73"/>
      <c r="M647" s="73"/>
      <c r="N647" s="217"/>
      <c r="O647" s="217"/>
      <c r="P647" s="73"/>
      <c r="Q647" s="73"/>
    </row>
    <row r="648" spans="8:17" ht="15">
      <c r="H648" s="73"/>
      <c r="I648" s="73"/>
      <c r="J648" s="73"/>
      <c r="K648" s="73"/>
      <c r="L648" s="73"/>
      <c r="M648" s="73"/>
      <c r="N648" s="217"/>
      <c r="O648" s="217"/>
      <c r="P648" s="73"/>
      <c r="Q648" s="73"/>
    </row>
    <row r="649" spans="8:17" ht="15">
      <c r="H649" s="73"/>
      <c r="I649" s="73"/>
      <c r="J649" s="73"/>
      <c r="K649" s="73"/>
      <c r="L649" s="73"/>
      <c r="M649" s="73"/>
      <c r="N649" s="217"/>
      <c r="O649" s="217"/>
      <c r="P649" s="73"/>
      <c r="Q649" s="73"/>
    </row>
    <row r="650" spans="8:17" ht="15">
      <c r="H650" s="73"/>
      <c r="I650" s="73"/>
      <c r="J650" s="73"/>
      <c r="K650" s="73"/>
      <c r="L650" s="73"/>
      <c r="M650" s="73"/>
      <c r="N650" s="217"/>
      <c r="O650" s="217"/>
      <c r="P650" s="73"/>
      <c r="Q650" s="73"/>
    </row>
    <row r="651" spans="8:17" ht="15">
      <c r="H651" s="73"/>
      <c r="I651" s="73"/>
      <c r="J651" s="73"/>
      <c r="K651" s="73"/>
      <c r="L651" s="73"/>
      <c r="M651" s="73"/>
      <c r="N651" s="217"/>
      <c r="O651" s="217"/>
      <c r="P651" s="73"/>
      <c r="Q651" s="73"/>
    </row>
    <row r="652" spans="8:17" ht="15">
      <c r="H652" s="73"/>
      <c r="I652" s="73"/>
      <c r="J652" s="73"/>
      <c r="K652" s="73"/>
      <c r="L652" s="73"/>
      <c r="M652" s="73"/>
      <c r="N652" s="217"/>
      <c r="O652" s="217"/>
      <c r="P652" s="73"/>
      <c r="Q652" s="73"/>
    </row>
    <row r="653" spans="8:17" ht="15">
      <c r="H653" s="73"/>
      <c r="I653" s="73"/>
      <c r="J653" s="73"/>
      <c r="K653" s="73"/>
      <c r="L653" s="73"/>
      <c r="M653" s="73"/>
      <c r="N653" s="217"/>
      <c r="O653" s="217"/>
      <c r="P653" s="73"/>
      <c r="Q653" s="73"/>
    </row>
    <row r="654" spans="8:17" ht="15">
      <c r="H654" s="73"/>
      <c r="I654" s="73"/>
      <c r="J654" s="73"/>
      <c r="K654" s="73"/>
      <c r="L654" s="73"/>
      <c r="M654" s="73"/>
      <c r="N654" s="217"/>
      <c r="O654" s="217"/>
      <c r="P654" s="73"/>
      <c r="Q654" s="73"/>
    </row>
    <row r="655" spans="8:17" ht="15">
      <c r="H655" s="73"/>
      <c r="I655" s="73"/>
      <c r="J655" s="73"/>
      <c r="K655" s="73"/>
      <c r="L655" s="73"/>
      <c r="M655" s="73"/>
      <c r="N655" s="217"/>
      <c r="O655" s="217"/>
      <c r="P655" s="73"/>
      <c r="Q655" s="73"/>
    </row>
    <row r="656" spans="8:17" ht="15">
      <c r="H656" s="73"/>
      <c r="I656" s="73"/>
      <c r="J656" s="73"/>
      <c r="K656" s="73"/>
      <c r="L656" s="73"/>
      <c r="M656" s="73"/>
      <c r="N656" s="217"/>
      <c r="O656" s="217"/>
      <c r="P656" s="73"/>
      <c r="Q656" s="73"/>
    </row>
    <row r="657" spans="8:17" ht="15">
      <c r="H657" s="73"/>
      <c r="I657" s="73"/>
      <c r="J657" s="73"/>
      <c r="K657" s="73"/>
      <c r="L657" s="73"/>
      <c r="M657" s="73"/>
      <c r="N657" s="217"/>
      <c r="O657" s="217"/>
      <c r="P657" s="73"/>
      <c r="Q657" s="73"/>
    </row>
    <row r="658" spans="8:17" ht="15">
      <c r="H658" s="73"/>
      <c r="I658" s="73"/>
      <c r="J658" s="73"/>
      <c r="K658" s="73"/>
      <c r="L658" s="73"/>
      <c r="M658" s="73"/>
      <c r="N658" s="217"/>
      <c r="O658" s="217"/>
      <c r="P658" s="73"/>
      <c r="Q658" s="73"/>
    </row>
    <row r="659" spans="8:17" ht="15">
      <c r="H659" s="73"/>
      <c r="I659" s="73"/>
      <c r="J659" s="73"/>
      <c r="K659" s="73"/>
      <c r="L659" s="73"/>
      <c r="M659" s="73"/>
      <c r="N659" s="217"/>
      <c r="O659" s="217"/>
      <c r="P659" s="73"/>
      <c r="Q659" s="73"/>
    </row>
    <row r="660" spans="8:17" ht="15">
      <c r="H660" s="73"/>
      <c r="I660" s="73"/>
      <c r="J660" s="73"/>
      <c r="K660" s="73"/>
      <c r="L660" s="73"/>
      <c r="M660" s="73"/>
      <c r="N660" s="217"/>
      <c r="O660" s="217"/>
      <c r="P660" s="73"/>
      <c r="Q660" s="73"/>
    </row>
    <row r="661" spans="8:17" ht="15">
      <c r="H661" s="73"/>
      <c r="I661" s="73"/>
      <c r="J661" s="73"/>
      <c r="K661" s="73"/>
      <c r="L661" s="73"/>
      <c r="M661" s="73"/>
      <c r="N661" s="217"/>
      <c r="O661" s="217"/>
      <c r="P661" s="73"/>
      <c r="Q661" s="73"/>
    </row>
    <row r="662" spans="8:17" ht="15">
      <c r="H662" s="73"/>
      <c r="I662" s="73"/>
      <c r="J662" s="73"/>
      <c r="K662" s="73"/>
      <c r="L662" s="73"/>
      <c r="M662" s="73"/>
      <c r="N662" s="217"/>
      <c r="O662" s="217"/>
      <c r="P662" s="73"/>
      <c r="Q662" s="73"/>
    </row>
    <row r="663" spans="8:17" ht="15">
      <c r="H663" s="73"/>
      <c r="I663" s="73"/>
      <c r="J663" s="73"/>
      <c r="K663" s="73"/>
      <c r="L663" s="73"/>
      <c r="M663" s="73"/>
      <c r="N663" s="217"/>
      <c r="O663" s="217"/>
      <c r="P663" s="73"/>
      <c r="Q663" s="73"/>
    </row>
    <row r="664" spans="8:17" ht="15">
      <c r="H664" s="73"/>
      <c r="I664" s="73"/>
      <c r="J664" s="73"/>
      <c r="K664" s="73"/>
      <c r="L664" s="73"/>
      <c r="M664" s="73"/>
      <c r="N664" s="217"/>
      <c r="O664" s="217"/>
      <c r="P664" s="73"/>
      <c r="Q664" s="73"/>
    </row>
    <row r="665" spans="8:17" ht="15">
      <c r="H665" s="73"/>
      <c r="I665" s="73"/>
      <c r="J665" s="73"/>
      <c r="K665" s="73"/>
      <c r="L665" s="73"/>
      <c r="M665" s="73"/>
      <c r="N665" s="217"/>
      <c r="O665" s="217"/>
      <c r="P665" s="73"/>
      <c r="Q665" s="73"/>
    </row>
    <row r="666" spans="8:17" ht="15">
      <c r="H666" s="73"/>
      <c r="I666" s="73"/>
      <c r="J666" s="73"/>
      <c r="K666" s="73"/>
      <c r="L666" s="73"/>
      <c r="M666" s="73"/>
      <c r="N666" s="217"/>
      <c r="O666" s="217"/>
      <c r="P666" s="73"/>
      <c r="Q666" s="73"/>
    </row>
    <row r="667" spans="8:17" ht="15">
      <c r="H667" s="73"/>
      <c r="I667" s="73"/>
      <c r="J667" s="73"/>
      <c r="K667" s="73"/>
      <c r="L667" s="73"/>
      <c r="M667" s="73"/>
      <c r="N667" s="217"/>
      <c r="O667" s="217"/>
      <c r="P667" s="73"/>
      <c r="Q667" s="73"/>
    </row>
    <row r="668" spans="8:17" ht="15">
      <c r="H668" s="73"/>
      <c r="I668" s="73"/>
      <c r="J668" s="73"/>
      <c r="K668" s="73"/>
      <c r="L668" s="73"/>
      <c r="M668" s="73"/>
      <c r="N668" s="217"/>
      <c r="O668" s="217"/>
      <c r="P668" s="73"/>
      <c r="Q668" s="73"/>
    </row>
    <row r="669" spans="8:17" ht="15">
      <c r="H669" s="73"/>
      <c r="I669" s="73"/>
      <c r="J669" s="73"/>
      <c r="K669" s="73"/>
      <c r="L669" s="73"/>
      <c r="M669" s="73"/>
      <c r="N669" s="217"/>
      <c r="O669" s="217"/>
      <c r="P669" s="73"/>
      <c r="Q669" s="73"/>
    </row>
    <row r="670" spans="8:17" ht="15">
      <c r="H670" s="73"/>
      <c r="I670" s="73"/>
      <c r="J670" s="73"/>
      <c r="K670" s="73"/>
      <c r="L670" s="73"/>
      <c r="M670" s="73"/>
      <c r="N670" s="217"/>
      <c r="O670" s="217"/>
      <c r="P670" s="73"/>
      <c r="Q670" s="73"/>
    </row>
    <row r="671" spans="8:17" ht="15">
      <c r="H671" s="73"/>
      <c r="I671" s="73"/>
      <c r="J671" s="73"/>
      <c r="K671" s="73"/>
      <c r="L671" s="73"/>
      <c r="M671" s="73"/>
      <c r="N671" s="217"/>
      <c r="O671" s="217"/>
      <c r="P671" s="73"/>
      <c r="Q671" s="73"/>
    </row>
    <row r="672" spans="8:17" ht="15">
      <c r="H672" s="73"/>
      <c r="I672" s="73"/>
      <c r="J672" s="73"/>
      <c r="K672" s="73"/>
      <c r="L672" s="73"/>
      <c r="M672" s="73"/>
      <c r="N672" s="217"/>
      <c r="O672" s="217"/>
      <c r="P672" s="73"/>
      <c r="Q672" s="73"/>
    </row>
    <row r="673" spans="8:17" ht="15">
      <c r="H673" s="73"/>
      <c r="I673" s="73"/>
      <c r="J673" s="73"/>
      <c r="K673" s="73"/>
      <c r="L673" s="73"/>
      <c r="M673" s="73"/>
      <c r="N673" s="217"/>
      <c r="O673" s="217"/>
      <c r="P673" s="73"/>
      <c r="Q673" s="73"/>
    </row>
    <row r="674" spans="8:17" ht="15">
      <c r="H674" s="73"/>
      <c r="I674" s="73"/>
      <c r="J674" s="73"/>
      <c r="K674" s="73"/>
      <c r="L674" s="73"/>
      <c r="M674" s="73"/>
      <c r="N674" s="217"/>
      <c r="O674" s="217"/>
      <c r="P674" s="73"/>
      <c r="Q674" s="73"/>
    </row>
    <row r="675" spans="8:17" ht="15">
      <c r="H675" s="73"/>
      <c r="I675" s="73"/>
      <c r="J675" s="73"/>
      <c r="K675" s="73"/>
      <c r="L675" s="73"/>
      <c r="M675" s="73"/>
      <c r="N675" s="217"/>
      <c r="O675" s="217"/>
      <c r="P675" s="73"/>
      <c r="Q675" s="73"/>
    </row>
    <row r="676" spans="8:17" ht="15">
      <c r="H676" s="73"/>
      <c r="I676" s="73"/>
      <c r="J676" s="73"/>
      <c r="K676" s="73"/>
      <c r="L676" s="73"/>
      <c r="M676" s="73"/>
      <c r="N676" s="217"/>
      <c r="O676" s="217"/>
      <c r="P676" s="73"/>
      <c r="Q676" s="73"/>
    </row>
    <row r="677" spans="8:17" ht="15">
      <c r="H677" s="73"/>
      <c r="I677" s="73"/>
      <c r="J677" s="73"/>
      <c r="K677" s="73"/>
      <c r="L677" s="73"/>
      <c r="M677" s="73"/>
      <c r="N677" s="217"/>
      <c r="O677" s="217"/>
      <c r="P677" s="73"/>
      <c r="Q677" s="73"/>
    </row>
    <row r="678" spans="8:17" ht="15">
      <c r="H678" s="73"/>
      <c r="I678" s="73"/>
      <c r="J678" s="73"/>
      <c r="K678" s="73"/>
      <c r="L678" s="73"/>
      <c r="M678" s="73"/>
      <c r="N678" s="217"/>
      <c r="O678" s="217"/>
      <c r="P678" s="73"/>
      <c r="Q678" s="73"/>
    </row>
    <row r="679" spans="8:17" ht="15">
      <c r="H679" s="73"/>
      <c r="I679" s="73"/>
      <c r="J679" s="73"/>
      <c r="K679" s="73"/>
      <c r="L679" s="73"/>
      <c r="M679" s="73"/>
      <c r="N679" s="217"/>
      <c r="O679" s="217"/>
      <c r="P679" s="73"/>
      <c r="Q679" s="73"/>
    </row>
    <row r="680" spans="8:17" ht="15">
      <c r="H680" s="73"/>
      <c r="I680" s="73"/>
      <c r="J680" s="73"/>
      <c r="K680" s="73"/>
      <c r="L680" s="73"/>
      <c r="M680" s="73"/>
      <c r="N680" s="217"/>
      <c r="O680" s="217"/>
      <c r="P680" s="73"/>
      <c r="Q680" s="73"/>
    </row>
    <row r="681" spans="8:17" ht="15">
      <c r="H681" s="73"/>
      <c r="I681" s="73"/>
      <c r="J681" s="73"/>
      <c r="K681" s="73"/>
      <c r="L681" s="73"/>
      <c r="M681" s="73"/>
      <c r="N681" s="217"/>
      <c r="O681" s="217"/>
      <c r="P681" s="73"/>
      <c r="Q681" s="73"/>
    </row>
    <row r="682" spans="8:17" ht="15">
      <c r="H682" s="73"/>
      <c r="I682" s="73"/>
      <c r="J682" s="73"/>
      <c r="K682" s="73"/>
      <c r="L682" s="73"/>
      <c r="M682" s="73"/>
      <c r="N682" s="217"/>
      <c r="O682" s="217"/>
      <c r="P682" s="73"/>
      <c r="Q682" s="73"/>
    </row>
    <row r="683" spans="8:17" ht="15">
      <c r="H683" s="73"/>
      <c r="I683" s="73"/>
      <c r="J683" s="73"/>
      <c r="K683" s="73"/>
      <c r="L683" s="73"/>
      <c r="M683" s="73"/>
      <c r="N683" s="217"/>
      <c r="O683" s="217"/>
      <c r="P683" s="73"/>
      <c r="Q683" s="73"/>
    </row>
    <row r="684" spans="8:17" ht="15">
      <c r="H684" s="73"/>
      <c r="I684" s="73"/>
      <c r="J684" s="73"/>
      <c r="K684" s="73"/>
      <c r="L684" s="73"/>
      <c r="M684" s="73"/>
      <c r="N684" s="217"/>
      <c r="O684" s="217"/>
      <c r="P684" s="73"/>
      <c r="Q684" s="73"/>
    </row>
    <row r="685" spans="8:17" ht="15">
      <c r="H685" s="73"/>
      <c r="I685" s="73"/>
      <c r="J685" s="73"/>
      <c r="K685" s="73"/>
      <c r="L685" s="73"/>
      <c r="M685" s="73"/>
      <c r="N685" s="217"/>
      <c r="O685" s="217"/>
      <c r="P685" s="73"/>
      <c r="Q685" s="73"/>
    </row>
    <row r="686" spans="8:17" ht="15">
      <c r="H686" s="73"/>
      <c r="I686" s="73"/>
      <c r="J686" s="73"/>
      <c r="K686" s="73"/>
      <c r="L686" s="73"/>
      <c r="M686" s="73"/>
      <c r="N686" s="217"/>
      <c r="O686" s="217"/>
      <c r="P686" s="73"/>
      <c r="Q686" s="73"/>
    </row>
    <row r="687" spans="8:17" ht="15">
      <c r="H687" s="73"/>
      <c r="I687" s="73"/>
      <c r="J687" s="73"/>
      <c r="K687" s="73"/>
      <c r="L687" s="73"/>
      <c r="M687" s="73"/>
      <c r="N687" s="217"/>
      <c r="O687" s="217"/>
      <c r="P687" s="73"/>
      <c r="Q687" s="73"/>
    </row>
    <row r="688" spans="8:17" ht="15">
      <c r="H688" s="73"/>
      <c r="I688" s="73"/>
      <c r="J688" s="73"/>
      <c r="K688" s="73"/>
      <c r="L688" s="73"/>
      <c r="M688" s="73"/>
      <c r="N688" s="217"/>
      <c r="O688" s="217"/>
      <c r="P688" s="73"/>
      <c r="Q688" s="73"/>
    </row>
    <row r="689" spans="8:17" ht="15">
      <c r="H689" s="73"/>
      <c r="I689" s="73"/>
      <c r="J689" s="73"/>
      <c r="K689" s="73"/>
      <c r="L689" s="73"/>
      <c r="M689" s="73"/>
      <c r="N689" s="217"/>
      <c r="O689" s="217"/>
      <c r="P689" s="73"/>
      <c r="Q689" s="73"/>
    </row>
    <row r="690" spans="8:17" ht="15">
      <c r="H690" s="73"/>
      <c r="I690" s="73"/>
      <c r="J690" s="73"/>
      <c r="K690" s="73"/>
      <c r="L690" s="73"/>
      <c r="M690" s="73"/>
      <c r="N690" s="217"/>
      <c r="O690" s="217"/>
      <c r="P690" s="73"/>
      <c r="Q690" s="73"/>
    </row>
    <row r="691" spans="8:17" ht="15">
      <c r="H691" s="73"/>
      <c r="I691" s="73"/>
      <c r="J691" s="73"/>
      <c r="K691" s="73"/>
      <c r="L691" s="73"/>
      <c r="M691" s="73"/>
      <c r="N691" s="217"/>
      <c r="O691" s="217"/>
      <c r="P691" s="73"/>
      <c r="Q691" s="73"/>
    </row>
    <row r="692" spans="8:17" ht="15">
      <c r="H692" s="73"/>
      <c r="I692" s="73"/>
      <c r="J692" s="73"/>
      <c r="K692" s="73"/>
      <c r="L692" s="73"/>
      <c r="M692" s="73"/>
      <c r="N692" s="217"/>
      <c r="O692" s="217"/>
      <c r="P692" s="73"/>
      <c r="Q692" s="73"/>
    </row>
    <row r="693" spans="8:17" ht="15">
      <c r="H693" s="73"/>
      <c r="I693" s="73"/>
      <c r="J693" s="73"/>
      <c r="K693" s="73"/>
      <c r="L693" s="73"/>
      <c r="M693" s="73"/>
      <c r="N693" s="217"/>
      <c r="O693" s="217"/>
      <c r="P693" s="73"/>
      <c r="Q693" s="73"/>
    </row>
    <row r="694" spans="8:17" ht="15">
      <c r="H694" s="73"/>
      <c r="I694" s="73"/>
      <c r="J694" s="73"/>
      <c r="K694" s="73"/>
      <c r="L694" s="73"/>
      <c r="M694" s="73"/>
      <c r="N694" s="217"/>
      <c r="O694" s="217"/>
      <c r="P694" s="73"/>
      <c r="Q694" s="73"/>
    </row>
    <row r="695" spans="8:17" ht="15">
      <c r="H695" s="73"/>
      <c r="I695" s="73"/>
      <c r="J695" s="73"/>
      <c r="K695" s="73"/>
      <c r="L695" s="73"/>
      <c r="M695" s="73"/>
      <c r="N695" s="217"/>
      <c r="O695" s="217"/>
      <c r="P695" s="73"/>
      <c r="Q695" s="73"/>
    </row>
    <row r="696" spans="8:17" ht="15">
      <c r="H696" s="73"/>
      <c r="I696" s="73"/>
      <c r="J696" s="73"/>
      <c r="K696" s="73"/>
      <c r="L696" s="73"/>
      <c r="M696" s="73"/>
      <c r="N696" s="217"/>
      <c r="O696" s="217"/>
      <c r="P696" s="73"/>
      <c r="Q696" s="73"/>
    </row>
    <row r="697" spans="8:17" ht="15">
      <c r="H697" s="73"/>
      <c r="I697" s="73"/>
      <c r="J697" s="73"/>
      <c r="K697" s="73"/>
      <c r="L697" s="73"/>
      <c r="M697" s="73"/>
      <c r="N697" s="217"/>
      <c r="O697" s="217"/>
      <c r="P697" s="73"/>
      <c r="Q697" s="73"/>
    </row>
    <row r="698" spans="8:17" ht="15">
      <c r="H698" s="73"/>
      <c r="I698" s="73"/>
      <c r="J698" s="73"/>
      <c r="K698" s="73"/>
      <c r="L698" s="73"/>
      <c r="M698" s="73"/>
      <c r="N698" s="217"/>
      <c r="O698" s="217"/>
      <c r="P698" s="73"/>
      <c r="Q698" s="73"/>
    </row>
    <row r="699" spans="8:17" ht="15">
      <c r="H699" s="73"/>
      <c r="I699" s="73"/>
      <c r="J699" s="73"/>
      <c r="K699" s="73"/>
      <c r="L699" s="73"/>
      <c r="M699" s="73"/>
      <c r="N699" s="217"/>
      <c r="O699" s="217"/>
      <c r="P699" s="73"/>
      <c r="Q699" s="73"/>
    </row>
    <row r="700" spans="8:17" ht="15">
      <c r="H700" s="73"/>
      <c r="I700" s="73"/>
      <c r="J700" s="73"/>
      <c r="K700" s="73"/>
      <c r="L700" s="73"/>
      <c r="M700" s="73"/>
      <c r="N700" s="217"/>
      <c r="O700" s="217"/>
      <c r="P700" s="73"/>
      <c r="Q700" s="73"/>
    </row>
    <row r="701" spans="8:17" ht="15">
      <c r="H701" s="73"/>
      <c r="I701" s="73"/>
      <c r="J701" s="73"/>
      <c r="K701" s="73"/>
      <c r="L701" s="73"/>
      <c r="M701" s="73"/>
      <c r="N701" s="217"/>
      <c r="O701" s="217"/>
      <c r="P701" s="73"/>
      <c r="Q701" s="73"/>
    </row>
    <row r="702" spans="8:17" ht="15">
      <c r="H702" s="73"/>
      <c r="I702" s="73"/>
      <c r="J702" s="73"/>
      <c r="K702" s="73"/>
      <c r="L702" s="73"/>
      <c r="M702" s="73"/>
      <c r="N702" s="217"/>
      <c r="O702" s="217"/>
      <c r="P702" s="73"/>
      <c r="Q702" s="73"/>
    </row>
    <row r="703" spans="8:17" ht="15">
      <c r="H703" s="73"/>
      <c r="I703" s="73"/>
      <c r="J703" s="73"/>
      <c r="K703" s="73"/>
      <c r="L703" s="73"/>
      <c r="M703" s="73"/>
      <c r="N703" s="217"/>
      <c r="O703" s="217"/>
      <c r="P703" s="73"/>
      <c r="Q703" s="73"/>
    </row>
    <row r="704" spans="8:17" ht="15">
      <c r="H704" s="73"/>
      <c r="I704" s="73"/>
      <c r="J704" s="73"/>
      <c r="K704" s="73"/>
      <c r="L704" s="73"/>
      <c r="M704" s="73"/>
      <c r="N704" s="217"/>
      <c r="O704" s="217"/>
      <c r="P704" s="73"/>
      <c r="Q704" s="73"/>
    </row>
    <row r="705" spans="8:17" ht="15">
      <c r="H705" s="73"/>
      <c r="I705" s="73"/>
      <c r="J705" s="73"/>
      <c r="K705" s="73"/>
      <c r="L705" s="73"/>
      <c r="M705" s="73"/>
      <c r="N705" s="217"/>
      <c r="O705" s="217"/>
      <c r="P705" s="73"/>
      <c r="Q705" s="73"/>
    </row>
    <row r="706" spans="8:17" ht="15">
      <c r="H706" s="73"/>
      <c r="I706" s="73"/>
      <c r="J706" s="73"/>
      <c r="K706" s="73"/>
      <c r="L706" s="73"/>
      <c r="M706" s="73"/>
      <c r="N706" s="217"/>
      <c r="O706" s="217"/>
      <c r="P706" s="73"/>
      <c r="Q706" s="73"/>
    </row>
    <row r="707" spans="8:17" ht="15">
      <c r="H707" s="73"/>
      <c r="I707" s="73"/>
      <c r="J707" s="73"/>
      <c r="K707" s="73"/>
      <c r="L707" s="73"/>
      <c r="M707" s="73"/>
      <c r="N707" s="217"/>
      <c r="O707" s="217"/>
      <c r="P707" s="73"/>
      <c r="Q707" s="73"/>
    </row>
    <row r="708" spans="8:17" ht="15">
      <c r="H708" s="73"/>
      <c r="I708" s="73"/>
      <c r="J708" s="73"/>
      <c r="K708" s="73"/>
      <c r="L708" s="73"/>
      <c r="M708" s="73"/>
      <c r="N708" s="217"/>
      <c r="O708" s="217"/>
      <c r="P708" s="73"/>
      <c r="Q708" s="73"/>
    </row>
    <row r="709" spans="8:17" ht="15">
      <c r="H709" s="73"/>
      <c r="I709" s="73"/>
      <c r="J709" s="73"/>
      <c r="K709" s="73"/>
      <c r="L709" s="73"/>
      <c r="M709" s="73"/>
      <c r="N709" s="217"/>
      <c r="O709" s="217"/>
      <c r="P709" s="73"/>
      <c r="Q709" s="73"/>
    </row>
    <row r="710" spans="8:17" ht="15">
      <c r="H710" s="73"/>
      <c r="I710" s="73"/>
      <c r="J710" s="73"/>
      <c r="K710" s="73"/>
      <c r="L710" s="73"/>
      <c r="M710" s="73"/>
      <c r="N710" s="217"/>
      <c r="O710" s="217"/>
      <c r="P710" s="73"/>
      <c r="Q710" s="73"/>
    </row>
    <row r="711" spans="8:17" ht="15">
      <c r="H711" s="73"/>
      <c r="I711" s="73"/>
      <c r="J711" s="73"/>
      <c r="K711" s="73"/>
      <c r="L711" s="73"/>
      <c r="M711" s="73"/>
      <c r="N711" s="217"/>
      <c r="O711" s="217"/>
      <c r="P711" s="73"/>
      <c r="Q711" s="73"/>
    </row>
    <row r="712" spans="8:17" ht="15">
      <c r="H712" s="73"/>
      <c r="I712" s="73"/>
      <c r="J712" s="73"/>
      <c r="K712" s="73"/>
      <c r="L712" s="73"/>
      <c r="M712" s="73"/>
      <c r="N712" s="217"/>
      <c r="O712" s="217"/>
      <c r="P712" s="73"/>
      <c r="Q712" s="73"/>
    </row>
    <row r="713" spans="8:17" ht="15">
      <c r="H713" s="73"/>
      <c r="I713" s="73"/>
      <c r="J713" s="73"/>
      <c r="K713" s="73"/>
      <c r="L713" s="73"/>
      <c r="M713" s="73"/>
      <c r="N713" s="217"/>
      <c r="O713" s="217"/>
      <c r="P713" s="73"/>
      <c r="Q713" s="73"/>
    </row>
    <row r="714" spans="8:17" ht="15">
      <c r="H714" s="73"/>
      <c r="I714" s="73"/>
      <c r="J714" s="73"/>
      <c r="K714" s="73"/>
      <c r="L714" s="73"/>
      <c r="M714" s="73"/>
      <c r="N714" s="217"/>
      <c r="O714" s="217"/>
      <c r="P714" s="73"/>
      <c r="Q714" s="73"/>
    </row>
    <row r="715" spans="8:17" ht="15">
      <c r="H715" s="73"/>
      <c r="I715" s="73"/>
      <c r="J715" s="73"/>
      <c r="K715" s="73"/>
      <c r="L715" s="73"/>
      <c r="M715" s="73"/>
      <c r="N715" s="217"/>
      <c r="O715" s="217"/>
      <c r="P715" s="73"/>
      <c r="Q715" s="73"/>
    </row>
    <row r="716" spans="8:17" ht="15">
      <c r="H716" s="73"/>
      <c r="I716" s="73"/>
      <c r="J716" s="73"/>
      <c r="K716" s="73"/>
      <c r="L716" s="73"/>
      <c r="M716" s="73"/>
      <c r="N716" s="217"/>
      <c r="O716" s="217"/>
      <c r="P716" s="73"/>
      <c r="Q716" s="73"/>
    </row>
    <row r="717" spans="8:17" ht="15">
      <c r="H717" s="73"/>
      <c r="I717" s="73"/>
      <c r="J717" s="73"/>
      <c r="K717" s="73"/>
      <c r="L717" s="73"/>
      <c r="M717" s="73"/>
      <c r="N717" s="217"/>
      <c r="O717" s="217"/>
      <c r="P717" s="73"/>
      <c r="Q717" s="73"/>
    </row>
    <row r="718" spans="8:17" ht="15">
      <c r="H718" s="73"/>
      <c r="I718" s="73"/>
      <c r="J718" s="73"/>
      <c r="K718" s="73"/>
      <c r="L718" s="73"/>
      <c r="M718" s="73"/>
      <c r="N718" s="217"/>
      <c r="O718" s="217"/>
      <c r="P718" s="73"/>
      <c r="Q718" s="73"/>
    </row>
    <row r="719" spans="8:17" ht="15">
      <c r="H719" s="73"/>
      <c r="I719" s="73"/>
      <c r="J719" s="73"/>
      <c r="K719" s="73"/>
      <c r="L719" s="73"/>
      <c r="M719" s="73"/>
      <c r="N719" s="217"/>
      <c r="O719" s="217"/>
      <c r="P719" s="73"/>
      <c r="Q719" s="73"/>
    </row>
    <row r="720" spans="8:17" ht="15">
      <c r="H720" s="73"/>
      <c r="I720" s="73"/>
      <c r="J720" s="73"/>
      <c r="K720" s="73"/>
      <c r="L720" s="73"/>
      <c r="M720" s="73"/>
      <c r="N720" s="217"/>
      <c r="O720" s="217"/>
      <c r="P720" s="73"/>
      <c r="Q720" s="73"/>
    </row>
    <row r="721" spans="8:17" ht="15">
      <c r="H721" s="73"/>
      <c r="I721" s="73"/>
      <c r="J721" s="73"/>
      <c r="K721" s="73"/>
      <c r="L721" s="73"/>
      <c r="M721" s="73"/>
      <c r="N721" s="217"/>
      <c r="O721" s="217"/>
      <c r="P721" s="73"/>
      <c r="Q721" s="73"/>
    </row>
    <row r="722" spans="8:17" ht="15">
      <c r="H722" s="73"/>
      <c r="I722" s="73"/>
      <c r="J722" s="73"/>
      <c r="K722" s="73"/>
      <c r="L722" s="73"/>
      <c r="M722" s="73"/>
      <c r="N722" s="217"/>
      <c r="O722" s="217"/>
      <c r="P722" s="73"/>
      <c r="Q722" s="73"/>
    </row>
    <row r="723" spans="8:17" ht="15">
      <c r="H723" s="73"/>
      <c r="I723" s="73"/>
      <c r="J723" s="73"/>
      <c r="K723" s="73"/>
      <c r="L723" s="73"/>
      <c r="M723" s="73"/>
      <c r="N723" s="217"/>
      <c r="O723" s="217"/>
      <c r="P723" s="73"/>
      <c r="Q723" s="73"/>
    </row>
    <row r="724" spans="8:17" ht="15">
      <c r="H724" s="73"/>
      <c r="I724" s="73"/>
      <c r="J724" s="73"/>
      <c r="K724" s="73"/>
      <c r="L724" s="73"/>
      <c r="M724" s="73"/>
      <c r="N724" s="217"/>
      <c r="O724" s="217"/>
      <c r="P724" s="73"/>
      <c r="Q724" s="73"/>
    </row>
    <row r="725" spans="8:17" ht="15">
      <c r="H725" s="73"/>
      <c r="I725" s="73"/>
      <c r="J725" s="73"/>
      <c r="K725" s="73"/>
      <c r="L725" s="73"/>
      <c r="M725" s="73"/>
      <c r="N725" s="217"/>
      <c r="O725" s="217"/>
      <c r="P725" s="73"/>
      <c r="Q725" s="73"/>
    </row>
    <row r="726" spans="8:17" ht="15">
      <c r="H726" s="73"/>
      <c r="I726" s="73"/>
      <c r="J726" s="73"/>
      <c r="K726" s="73"/>
      <c r="L726" s="73"/>
      <c r="M726" s="73"/>
      <c r="N726" s="217"/>
      <c r="O726" s="217"/>
      <c r="P726" s="73"/>
      <c r="Q726" s="73"/>
    </row>
    <row r="727" spans="8:17" ht="15">
      <c r="H727" s="73"/>
      <c r="I727" s="73"/>
      <c r="J727" s="73"/>
      <c r="K727" s="73"/>
      <c r="L727" s="73"/>
      <c r="M727" s="73"/>
      <c r="N727" s="217"/>
      <c r="O727" s="217"/>
      <c r="P727" s="73"/>
      <c r="Q727" s="73"/>
    </row>
    <row r="728" spans="8:17" ht="15">
      <c r="H728" s="73"/>
      <c r="I728" s="73"/>
      <c r="J728" s="73"/>
      <c r="K728" s="73"/>
      <c r="L728" s="73"/>
      <c r="M728" s="73"/>
      <c r="N728" s="217"/>
      <c r="O728" s="217"/>
      <c r="P728" s="73"/>
      <c r="Q728" s="73"/>
    </row>
    <row r="729" spans="8:17" ht="15">
      <c r="H729" s="73"/>
      <c r="I729" s="73"/>
      <c r="J729" s="73"/>
      <c r="K729" s="73"/>
      <c r="L729" s="73"/>
      <c r="M729" s="73"/>
      <c r="N729" s="217"/>
      <c r="O729" s="217"/>
      <c r="P729" s="73"/>
      <c r="Q729" s="73"/>
    </row>
    <row r="730" spans="8:17" ht="15">
      <c r="H730" s="73"/>
      <c r="I730" s="73"/>
      <c r="J730" s="73"/>
      <c r="K730" s="73"/>
      <c r="L730" s="73"/>
      <c r="M730" s="73"/>
      <c r="N730" s="217"/>
      <c r="O730" s="217"/>
      <c r="P730" s="73"/>
      <c r="Q730" s="73"/>
    </row>
    <row r="731" spans="8:17" ht="15">
      <c r="H731" s="73"/>
      <c r="I731" s="73"/>
      <c r="J731" s="73"/>
      <c r="K731" s="73"/>
      <c r="L731" s="73"/>
      <c r="M731" s="73"/>
      <c r="N731" s="217"/>
      <c r="O731" s="217"/>
      <c r="P731" s="73"/>
      <c r="Q731" s="73"/>
    </row>
    <row r="732" spans="8:17" ht="15">
      <c r="H732" s="73"/>
      <c r="I732" s="73"/>
      <c r="J732" s="73"/>
      <c r="K732" s="73"/>
      <c r="L732" s="73"/>
      <c r="M732" s="73"/>
      <c r="N732" s="217"/>
      <c r="O732" s="217"/>
      <c r="P732" s="73"/>
      <c r="Q732" s="73"/>
    </row>
    <row r="733" spans="8:17" ht="15">
      <c r="H733" s="73"/>
      <c r="I733" s="73"/>
      <c r="J733" s="73"/>
      <c r="K733" s="73"/>
      <c r="L733" s="73"/>
      <c r="M733" s="73"/>
      <c r="N733" s="217"/>
      <c r="O733" s="217"/>
      <c r="P733" s="73"/>
      <c r="Q733" s="73"/>
    </row>
    <row r="734" spans="8:17" ht="15">
      <c r="H734" s="73"/>
      <c r="I734" s="73"/>
      <c r="J734" s="73"/>
      <c r="K734" s="73"/>
      <c r="L734" s="73"/>
      <c r="M734" s="73"/>
      <c r="N734" s="217"/>
      <c r="O734" s="217"/>
      <c r="P734" s="73"/>
      <c r="Q734" s="73"/>
    </row>
    <row r="735" spans="8:17" ht="15">
      <c r="H735" s="73"/>
      <c r="I735" s="73"/>
      <c r="J735" s="73"/>
      <c r="K735" s="73"/>
      <c r="L735" s="73"/>
      <c r="M735" s="73"/>
      <c r="N735" s="217"/>
      <c r="O735" s="217"/>
      <c r="P735" s="73"/>
      <c r="Q735" s="73"/>
    </row>
    <row r="736" spans="8:17" ht="15">
      <c r="H736" s="73"/>
      <c r="I736" s="73"/>
      <c r="J736" s="73"/>
      <c r="K736" s="73"/>
      <c r="L736" s="73"/>
      <c r="M736" s="73"/>
      <c r="N736" s="217"/>
      <c r="O736" s="217"/>
      <c r="P736" s="73"/>
      <c r="Q736" s="73"/>
    </row>
    <row r="737" spans="8:17" ht="15">
      <c r="H737" s="73"/>
      <c r="I737" s="73"/>
      <c r="J737" s="73"/>
      <c r="K737" s="73"/>
      <c r="L737" s="73"/>
      <c r="M737" s="73"/>
      <c r="N737" s="217"/>
      <c r="O737" s="217"/>
      <c r="P737" s="73"/>
      <c r="Q737" s="73"/>
    </row>
    <row r="738" spans="8:17" ht="15">
      <c r="H738" s="73"/>
      <c r="I738" s="73"/>
      <c r="J738" s="73"/>
      <c r="K738" s="73"/>
      <c r="L738" s="73"/>
      <c r="M738" s="73"/>
      <c r="N738" s="217"/>
      <c r="O738" s="217"/>
      <c r="P738" s="73"/>
      <c r="Q738" s="73"/>
    </row>
    <row r="739" spans="8:17" ht="15">
      <c r="H739" s="73"/>
      <c r="I739" s="73"/>
      <c r="J739" s="73"/>
      <c r="K739" s="73"/>
      <c r="L739" s="73"/>
      <c r="M739" s="73"/>
      <c r="N739" s="217"/>
      <c r="O739" s="217"/>
      <c r="P739" s="73"/>
      <c r="Q739" s="73"/>
    </row>
    <row r="740" spans="8:17" ht="15">
      <c r="H740" s="73"/>
      <c r="I740" s="73"/>
      <c r="J740" s="73"/>
      <c r="K740" s="73"/>
      <c r="L740" s="73"/>
      <c r="M740" s="73"/>
      <c r="N740" s="217"/>
      <c r="O740" s="217"/>
      <c r="P740" s="73"/>
      <c r="Q740" s="73"/>
    </row>
    <row r="741" spans="8:17" ht="15">
      <c r="H741" s="73"/>
      <c r="I741" s="73"/>
      <c r="J741" s="73"/>
      <c r="K741" s="73"/>
      <c r="L741" s="73"/>
      <c r="M741" s="73"/>
      <c r="N741" s="217"/>
      <c r="O741" s="217"/>
      <c r="P741" s="73"/>
      <c r="Q741" s="73"/>
    </row>
    <row r="742" spans="8:17" ht="15">
      <c r="H742" s="73"/>
      <c r="I742" s="73"/>
      <c r="J742" s="73"/>
      <c r="K742" s="73"/>
      <c r="L742" s="73"/>
      <c r="M742" s="73"/>
      <c r="N742" s="217"/>
      <c r="O742" s="217"/>
      <c r="P742" s="73"/>
      <c r="Q742" s="73"/>
    </row>
    <row r="743" spans="8:17" ht="15">
      <c r="H743" s="73"/>
      <c r="I743" s="73"/>
      <c r="J743" s="73"/>
      <c r="K743" s="73"/>
      <c r="L743" s="73"/>
      <c r="M743" s="73"/>
      <c r="N743" s="217"/>
      <c r="O743" s="217"/>
      <c r="P743" s="73"/>
      <c r="Q743" s="73"/>
    </row>
    <row r="744" spans="8:17" ht="15">
      <c r="H744" s="73"/>
      <c r="I744" s="73"/>
      <c r="J744" s="73"/>
      <c r="K744" s="73"/>
      <c r="L744" s="73"/>
      <c r="M744" s="73"/>
      <c r="N744" s="217"/>
      <c r="O744" s="217"/>
      <c r="P744" s="73"/>
      <c r="Q744" s="73"/>
    </row>
    <row r="745" spans="8:17" ht="15">
      <c r="H745" s="73"/>
      <c r="I745" s="73"/>
      <c r="J745" s="73"/>
      <c r="K745" s="73"/>
      <c r="L745" s="73"/>
      <c r="M745" s="73"/>
      <c r="N745" s="217"/>
      <c r="O745" s="217"/>
      <c r="P745" s="73"/>
      <c r="Q745" s="73"/>
    </row>
    <row r="746" spans="8:17" ht="15">
      <c r="H746" s="73"/>
      <c r="I746" s="73"/>
      <c r="J746" s="73"/>
      <c r="K746" s="73"/>
      <c r="L746" s="73"/>
      <c r="M746" s="73"/>
      <c r="N746" s="217"/>
      <c r="O746" s="217"/>
      <c r="P746" s="73"/>
      <c r="Q746" s="73"/>
    </row>
    <row r="747" spans="8:17" ht="15">
      <c r="H747" s="73"/>
      <c r="I747" s="73"/>
      <c r="J747" s="73"/>
      <c r="K747" s="73"/>
      <c r="L747" s="73"/>
      <c r="M747" s="73"/>
      <c r="N747" s="217"/>
      <c r="O747" s="217"/>
      <c r="P747" s="73"/>
      <c r="Q747" s="73"/>
    </row>
    <row r="748" spans="8:17" ht="15">
      <c r="H748" s="73"/>
      <c r="I748" s="73"/>
      <c r="J748" s="73"/>
      <c r="K748" s="73"/>
      <c r="L748" s="73"/>
      <c r="M748" s="73"/>
      <c r="N748" s="217"/>
      <c r="O748" s="217"/>
      <c r="P748" s="73"/>
      <c r="Q748" s="73"/>
    </row>
    <row r="749" spans="8:17" ht="15">
      <c r="H749" s="73"/>
      <c r="I749" s="73"/>
      <c r="J749" s="73"/>
      <c r="K749" s="73"/>
      <c r="L749" s="73"/>
      <c r="M749" s="73"/>
      <c r="N749" s="217"/>
      <c r="O749" s="217"/>
      <c r="P749" s="73"/>
      <c r="Q749" s="73"/>
    </row>
    <row r="750" spans="8:17" ht="15">
      <c r="H750" s="73"/>
      <c r="I750" s="73"/>
      <c r="J750" s="73"/>
      <c r="K750" s="73"/>
      <c r="L750" s="73"/>
      <c r="M750" s="73"/>
      <c r="N750" s="217"/>
      <c r="O750" s="217"/>
      <c r="P750" s="73"/>
      <c r="Q750" s="73"/>
    </row>
    <row r="751" spans="8:17" ht="15">
      <c r="H751" s="73"/>
      <c r="I751" s="73"/>
      <c r="J751" s="73"/>
      <c r="K751" s="73"/>
      <c r="L751" s="73"/>
      <c r="M751" s="73"/>
      <c r="N751" s="217"/>
      <c r="O751" s="217"/>
      <c r="P751" s="73"/>
      <c r="Q751" s="73"/>
    </row>
    <row r="752" spans="8:17" ht="15">
      <c r="H752" s="73"/>
      <c r="I752" s="73"/>
      <c r="J752" s="73"/>
      <c r="K752" s="73"/>
      <c r="L752" s="73"/>
      <c r="M752" s="73"/>
      <c r="N752" s="217"/>
      <c r="O752" s="217"/>
      <c r="P752" s="73"/>
      <c r="Q752" s="73"/>
    </row>
    <row r="753" spans="8:17" ht="15">
      <c r="H753" s="73"/>
      <c r="I753" s="73"/>
      <c r="J753" s="73"/>
      <c r="K753" s="73"/>
      <c r="L753" s="73"/>
      <c r="M753" s="73"/>
      <c r="N753" s="217"/>
      <c r="O753" s="217"/>
      <c r="P753" s="73"/>
      <c r="Q753" s="73"/>
    </row>
    <row r="754" spans="8:17" ht="15">
      <c r="H754" s="73"/>
      <c r="I754" s="73"/>
      <c r="J754" s="73"/>
      <c r="K754" s="73"/>
      <c r="L754" s="73"/>
      <c r="M754" s="73"/>
      <c r="N754" s="217"/>
      <c r="O754" s="217"/>
      <c r="P754" s="73"/>
      <c r="Q754" s="73"/>
    </row>
    <row r="755" spans="8:17" ht="15">
      <c r="H755" s="73"/>
      <c r="I755" s="73"/>
      <c r="J755" s="73"/>
      <c r="K755" s="73"/>
      <c r="L755" s="73"/>
      <c r="M755" s="73"/>
      <c r="N755" s="217"/>
      <c r="O755" s="217"/>
      <c r="P755" s="73"/>
      <c r="Q755" s="73"/>
    </row>
    <row r="756" spans="8:17" ht="15">
      <c r="H756" s="73"/>
      <c r="I756" s="73"/>
      <c r="J756" s="73"/>
      <c r="K756" s="73"/>
      <c r="L756" s="73"/>
      <c r="M756" s="73"/>
      <c r="N756" s="217"/>
      <c r="O756" s="217"/>
      <c r="P756" s="73"/>
      <c r="Q756" s="73"/>
    </row>
    <row r="757" spans="8:17" ht="15">
      <c r="H757" s="73"/>
      <c r="I757" s="73"/>
      <c r="J757" s="73"/>
      <c r="K757" s="73"/>
      <c r="L757" s="73"/>
      <c r="M757" s="73"/>
      <c r="N757" s="217"/>
      <c r="O757" s="217"/>
      <c r="P757" s="73"/>
      <c r="Q757" s="73"/>
    </row>
    <row r="758" spans="8:17" ht="15">
      <c r="H758" s="73"/>
      <c r="I758" s="73"/>
      <c r="J758" s="73"/>
      <c r="K758" s="73"/>
      <c r="L758" s="73"/>
      <c r="M758" s="73"/>
      <c r="N758" s="217"/>
      <c r="O758" s="217"/>
      <c r="P758" s="73"/>
      <c r="Q758" s="73"/>
    </row>
    <row r="759" spans="8:17" ht="15">
      <c r="H759" s="73"/>
      <c r="I759" s="73"/>
      <c r="J759" s="73"/>
      <c r="K759" s="73"/>
      <c r="L759" s="73"/>
      <c r="M759" s="73"/>
      <c r="N759" s="217"/>
      <c r="O759" s="217"/>
      <c r="P759" s="73"/>
      <c r="Q759" s="73"/>
    </row>
    <row r="760" spans="8:17" ht="15">
      <c r="H760" s="73"/>
      <c r="I760" s="73"/>
      <c r="J760" s="73"/>
      <c r="K760" s="73"/>
      <c r="L760" s="73"/>
      <c r="M760" s="73"/>
      <c r="N760" s="217"/>
      <c r="O760" s="217"/>
      <c r="P760" s="73"/>
      <c r="Q760" s="73"/>
    </row>
    <row r="761" spans="8:17" ht="15">
      <c r="H761" s="73"/>
      <c r="I761" s="73"/>
      <c r="J761" s="73"/>
      <c r="K761" s="73"/>
      <c r="L761" s="73"/>
      <c r="M761" s="73"/>
      <c r="N761" s="217"/>
      <c r="O761" s="217"/>
      <c r="P761" s="73"/>
      <c r="Q761" s="73"/>
    </row>
    <row r="762" spans="8:17" ht="15">
      <c r="H762" s="73"/>
      <c r="I762" s="73"/>
      <c r="J762" s="73"/>
      <c r="K762" s="73"/>
      <c r="L762" s="73"/>
      <c r="M762" s="73"/>
      <c r="N762" s="217"/>
      <c r="O762" s="217"/>
      <c r="P762" s="73"/>
      <c r="Q762" s="73"/>
    </row>
    <row r="763" spans="8:17" ht="15">
      <c r="H763" s="73"/>
      <c r="I763" s="73"/>
      <c r="J763" s="73"/>
      <c r="K763" s="73"/>
      <c r="L763" s="73"/>
      <c r="M763" s="73"/>
      <c r="N763" s="217"/>
      <c r="O763" s="217"/>
      <c r="P763" s="73"/>
      <c r="Q763" s="73"/>
    </row>
    <row r="764" spans="8:17" ht="15">
      <c r="H764" s="73"/>
      <c r="I764" s="73"/>
      <c r="J764" s="73"/>
      <c r="K764" s="73"/>
      <c r="L764" s="73"/>
      <c r="M764" s="73"/>
      <c r="N764" s="217"/>
      <c r="O764" s="217"/>
      <c r="P764" s="73"/>
      <c r="Q764" s="73"/>
    </row>
    <row r="765" spans="8:17" ht="15">
      <c r="H765" s="73"/>
      <c r="I765" s="73"/>
      <c r="J765" s="73"/>
      <c r="K765" s="73"/>
      <c r="L765" s="73"/>
      <c r="M765" s="73"/>
      <c r="N765" s="217"/>
      <c r="O765" s="217"/>
      <c r="P765" s="73"/>
      <c r="Q765" s="73"/>
    </row>
    <row r="766" spans="8:17" ht="15">
      <c r="H766" s="73"/>
      <c r="I766" s="73"/>
      <c r="J766" s="73"/>
      <c r="K766" s="73"/>
      <c r="L766" s="73"/>
      <c r="M766" s="73"/>
      <c r="N766" s="217"/>
      <c r="O766" s="217"/>
      <c r="P766" s="73"/>
      <c r="Q766" s="73"/>
    </row>
    <row r="767" spans="8:17" ht="15">
      <c r="H767" s="73"/>
      <c r="I767" s="73"/>
      <c r="J767" s="73"/>
      <c r="K767" s="73"/>
      <c r="L767" s="73"/>
      <c r="M767" s="73"/>
      <c r="N767" s="217"/>
      <c r="O767" s="217"/>
      <c r="P767" s="73"/>
      <c r="Q767" s="73"/>
    </row>
    <row r="768" spans="8:17" ht="15">
      <c r="H768" s="73"/>
      <c r="I768" s="73"/>
      <c r="J768" s="73"/>
      <c r="K768" s="73"/>
      <c r="L768" s="73"/>
      <c r="M768" s="73"/>
      <c r="N768" s="217"/>
      <c r="O768" s="217"/>
      <c r="P768" s="73"/>
      <c r="Q768" s="73"/>
    </row>
    <row r="769" spans="8:17" ht="15">
      <c r="H769" s="73"/>
      <c r="I769" s="73"/>
      <c r="J769" s="73"/>
      <c r="K769" s="73"/>
      <c r="L769" s="73"/>
      <c r="M769" s="73"/>
      <c r="N769" s="217"/>
      <c r="O769" s="217"/>
      <c r="P769" s="73"/>
      <c r="Q769" s="73"/>
    </row>
    <row r="770" spans="8:17" ht="15">
      <c r="H770" s="73"/>
      <c r="I770" s="73"/>
      <c r="J770" s="73"/>
      <c r="K770" s="73"/>
      <c r="L770" s="73"/>
      <c r="M770" s="73"/>
      <c r="N770" s="217"/>
      <c r="O770" s="217"/>
      <c r="P770" s="73"/>
      <c r="Q770" s="73"/>
    </row>
    <row r="771" spans="8:17" ht="15">
      <c r="H771" s="73"/>
      <c r="I771" s="73"/>
      <c r="J771" s="73"/>
      <c r="K771" s="73"/>
      <c r="L771" s="73"/>
      <c r="M771" s="73"/>
      <c r="N771" s="217"/>
      <c r="O771" s="217"/>
      <c r="P771" s="73"/>
      <c r="Q771" s="73"/>
    </row>
    <row r="772" spans="8:17" ht="15">
      <c r="H772" s="73"/>
      <c r="I772" s="73"/>
      <c r="J772" s="73"/>
      <c r="K772" s="73"/>
      <c r="L772" s="73"/>
      <c r="M772" s="73"/>
      <c r="N772" s="217"/>
      <c r="O772" s="217"/>
      <c r="P772" s="73"/>
      <c r="Q772" s="73"/>
    </row>
    <row r="773" spans="8:17" ht="15">
      <c r="H773" s="73"/>
      <c r="I773" s="73"/>
      <c r="J773" s="73"/>
      <c r="K773" s="73"/>
      <c r="L773" s="73"/>
      <c r="M773" s="73"/>
      <c r="N773" s="217"/>
      <c r="O773" s="217"/>
      <c r="P773" s="73"/>
      <c r="Q773" s="73"/>
    </row>
    <row r="774" spans="8:17" ht="15">
      <c r="H774" s="73"/>
      <c r="I774" s="73"/>
      <c r="J774" s="73"/>
      <c r="K774" s="73"/>
      <c r="L774" s="73"/>
      <c r="M774" s="73"/>
      <c r="N774" s="217"/>
      <c r="O774" s="217"/>
      <c r="P774" s="73"/>
      <c r="Q774" s="73"/>
    </row>
    <row r="775" spans="8:17" ht="15">
      <c r="H775" s="73"/>
      <c r="I775" s="73"/>
      <c r="J775" s="73"/>
      <c r="K775" s="73"/>
      <c r="L775" s="73"/>
      <c r="M775" s="73"/>
      <c r="N775" s="217"/>
      <c r="O775" s="217"/>
      <c r="P775" s="73"/>
      <c r="Q775" s="73"/>
    </row>
    <row r="776" spans="8:17" ht="15">
      <c r="H776" s="73"/>
      <c r="I776" s="73"/>
      <c r="J776" s="73"/>
      <c r="K776" s="73"/>
      <c r="L776" s="73"/>
      <c r="M776" s="73"/>
      <c r="N776" s="217"/>
      <c r="O776" s="217"/>
      <c r="P776" s="73"/>
      <c r="Q776" s="73"/>
    </row>
    <row r="777" spans="8:17" ht="15">
      <c r="H777" s="73"/>
      <c r="I777" s="73"/>
      <c r="J777" s="73"/>
      <c r="K777" s="73"/>
      <c r="L777" s="73"/>
      <c r="M777" s="73"/>
      <c r="N777" s="217"/>
      <c r="O777" s="217"/>
      <c r="P777" s="73"/>
      <c r="Q777" s="73"/>
    </row>
    <row r="778" spans="8:17" ht="15">
      <c r="H778" s="73"/>
      <c r="I778" s="73"/>
      <c r="J778" s="73"/>
      <c r="K778" s="73"/>
      <c r="L778" s="73"/>
      <c r="M778" s="73"/>
      <c r="N778" s="217"/>
      <c r="O778" s="217"/>
      <c r="P778" s="73"/>
      <c r="Q778" s="73"/>
    </row>
    <row r="779" spans="8:17" ht="15">
      <c r="H779" s="73"/>
      <c r="I779" s="73"/>
      <c r="J779" s="73"/>
      <c r="K779" s="73"/>
      <c r="L779" s="73"/>
      <c r="M779" s="73"/>
      <c r="N779" s="217"/>
      <c r="O779" s="217"/>
      <c r="P779" s="73"/>
      <c r="Q779" s="73"/>
    </row>
    <row r="780" spans="8:17" ht="15">
      <c r="H780" s="73"/>
      <c r="I780" s="73"/>
      <c r="J780" s="73"/>
      <c r="K780" s="73"/>
      <c r="L780" s="73"/>
      <c r="M780" s="73"/>
      <c r="N780" s="217"/>
      <c r="O780" s="217"/>
      <c r="P780" s="73"/>
      <c r="Q780" s="73"/>
    </row>
    <row r="781" spans="8:17" ht="15">
      <c r="H781" s="73"/>
      <c r="I781" s="73"/>
      <c r="J781" s="73"/>
      <c r="K781" s="73"/>
      <c r="L781" s="73"/>
      <c r="M781" s="73"/>
      <c r="N781" s="217"/>
      <c r="O781" s="217"/>
      <c r="P781" s="73"/>
      <c r="Q781" s="73"/>
    </row>
    <row r="782" spans="8:17" ht="15">
      <c r="H782" s="73"/>
      <c r="I782" s="73"/>
      <c r="J782" s="73"/>
      <c r="K782" s="73"/>
      <c r="L782" s="73"/>
      <c r="M782" s="73"/>
      <c r="N782" s="217"/>
      <c r="O782" s="217"/>
      <c r="P782" s="73"/>
      <c r="Q782" s="73"/>
    </row>
    <row r="783" spans="8:17" ht="15">
      <c r="H783" s="73"/>
      <c r="I783" s="73"/>
      <c r="J783" s="73"/>
      <c r="K783" s="73"/>
      <c r="L783" s="73"/>
      <c r="M783" s="73"/>
      <c r="N783" s="217"/>
      <c r="O783" s="217"/>
      <c r="P783" s="73"/>
      <c r="Q783" s="73"/>
    </row>
    <row r="784" spans="8:17" ht="15">
      <c r="H784" s="73"/>
      <c r="I784" s="73"/>
      <c r="J784" s="73"/>
      <c r="K784" s="73"/>
      <c r="L784" s="73"/>
      <c r="M784" s="73"/>
      <c r="N784" s="217"/>
      <c r="O784" s="217"/>
      <c r="P784" s="73"/>
      <c r="Q784" s="73"/>
    </row>
    <row r="785" spans="8:17" ht="15">
      <c r="H785" s="73"/>
      <c r="I785" s="73"/>
      <c r="J785" s="73"/>
      <c r="K785" s="73"/>
      <c r="L785" s="73"/>
      <c r="M785" s="73"/>
      <c r="N785" s="217"/>
      <c r="O785" s="217"/>
      <c r="P785" s="73"/>
      <c r="Q785" s="73"/>
    </row>
    <row r="786" spans="8:17" ht="15">
      <c r="H786" s="73"/>
      <c r="I786" s="73"/>
      <c r="J786" s="73"/>
      <c r="K786" s="73"/>
      <c r="L786" s="73"/>
      <c r="M786" s="73"/>
      <c r="N786" s="217"/>
      <c r="O786" s="217"/>
      <c r="P786" s="73"/>
      <c r="Q786" s="73"/>
    </row>
    <row r="787" spans="8:17" ht="15">
      <c r="H787" s="73"/>
      <c r="I787" s="73"/>
      <c r="J787" s="73"/>
      <c r="K787" s="73"/>
      <c r="L787" s="73"/>
      <c r="M787" s="73"/>
      <c r="N787" s="217"/>
      <c r="O787" s="217"/>
      <c r="P787" s="73"/>
      <c r="Q787" s="73"/>
    </row>
    <row r="788" spans="8:17" ht="15">
      <c r="H788" s="73"/>
      <c r="I788" s="73"/>
      <c r="J788" s="73"/>
      <c r="K788" s="73"/>
      <c r="L788" s="73"/>
      <c r="M788" s="73"/>
      <c r="N788" s="217"/>
      <c r="O788" s="217"/>
      <c r="P788" s="73"/>
      <c r="Q788" s="73"/>
    </row>
    <row r="789" spans="8:17" ht="15">
      <c r="H789" s="73"/>
      <c r="I789" s="73"/>
      <c r="J789" s="73"/>
      <c r="K789" s="73"/>
      <c r="L789" s="73"/>
      <c r="M789" s="73"/>
      <c r="N789" s="217"/>
      <c r="O789" s="217"/>
      <c r="P789" s="73"/>
      <c r="Q789" s="73"/>
    </row>
    <row r="790" spans="8:17" ht="15">
      <c r="H790" s="73"/>
      <c r="I790" s="73"/>
      <c r="J790" s="73"/>
      <c r="K790" s="73"/>
      <c r="L790" s="73"/>
      <c r="M790" s="73"/>
      <c r="N790" s="217"/>
      <c r="O790" s="217"/>
      <c r="P790" s="73"/>
      <c r="Q790" s="73"/>
    </row>
    <row r="791" spans="8:17" ht="15">
      <c r="H791" s="73"/>
      <c r="I791" s="73"/>
      <c r="J791" s="73"/>
      <c r="K791" s="73"/>
      <c r="L791" s="73"/>
      <c r="M791" s="73"/>
      <c r="N791" s="217"/>
      <c r="O791" s="217"/>
      <c r="P791" s="73"/>
      <c r="Q791" s="73"/>
    </row>
    <row r="792" spans="8:17" ht="15">
      <c r="H792" s="73"/>
      <c r="I792" s="73"/>
      <c r="J792" s="73"/>
      <c r="K792" s="73"/>
      <c r="L792" s="73"/>
      <c r="M792" s="73"/>
      <c r="N792" s="217"/>
      <c r="O792" s="217"/>
      <c r="P792" s="73"/>
      <c r="Q792" s="73"/>
    </row>
    <row r="793" spans="8:17" ht="15">
      <c r="H793" s="73"/>
      <c r="I793" s="73"/>
      <c r="J793" s="73"/>
      <c r="K793" s="73"/>
      <c r="L793" s="73"/>
      <c r="M793" s="73"/>
      <c r="N793" s="217"/>
      <c r="O793" s="217"/>
      <c r="P793" s="73"/>
      <c r="Q793" s="73"/>
    </row>
    <row r="794" spans="8:17" ht="15">
      <c r="H794" s="73"/>
      <c r="I794" s="73"/>
      <c r="J794" s="73"/>
      <c r="K794" s="73"/>
      <c r="L794" s="73"/>
      <c r="M794" s="73"/>
      <c r="N794" s="217"/>
      <c r="O794" s="217"/>
      <c r="P794" s="73"/>
      <c r="Q794" s="73"/>
    </row>
    <row r="795" spans="8:17" ht="15">
      <c r="H795" s="73"/>
      <c r="I795" s="73"/>
      <c r="J795" s="73"/>
      <c r="K795" s="73"/>
      <c r="L795" s="73"/>
      <c r="M795" s="73"/>
      <c r="N795" s="217"/>
      <c r="O795" s="217"/>
      <c r="P795" s="73"/>
      <c r="Q795" s="73"/>
    </row>
    <row r="796" spans="8:17" ht="15">
      <c r="H796" s="73"/>
      <c r="I796" s="73"/>
      <c r="J796" s="73"/>
      <c r="K796" s="73"/>
      <c r="L796" s="73"/>
      <c r="M796" s="73"/>
      <c r="N796" s="217"/>
      <c r="O796" s="217"/>
      <c r="P796" s="73"/>
      <c r="Q796" s="73"/>
    </row>
    <row r="797" spans="8:17" ht="15">
      <c r="H797" s="73"/>
      <c r="I797" s="73"/>
      <c r="J797" s="73"/>
      <c r="K797" s="73"/>
      <c r="L797" s="73"/>
      <c r="M797" s="73"/>
      <c r="N797" s="217"/>
      <c r="O797" s="217"/>
      <c r="P797" s="73"/>
      <c r="Q797" s="73"/>
    </row>
    <row r="798" spans="8:17" ht="15">
      <c r="H798" s="73"/>
      <c r="I798" s="73"/>
      <c r="J798" s="73"/>
      <c r="K798" s="73"/>
      <c r="L798" s="73"/>
      <c r="M798" s="73"/>
      <c r="N798" s="217"/>
      <c r="O798" s="217"/>
      <c r="P798" s="73"/>
      <c r="Q798" s="73"/>
    </row>
    <row r="799" spans="8:17" ht="15">
      <c r="H799" s="73"/>
      <c r="I799" s="73"/>
      <c r="J799" s="73"/>
      <c r="K799" s="73"/>
      <c r="L799" s="73"/>
      <c r="M799" s="73"/>
      <c r="N799" s="217"/>
      <c r="O799" s="217"/>
      <c r="P799" s="73"/>
      <c r="Q799" s="73"/>
    </row>
    <row r="800" spans="8:17" ht="15">
      <c r="H800" s="73"/>
      <c r="I800" s="73"/>
      <c r="J800" s="73"/>
      <c r="K800" s="73"/>
      <c r="L800" s="73"/>
      <c r="M800" s="73"/>
      <c r="N800" s="217"/>
      <c r="O800" s="217"/>
      <c r="P800" s="73"/>
      <c r="Q800" s="73"/>
    </row>
    <row r="801" spans="8:17" ht="15">
      <c r="H801" s="73"/>
      <c r="I801" s="73"/>
      <c r="J801" s="73"/>
      <c r="K801" s="73"/>
      <c r="L801" s="73"/>
      <c r="M801" s="73"/>
      <c r="N801" s="217"/>
      <c r="O801" s="217"/>
      <c r="P801" s="73"/>
      <c r="Q801" s="73"/>
    </row>
    <row r="802" spans="8:17" ht="15">
      <c r="H802" s="73"/>
      <c r="I802" s="73"/>
      <c r="J802" s="73"/>
      <c r="K802" s="73"/>
      <c r="L802" s="73"/>
      <c r="M802" s="73"/>
      <c r="N802" s="217"/>
      <c r="O802" s="217"/>
      <c r="P802" s="73"/>
      <c r="Q802" s="73"/>
    </row>
    <row r="803" spans="8:17" ht="15">
      <c r="H803" s="73"/>
      <c r="I803" s="73"/>
      <c r="J803" s="73"/>
      <c r="K803" s="73"/>
      <c r="L803" s="73"/>
      <c r="M803" s="73"/>
      <c r="N803" s="217"/>
      <c r="O803" s="217"/>
      <c r="P803" s="73"/>
      <c r="Q803" s="73"/>
    </row>
    <row r="804" spans="8:17" ht="15">
      <c r="H804" s="73"/>
      <c r="I804" s="73"/>
      <c r="J804" s="73"/>
      <c r="K804" s="73"/>
      <c r="L804" s="73"/>
      <c r="M804" s="73"/>
      <c r="N804" s="217"/>
      <c r="O804" s="217"/>
      <c r="P804" s="73"/>
      <c r="Q804" s="73"/>
    </row>
    <row r="805" spans="8:17" ht="15">
      <c r="H805" s="73"/>
      <c r="I805" s="73"/>
      <c r="J805" s="73"/>
      <c r="K805" s="73"/>
      <c r="L805" s="73"/>
      <c r="M805" s="73"/>
      <c r="N805" s="217"/>
      <c r="O805" s="217"/>
      <c r="P805" s="73"/>
      <c r="Q805" s="73"/>
    </row>
    <row r="806" spans="8:17" ht="15">
      <c r="H806" s="73"/>
      <c r="I806" s="73"/>
      <c r="J806" s="73"/>
      <c r="K806" s="73"/>
      <c r="L806" s="73"/>
      <c r="M806" s="73"/>
      <c r="N806" s="217"/>
      <c r="O806" s="217"/>
      <c r="P806" s="73"/>
      <c r="Q806" s="73"/>
    </row>
    <row r="807" spans="8:17" ht="15">
      <c r="H807" s="73"/>
      <c r="I807" s="73"/>
      <c r="J807" s="73"/>
      <c r="K807" s="73"/>
      <c r="L807" s="73"/>
      <c r="M807" s="73"/>
      <c r="N807" s="217"/>
      <c r="O807" s="217"/>
      <c r="P807" s="73"/>
      <c r="Q807" s="73"/>
    </row>
    <row r="808" spans="8:17" ht="15">
      <c r="H808" s="73"/>
      <c r="I808" s="73"/>
      <c r="J808" s="73"/>
      <c r="K808" s="73"/>
      <c r="L808" s="73"/>
      <c r="M808" s="73"/>
      <c r="N808" s="217"/>
      <c r="O808" s="217"/>
      <c r="P808" s="73"/>
      <c r="Q808" s="73"/>
    </row>
    <row r="809" spans="8:17" ht="15">
      <c r="H809" s="73"/>
      <c r="I809" s="73"/>
      <c r="J809" s="73"/>
      <c r="K809" s="73"/>
      <c r="L809" s="73"/>
      <c r="M809" s="73"/>
      <c r="N809" s="217"/>
      <c r="O809" s="217"/>
      <c r="P809" s="73"/>
      <c r="Q809" s="73"/>
    </row>
    <row r="810" spans="8:17" ht="15">
      <c r="H810" s="73"/>
      <c r="I810" s="73"/>
      <c r="J810" s="73"/>
      <c r="K810" s="73"/>
      <c r="L810" s="73"/>
      <c r="M810" s="73"/>
      <c r="N810" s="217"/>
      <c r="O810" s="217"/>
      <c r="P810" s="73"/>
      <c r="Q810" s="73"/>
    </row>
    <row r="811" spans="8:17" ht="15">
      <c r="H811" s="73"/>
      <c r="I811" s="73"/>
      <c r="J811" s="73"/>
      <c r="K811" s="73"/>
      <c r="L811" s="73"/>
      <c r="M811" s="73"/>
      <c r="N811" s="217"/>
      <c r="O811" s="217"/>
      <c r="P811" s="73"/>
      <c r="Q811" s="73"/>
    </row>
    <row r="812" spans="8:17" ht="15">
      <c r="H812" s="73"/>
      <c r="I812" s="73"/>
      <c r="J812" s="73"/>
      <c r="K812" s="73"/>
      <c r="L812" s="73"/>
      <c r="M812" s="73"/>
      <c r="N812" s="217"/>
      <c r="O812" s="217"/>
      <c r="P812" s="73"/>
      <c r="Q812" s="73"/>
    </row>
    <row r="813" spans="8:17" ht="15">
      <c r="H813" s="73"/>
      <c r="I813" s="73"/>
      <c r="J813" s="73"/>
      <c r="K813" s="73"/>
      <c r="L813" s="73"/>
      <c r="M813" s="73"/>
      <c r="N813" s="217"/>
      <c r="O813" s="217"/>
      <c r="P813" s="73"/>
      <c r="Q813" s="73"/>
    </row>
    <row r="814" spans="8:17" ht="15">
      <c r="H814" s="73"/>
      <c r="I814" s="73"/>
      <c r="J814" s="73"/>
      <c r="K814" s="73"/>
      <c r="L814" s="73"/>
      <c r="M814" s="73"/>
      <c r="N814" s="217"/>
      <c r="O814" s="217"/>
      <c r="P814" s="73"/>
      <c r="Q814" s="73"/>
    </row>
    <row r="815" spans="8:17" ht="15">
      <c r="H815" s="73"/>
      <c r="I815" s="73"/>
      <c r="J815" s="73"/>
      <c r="K815" s="73"/>
      <c r="L815" s="73"/>
      <c r="M815" s="73"/>
      <c r="N815" s="217"/>
      <c r="O815" s="217"/>
      <c r="P815" s="73"/>
      <c r="Q815" s="73"/>
    </row>
    <row r="816" spans="8:17" ht="15">
      <c r="H816" s="73"/>
      <c r="I816" s="73"/>
      <c r="J816" s="73"/>
      <c r="K816" s="73"/>
      <c r="L816" s="73"/>
      <c r="M816" s="73"/>
      <c r="N816" s="217"/>
      <c r="O816" s="217"/>
      <c r="P816" s="73"/>
      <c r="Q816" s="73"/>
    </row>
    <row r="817" spans="8:17" ht="15">
      <c r="H817" s="73"/>
      <c r="I817" s="73"/>
      <c r="J817" s="73"/>
      <c r="K817" s="73"/>
      <c r="L817" s="73"/>
      <c r="M817" s="73"/>
      <c r="N817" s="217"/>
      <c r="O817" s="217"/>
      <c r="P817" s="73"/>
      <c r="Q817" s="73"/>
    </row>
    <row r="818" spans="8:17" ht="15">
      <c r="H818" s="73"/>
      <c r="I818" s="73"/>
      <c r="J818" s="73"/>
      <c r="K818" s="73"/>
      <c r="L818" s="73"/>
      <c r="M818" s="73"/>
      <c r="N818" s="217"/>
      <c r="O818" s="217"/>
      <c r="P818" s="73"/>
      <c r="Q818" s="73"/>
    </row>
    <row r="819" spans="8:17" ht="15">
      <c r="H819" s="73"/>
      <c r="I819" s="73"/>
      <c r="J819" s="73"/>
      <c r="K819" s="73"/>
      <c r="L819" s="73"/>
      <c r="M819" s="73"/>
      <c r="N819" s="217"/>
      <c r="O819" s="217"/>
      <c r="P819" s="73"/>
      <c r="Q819" s="73"/>
    </row>
    <row r="820" spans="8:17" ht="15">
      <c r="H820" s="73"/>
      <c r="I820" s="73"/>
      <c r="J820" s="73"/>
      <c r="K820" s="73"/>
      <c r="L820" s="73"/>
      <c r="M820" s="73"/>
      <c r="N820" s="217"/>
      <c r="O820" s="217"/>
      <c r="P820" s="73"/>
      <c r="Q820" s="73"/>
    </row>
    <row r="821" spans="8:17" ht="15">
      <c r="H821" s="73"/>
      <c r="I821" s="73"/>
      <c r="J821" s="73"/>
      <c r="K821" s="73"/>
      <c r="L821" s="73"/>
      <c r="M821" s="73"/>
      <c r="N821" s="217"/>
      <c r="O821" s="217"/>
      <c r="P821" s="73"/>
      <c r="Q821" s="73"/>
    </row>
    <row r="822" spans="8:17" ht="15">
      <c r="H822" s="73"/>
      <c r="I822" s="73"/>
      <c r="J822" s="73"/>
      <c r="K822" s="73"/>
      <c r="L822" s="73"/>
      <c r="M822" s="73"/>
      <c r="N822" s="217"/>
      <c r="O822" s="217"/>
      <c r="P822" s="73"/>
      <c r="Q822" s="73"/>
    </row>
    <row r="823" spans="8:17" ht="15">
      <c r="H823" s="73"/>
      <c r="I823" s="73"/>
      <c r="J823" s="73"/>
      <c r="K823" s="73"/>
      <c r="L823" s="73"/>
      <c r="M823" s="73"/>
      <c r="N823" s="217"/>
      <c r="O823" s="217"/>
      <c r="P823" s="73"/>
      <c r="Q823" s="73"/>
    </row>
    <row r="824" spans="8:17" ht="15">
      <c r="H824" s="73"/>
      <c r="I824" s="73"/>
      <c r="J824" s="73"/>
      <c r="K824" s="73"/>
      <c r="L824" s="73"/>
      <c r="M824" s="73"/>
      <c r="N824" s="217"/>
      <c r="O824" s="217"/>
      <c r="P824" s="73"/>
      <c r="Q824" s="73"/>
    </row>
    <row r="825" spans="8:17" ht="15">
      <c r="H825" s="73"/>
      <c r="I825" s="73"/>
      <c r="J825" s="73"/>
      <c r="K825" s="73"/>
      <c r="L825" s="73"/>
      <c r="M825" s="73"/>
      <c r="N825" s="217"/>
      <c r="O825" s="217"/>
      <c r="P825" s="73"/>
      <c r="Q825" s="73"/>
    </row>
    <row r="826" spans="8:17" ht="15">
      <c r="H826" s="73"/>
      <c r="I826" s="73"/>
      <c r="J826" s="73"/>
      <c r="K826" s="73"/>
      <c r="L826" s="73"/>
      <c r="M826" s="73"/>
      <c r="N826" s="217"/>
      <c r="O826" s="217"/>
      <c r="P826" s="73"/>
      <c r="Q826" s="73"/>
    </row>
    <row r="827" spans="8:17" ht="15">
      <c r="H827" s="73"/>
      <c r="I827" s="73"/>
      <c r="J827" s="73"/>
      <c r="K827" s="73"/>
      <c r="L827" s="73"/>
      <c r="M827" s="73"/>
      <c r="N827" s="217"/>
      <c r="O827" s="217"/>
      <c r="P827" s="73"/>
      <c r="Q827" s="73"/>
    </row>
    <row r="828" spans="8:17" ht="15">
      <c r="H828" s="73"/>
      <c r="I828" s="73"/>
      <c r="J828" s="73"/>
      <c r="K828" s="73"/>
      <c r="L828" s="73"/>
      <c r="M828" s="73"/>
      <c r="N828" s="217"/>
      <c r="O828" s="217"/>
      <c r="P828" s="73"/>
      <c r="Q828" s="73"/>
    </row>
    <row r="829" spans="8:17" ht="15">
      <c r="H829" s="73"/>
      <c r="I829" s="73"/>
      <c r="J829" s="73"/>
      <c r="K829" s="73"/>
      <c r="L829" s="73"/>
      <c r="M829" s="73"/>
      <c r="N829" s="217"/>
      <c r="O829" s="217"/>
      <c r="P829" s="73"/>
      <c r="Q829" s="73"/>
    </row>
    <row r="830" spans="8:17" ht="15">
      <c r="H830" s="73"/>
      <c r="I830" s="73"/>
      <c r="J830" s="73"/>
      <c r="K830" s="73"/>
      <c r="L830" s="73"/>
      <c r="M830" s="73"/>
      <c r="N830" s="217"/>
      <c r="O830" s="217"/>
      <c r="P830" s="73"/>
      <c r="Q830" s="73"/>
    </row>
    <row r="831" spans="8:17" ht="15">
      <c r="H831" s="73"/>
      <c r="I831" s="73"/>
      <c r="J831" s="73"/>
      <c r="K831" s="73"/>
      <c r="L831" s="73"/>
      <c r="M831" s="73"/>
      <c r="N831" s="217"/>
      <c r="O831" s="217"/>
      <c r="P831" s="73"/>
      <c r="Q831" s="73"/>
    </row>
    <row r="832" spans="8:17" ht="15">
      <c r="H832" s="73"/>
      <c r="I832" s="73"/>
      <c r="J832" s="73"/>
      <c r="K832" s="73"/>
      <c r="L832" s="73"/>
      <c r="M832" s="73"/>
      <c r="N832" s="217"/>
      <c r="O832" s="217"/>
      <c r="P832" s="73"/>
      <c r="Q832" s="73"/>
    </row>
    <row r="833" spans="8:17" ht="15">
      <c r="H833" s="73"/>
      <c r="I833" s="73"/>
      <c r="J833" s="73"/>
      <c r="K833" s="73"/>
      <c r="L833" s="73"/>
      <c r="M833" s="73"/>
      <c r="N833" s="217"/>
      <c r="O833" s="217"/>
      <c r="P833" s="73"/>
      <c r="Q833" s="73"/>
    </row>
    <row r="834" spans="8:17" ht="15">
      <c r="H834" s="73"/>
      <c r="I834" s="73"/>
      <c r="J834" s="73"/>
      <c r="K834" s="73"/>
      <c r="L834" s="73"/>
      <c r="M834" s="73"/>
      <c r="N834" s="217"/>
      <c r="O834" s="217"/>
      <c r="P834" s="73"/>
      <c r="Q834" s="73"/>
    </row>
    <row r="835" spans="8:17" ht="15">
      <c r="H835" s="73"/>
      <c r="I835" s="73"/>
      <c r="J835" s="73"/>
      <c r="K835" s="73"/>
      <c r="L835" s="73"/>
      <c r="M835" s="73"/>
      <c r="N835" s="217"/>
      <c r="O835" s="217"/>
      <c r="P835" s="73"/>
      <c r="Q835" s="73"/>
    </row>
    <row r="836" spans="8:17" ht="15">
      <c r="H836" s="73"/>
      <c r="I836" s="73"/>
      <c r="J836" s="73"/>
      <c r="K836" s="73"/>
      <c r="L836" s="73"/>
      <c r="M836" s="73"/>
      <c r="N836" s="217"/>
      <c r="O836" s="217"/>
      <c r="P836" s="73"/>
      <c r="Q836" s="73"/>
    </row>
    <row r="837" spans="8:17" ht="15">
      <c r="H837" s="73"/>
      <c r="I837" s="73"/>
      <c r="J837" s="73"/>
      <c r="K837" s="73"/>
      <c r="L837" s="73"/>
      <c r="M837" s="73"/>
      <c r="N837" s="217"/>
      <c r="O837" s="217"/>
      <c r="P837" s="73"/>
      <c r="Q837" s="73"/>
    </row>
    <row r="838" spans="8:17" ht="15">
      <c r="H838" s="73"/>
      <c r="I838" s="73"/>
      <c r="J838" s="73"/>
      <c r="K838" s="73"/>
      <c r="L838" s="73"/>
      <c r="M838" s="73"/>
      <c r="N838" s="217"/>
      <c r="O838" s="217"/>
      <c r="P838" s="73"/>
      <c r="Q838" s="73"/>
    </row>
    <row r="839" spans="8:17" ht="15">
      <c r="H839" s="73"/>
      <c r="I839" s="73"/>
      <c r="J839" s="73"/>
      <c r="K839" s="73"/>
      <c r="L839" s="73"/>
      <c r="M839" s="73"/>
      <c r="N839" s="217"/>
      <c r="O839" s="217"/>
      <c r="P839" s="73"/>
      <c r="Q839" s="73"/>
    </row>
    <row r="840" spans="8:17" ht="15">
      <c r="H840" s="73"/>
      <c r="I840" s="73"/>
      <c r="J840" s="73"/>
      <c r="K840" s="73"/>
      <c r="L840" s="73"/>
      <c r="M840" s="73"/>
      <c r="N840" s="217"/>
      <c r="O840" s="217"/>
      <c r="P840" s="73"/>
      <c r="Q840" s="73"/>
    </row>
    <row r="841" spans="8:17" ht="15">
      <c r="H841" s="73"/>
      <c r="I841" s="73"/>
      <c r="J841" s="73"/>
      <c r="K841" s="73"/>
      <c r="L841" s="73"/>
      <c r="M841" s="73"/>
      <c r="N841" s="217"/>
      <c r="O841" s="217"/>
      <c r="P841" s="73"/>
      <c r="Q841" s="73"/>
    </row>
    <row r="842" spans="8:17" ht="15">
      <c r="H842" s="73"/>
      <c r="I842" s="73"/>
      <c r="J842" s="73"/>
      <c r="K842" s="73"/>
      <c r="L842" s="73"/>
      <c r="M842" s="73"/>
      <c r="N842" s="217"/>
      <c r="O842" s="217"/>
      <c r="P842" s="73"/>
      <c r="Q842" s="73"/>
    </row>
    <row r="843" spans="8:17" ht="15">
      <c r="H843" s="73"/>
      <c r="I843" s="73"/>
      <c r="J843" s="73"/>
      <c r="K843" s="73"/>
      <c r="L843" s="73"/>
      <c r="M843" s="73"/>
      <c r="N843" s="217"/>
      <c r="O843" s="217"/>
      <c r="P843" s="73"/>
      <c r="Q843" s="73"/>
    </row>
    <row r="844" spans="8:17" ht="15">
      <c r="H844" s="73"/>
      <c r="I844" s="73"/>
      <c r="J844" s="73"/>
      <c r="K844" s="73"/>
      <c r="L844" s="73"/>
      <c r="M844" s="73"/>
      <c r="N844" s="217"/>
      <c r="O844" s="217"/>
      <c r="P844" s="73"/>
      <c r="Q844" s="73"/>
    </row>
    <row r="845" spans="8:17" ht="15">
      <c r="H845" s="73"/>
      <c r="I845" s="73"/>
      <c r="J845" s="73"/>
      <c r="K845" s="73"/>
      <c r="L845" s="73"/>
      <c r="M845" s="73"/>
      <c r="N845" s="217"/>
      <c r="O845" s="217"/>
      <c r="P845" s="73"/>
      <c r="Q845" s="73"/>
    </row>
    <row r="846" spans="8:17" ht="15">
      <c r="H846" s="73"/>
      <c r="I846" s="73"/>
      <c r="J846" s="73"/>
      <c r="K846" s="73"/>
      <c r="L846" s="73"/>
      <c r="M846" s="73"/>
      <c r="N846" s="217"/>
      <c r="O846" s="217"/>
      <c r="P846" s="73"/>
      <c r="Q846" s="73"/>
    </row>
    <row r="847" spans="8:17" ht="15">
      <c r="H847" s="73"/>
      <c r="I847" s="73"/>
      <c r="J847" s="73"/>
      <c r="K847" s="73"/>
      <c r="L847" s="73"/>
      <c r="M847" s="73"/>
      <c r="N847" s="217"/>
      <c r="O847" s="217"/>
      <c r="P847" s="73"/>
      <c r="Q847" s="73"/>
    </row>
    <row r="848" spans="8:17" ht="15">
      <c r="H848" s="73"/>
      <c r="I848" s="73"/>
      <c r="J848" s="73"/>
      <c r="K848" s="73"/>
      <c r="L848" s="73"/>
      <c r="M848" s="73"/>
      <c r="N848" s="217"/>
      <c r="O848" s="217"/>
      <c r="P848" s="73"/>
      <c r="Q848" s="73"/>
    </row>
    <row r="849" spans="8:17" ht="15">
      <c r="H849" s="73"/>
      <c r="I849" s="73"/>
      <c r="J849" s="73"/>
      <c r="K849" s="73"/>
      <c r="L849" s="73"/>
      <c r="M849" s="73"/>
      <c r="N849" s="217"/>
      <c r="O849" s="217"/>
      <c r="P849" s="73"/>
      <c r="Q849" s="73"/>
    </row>
    <row r="850" spans="8:17" ht="15">
      <c r="H850" s="73"/>
      <c r="I850" s="73"/>
      <c r="J850" s="73"/>
      <c r="K850" s="73"/>
      <c r="L850" s="73"/>
      <c r="M850" s="73"/>
      <c r="N850" s="217"/>
      <c r="O850" s="217"/>
      <c r="P850" s="73"/>
      <c r="Q850" s="73"/>
    </row>
    <row r="851" spans="8:17" ht="15">
      <c r="H851" s="73"/>
      <c r="I851" s="73"/>
      <c r="J851" s="73"/>
      <c r="K851" s="73"/>
      <c r="L851" s="73"/>
      <c r="M851" s="73"/>
      <c r="N851" s="217"/>
      <c r="O851" s="217"/>
      <c r="P851" s="73"/>
      <c r="Q851" s="73"/>
    </row>
    <row r="852" spans="8:17" ht="15">
      <c r="H852" s="73"/>
      <c r="I852" s="73"/>
      <c r="J852" s="73"/>
      <c r="K852" s="73"/>
      <c r="L852" s="73"/>
      <c r="M852" s="73"/>
      <c r="N852" s="217"/>
      <c r="O852" s="217"/>
      <c r="P852" s="73"/>
      <c r="Q852" s="73"/>
    </row>
    <row r="853" spans="8:17" ht="15">
      <c r="H853" s="73"/>
      <c r="I853" s="73"/>
      <c r="J853" s="73"/>
      <c r="K853" s="73"/>
      <c r="L853" s="73"/>
      <c r="M853" s="73"/>
      <c r="N853" s="217"/>
      <c r="O853" s="217"/>
      <c r="P853" s="73"/>
      <c r="Q853" s="73"/>
    </row>
    <row r="854" spans="8:17" ht="15">
      <c r="H854" s="73"/>
      <c r="I854" s="73"/>
      <c r="J854" s="73"/>
      <c r="K854" s="73"/>
      <c r="L854" s="73"/>
      <c r="M854" s="73"/>
      <c r="N854" s="217"/>
      <c r="O854" s="217"/>
      <c r="P854" s="73"/>
      <c r="Q854" s="73"/>
    </row>
    <row r="855" spans="8:17" ht="15">
      <c r="H855" s="73"/>
      <c r="I855" s="73"/>
      <c r="J855" s="73"/>
      <c r="K855" s="73"/>
      <c r="L855" s="73"/>
      <c r="M855" s="73"/>
      <c r="N855" s="217"/>
      <c r="O855" s="217"/>
      <c r="P855" s="73"/>
      <c r="Q855" s="73"/>
    </row>
    <row r="856" spans="8:17" ht="15">
      <c r="H856" s="73"/>
      <c r="I856" s="73"/>
      <c r="J856" s="73"/>
      <c r="K856" s="73"/>
      <c r="L856" s="73"/>
      <c r="M856" s="73"/>
      <c r="N856" s="217"/>
      <c r="O856" s="217"/>
      <c r="P856" s="73"/>
      <c r="Q856" s="73"/>
    </row>
    <row r="857" spans="8:17" ht="15">
      <c r="H857" s="73"/>
      <c r="I857" s="73"/>
      <c r="J857" s="73"/>
      <c r="K857" s="73"/>
      <c r="L857" s="73"/>
      <c r="M857" s="73"/>
      <c r="N857" s="217"/>
      <c r="O857" s="217"/>
      <c r="P857" s="73"/>
      <c r="Q857" s="73"/>
    </row>
    <row r="858" spans="8:17" ht="15">
      <c r="H858" s="73"/>
      <c r="I858" s="73"/>
      <c r="J858" s="73"/>
      <c r="K858" s="73"/>
      <c r="L858" s="73"/>
      <c r="M858" s="73"/>
      <c r="N858" s="217"/>
      <c r="O858" s="217"/>
      <c r="P858" s="73"/>
      <c r="Q858" s="73"/>
    </row>
    <row r="859" spans="8:17" ht="15">
      <c r="H859" s="73"/>
      <c r="I859" s="73"/>
      <c r="J859" s="73"/>
      <c r="K859" s="73"/>
      <c r="L859" s="73"/>
      <c r="M859" s="73"/>
      <c r="N859" s="217"/>
      <c r="O859" s="217"/>
      <c r="P859" s="73"/>
      <c r="Q859" s="73"/>
    </row>
    <row r="860" spans="8:17" ht="15">
      <c r="H860" s="73"/>
      <c r="I860" s="73"/>
      <c r="J860" s="73"/>
      <c r="K860" s="73"/>
      <c r="L860" s="73"/>
      <c r="M860" s="73"/>
      <c r="N860" s="217"/>
      <c r="O860" s="217"/>
      <c r="P860" s="73"/>
      <c r="Q860" s="73"/>
    </row>
    <row r="861" spans="8:17" ht="15">
      <c r="H861" s="73"/>
      <c r="I861" s="73"/>
      <c r="J861" s="73"/>
      <c r="K861" s="73"/>
      <c r="L861" s="73"/>
      <c r="M861" s="73"/>
      <c r="N861" s="217"/>
      <c r="O861" s="217"/>
      <c r="P861" s="73"/>
      <c r="Q861" s="73"/>
    </row>
    <row r="862" spans="8:17" ht="15">
      <c r="H862" s="73"/>
      <c r="I862" s="73"/>
      <c r="J862" s="73"/>
      <c r="K862" s="73"/>
      <c r="L862" s="73"/>
      <c r="M862" s="73"/>
      <c r="N862" s="217"/>
      <c r="O862" s="217"/>
      <c r="P862" s="73"/>
      <c r="Q862" s="73"/>
    </row>
    <row r="863" spans="8:17" ht="15">
      <c r="H863" s="73"/>
      <c r="I863" s="73"/>
      <c r="J863" s="73"/>
      <c r="K863" s="73"/>
      <c r="L863" s="73"/>
      <c r="M863" s="73"/>
      <c r="N863" s="217"/>
      <c r="O863" s="217"/>
      <c r="P863" s="73"/>
      <c r="Q863" s="73"/>
    </row>
    <row r="864" spans="8:17" ht="15">
      <c r="H864" s="73"/>
      <c r="I864" s="73"/>
      <c r="J864" s="73"/>
      <c r="K864" s="73"/>
      <c r="L864" s="73"/>
      <c r="M864" s="73"/>
      <c r="N864" s="217"/>
      <c r="O864" s="217"/>
      <c r="P864" s="73"/>
      <c r="Q864" s="73"/>
    </row>
    <row r="865" spans="8:17" ht="15">
      <c r="H865" s="73"/>
      <c r="I865" s="73"/>
      <c r="J865" s="73"/>
      <c r="K865" s="73"/>
      <c r="L865" s="73"/>
      <c r="M865" s="73"/>
      <c r="N865" s="217"/>
      <c r="O865" s="217"/>
      <c r="P865" s="73"/>
      <c r="Q865" s="73"/>
    </row>
    <row r="866" spans="8:17" ht="15">
      <c r="H866" s="73"/>
      <c r="I866" s="73"/>
      <c r="J866" s="73"/>
      <c r="K866" s="73"/>
      <c r="L866" s="73"/>
      <c r="M866" s="73"/>
      <c r="N866" s="217"/>
      <c r="O866" s="217"/>
      <c r="P866" s="73"/>
      <c r="Q866" s="73"/>
    </row>
    <row r="867" spans="8:17" ht="15">
      <c r="H867" s="73"/>
      <c r="I867" s="73"/>
      <c r="J867" s="73"/>
      <c r="K867" s="73"/>
      <c r="L867" s="73"/>
      <c r="M867" s="73"/>
      <c r="N867" s="217"/>
      <c r="O867" s="217"/>
      <c r="P867" s="73"/>
      <c r="Q867" s="73"/>
    </row>
    <row r="868" spans="8:17" ht="15">
      <c r="H868" s="73"/>
      <c r="I868" s="73"/>
      <c r="J868" s="73"/>
      <c r="K868" s="73"/>
      <c r="L868" s="73"/>
      <c r="M868" s="73"/>
      <c r="N868" s="217"/>
      <c r="O868" s="217"/>
      <c r="P868" s="73"/>
      <c r="Q868" s="73"/>
    </row>
    <row r="869" spans="8:17" ht="15">
      <c r="H869" s="73"/>
      <c r="I869" s="73"/>
      <c r="J869" s="73"/>
      <c r="K869" s="73"/>
      <c r="L869" s="73"/>
      <c r="M869" s="73"/>
      <c r="N869" s="217"/>
      <c r="O869" s="217"/>
      <c r="P869" s="73"/>
      <c r="Q869" s="73"/>
    </row>
    <row r="870" spans="8:17" ht="15">
      <c r="H870" s="73"/>
      <c r="I870" s="73"/>
      <c r="J870" s="73"/>
      <c r="K870" s="73"/>
      <c r="L870" s="73"/>
      <c r="M870" s="73"/>
      <c r="N870" s="217"/>
      <c r="O870" s="217"/>
      <c r="P870" s="73"/>
      <c r="Q870" s="73"/>
    </row>
    <row r="871" spans="8:17" ht="15">
      <c r="H871" s="73"/>
      <c r="I871" s="73"/>
      <c r="J871" s="73"/>
      <c r="K871" s="73"/>
      <c r="L871" s="73"/>
      <c r="M871" s="73"/>
      <c r="N871" s="217"/>
      <c r="O871" s="217"/>
      <c r="P871" s="73"/>
      <c r="Q871" s="73"/>
    </row>
    <row r="872" spans="8:17" ht="15">
      <c r="H872" s="73"/>
      <c r="I872" s="73"/>
      <c r="J872" s="73"/>
      <c r="K872" s="73"/>
      <c r="L872" s="73"/>
      <c r="M872" s="73"/>
      <c r="N872" s="217"/>
      <c r="O872" s="217"/>
      <c r="P872" s="73"/>
      <c r="Q872" s="73"/>
    </row>
    <row r="873" spans="8:17" ht="15">
      <c r="H873" s="73"/>
      <c r="I873" s="73"/>
      <c r="J873" s="73"/>
      <c r="K873" s="73"/>
      <c r="L873" s="73"/>
      <c r="M873" s="73"/>
      <c r="N873" s="217"/>
      <c r="O873" s="217"/>
      <c r="P873" s="73"/>
      <c r="Q873" s="73"/>
    </row>
    <row r="874" spans="8:17" ht="15">
      <c r="H874" s="73"/>
      <c r="I874" s="73"/>
      <c r="J874" s="73"/>
      <c r="K874" s="73"/>
      <c r="L874" s="73"/>
      <c r="M874" s="73"/>
      <c r="N874" s="217"/>
      <c r="O874" s="217"/>
      <c r="P874" s="73"/>
      <c r="Q874" s="73"/>
    </row>
    <row r="875" spans="8:17" ht="15">
      <c r="H875" s="73"/>
      <c r="I875" s="73"/>
      <c r="J875" s="73"/>
      <c r="K875" s="73"/>
      <c r="L875" s="73"/>
      <c r="M875" s="73"/>
      <c r="N875" s="217"/>
      <c r="O875" s="217"/>
      <c r="P875" s="73"/>
      <c r="Q875" s="73"/>
    </row>
    <row r="876" spans="8:17" ht="15">
      <c r="H876" s="73"/>
      <c r="I876" s="73"/>
      <c r="J876" s="73"/>
      <c r="K876" s="73"/>
      <c r="L876" s="73"/>
      <c r="M876" s="73"/>
      <c r="N876" s="217"/>
      <c r="O876" s="217"/>
      <c r="P876" s="73"/>
      <c r="Q876" s="73"/>
    </row>
    <row r="877" spans="8:17" ht="15">
      <c r="H877" s="73"/>
      <c r="I877" s="73"/>
      <c r="J877" s="73"/>
      <c r="K877" s="73"/>
      <c r="L877" s="73"/>
      <c r="M877" s="73"/>
      <c r="N877" s="217"/>
      <c r="O877" s="217"/>
      <c r="P877" s="73"/>
      <c r="Q877" s="73"/>
    </row>
    <row r="878" spans="8:17" ht="15">
      <c r="H878" s="73"/>
      <c r="I878" s="73"/>
      <c r="J878" s="73"/>
      <c r="K878" s="73"/>
      <c r="L878" s="73"/>
      <c r="M878" s="73"/>
      <c r="N878" s="217"/>
      <c r="O878" s="217"/>
      <c r="P878" s="73"/>
      <c r="Q878" s="73"/>
    </row>
    <row r="879" spans="8:17" ht="15">
      <c r="H879" s="73"/>
      <c r="I879" s="73"/>
      <c r="J879" s="73"/>
      <c r="K879" s="73"/>
      <c r="L879" s="73"/>
      <c r="M879" s="73"/>
      <c r="N879" s="217"/>
      <c r="O879" s="217"/>
      <c r="P879" s="73"/>
      <c r="Q879" s="73"/>
    </row>
    <row r="880" spans="8:17" ht="15">
      <c r="H880" s="73"/>
      <c r="I880" s="73"/>
      <c r="J880" s="73"/>
      <c r="K880" s="73"/>
      <c r="L880" s="73"/>
      <c r="M880" s="73"/>
      <c r="N880" s="217"/>
      <c r="O880" s="217"/>
      <c r="P880" s="73"/>
      <c r="Q880" s="73"/>
    </row>
    <row r="881" spans="8:17" ht="15">
      <c r="H881" s="73"/>
      <c r="I881" s="73"/>
      <c r="J881" s="73"/>
      <c r="K881" s="73"/>
      <c r="L881" s="73"/>
      <c r="M881" s="73"/>
      <c r="N881" s="217"/>
      <c r="O881" s="217"/>
      <c r="P881" s="73"/>
      <c r="Q881" s="73"/>
    </row>
    <row r="882" spans="8:17" ht="15">
      <c r="H882" s="73"/>
      <c r="I882" s="73"/>
      <c r="J882" s="73"/>
      <c r="K882" s="73"/>
      <c r="L882" s="73"/>
      <c r="M882" s="73"/>
      <c r="N882" s="217"/>
      <c r="O882" s="217"/>
      <c r="P882" s="73"/>
      <c r="Q882" s="73"/>
    </row>
    <row r="883" spans="8:17" ht="15">
      <c r="H883" s="73"/>
      <c r="I883" s="73"/>
      <c r="J883" s="73"/>
      <c r="K883" s="73"/>
      <c r="L883" s="73"/>
      <c r="M883" s="73"/>
      <c r="N883" s="217"/>
      <c r="O883" s="217"/>
      <c r="P883" s="73"/>
      <c r="Q883" s="73"/>
    </row>
    <row r="884" spans="8:17" ht="15">
      <c r="H884" s="73"/>
      <c r="I884" s="73"/>
      <c r="J884" s="73"/>
      <c r="K884" s="73"/>
      <c r="L884" s="73"/>
      <c r="M884" s="73"/>
      <c r="N884" s="217"/>
      <c r="O884" s="217"/>
      <c r="P884" s="73"/>
      <c r="Q884" s="73"/>
    </row>
    <row r="885" spans="8:17" ht="15">
      <c r="H885" s="73"/>
      <c r="I885" s="73"/>
      <c r="J885" s="73"/>
      <c r="K885" s="73"/>
      <c r="L885" s="73"/>
      <c r="M885" s="73"/>
      <c r="N885" s="217"/>
      <c r="O885" s="217"/>
      <c r="P885" s="73"/>
      <c r="Q885" s="73"/>
    </row>
    <row r="886" spans="8:17" ht="15">
      <c r="H886" s="73"/>
      <c r="I886" s="73"/>
      <c r="J886" s="73"/>
      <c r="K886" s="73"/>
      <c r="L886" s="73"/>
      <c r="M886" s="73"/>
      <c r="N886" s="217"/>
      <c r="O886" s="217"/>
      <c r="P886" s="73"/>
      <c r="Q886" s="73"/>
    </row>
    <row r="887" spans="8:17" ht="15">
      <c r="H887" s="73"/>
      <c r="I887" s="73"/>
      <c r="J887" s="73"/>
      <c r="K887" s="73"/>
      <c r="L887" s="73"/>
      <c r="M887" s="73"/>
      <c r="N887" s="217"/>
      <c r="O887" s="217"/>
      <c r="P887" s="73"/>
      <c r="Q887" s="73"/>
    </row>
    <row r="888" spans="8:17" ht="15">
      <c r="H888" s="73"/>
      <c r="I888" s="73"/>
      <c r="J888" s="73"/>
      <c r="K888" s="73"/>
      <c r="L888" s="73"/>
      <c r="M888" s="73"/>
      <c r="N888" s="217"/>
      <c r="O888" s="217"/>
      <c r="P888" s="73"/>
      <c r="Q888" s="73"/>
    </row>
    <row r="889" spans="8:17" ht="15">
      <c r="H889" s="73"/>
      <c r="I889" s="73"/>
      <c r="J889" s="73"/>
      <c r="K889" s="73"/>
      <c r="L889" s="73"/>
      <c r="M889" s="73"/>
      <c r="N889" s="217"/>
      <c r="O889" s="217"/>
      <c r="P889" s="73"/>
      <c r="Q889" s="73"/>
    </row>
    <row r="890" spans="8:17" ht="15">
      <c r="H890" s="73"/>
      <c r="I890" s="73"/>
      <c r="J890" s="73"/>
      <c r="K890" s="73"/>
      <c r="L890" s="73"/>
      <c r="M890" s="73"/>
      <c r="N890" s="217"/>
      <c r="O890" s="217"/>
      <c r="P890" s="73"/>
      <c r="Q890" s="73"/>
    </row>
    <row r="891" spans="8:17" ht="15">
      <c r="H891" s="73"/>
      <c r="I891" s="73"/>
      <c r="J891" s="73"/>
      <c r="K891" s="73"/>
      <c r="L891" s="73"/>
      <c r="M891" s="73"/>
      <c r="N891" s="217"/>
      <c r="O891" s="217"/>
      <c r="P891" s="73"/>
      <c r="Q891" s="73"/>
    </row>
    <row r="892" spans="8:17" ht="15">
      <c r="H892" s="73"/>
      <c r="I892" s="73"/>
      <c r="J892" s="73"/>
      <c r="K892" s="73"/>
      <c r="L892" s="73"/>
      <c r="M892" s="73"/>
      <c r="N892" s="217"/>
      <c r="O892" s="217"/>
      <c r="P892" s="73"/>
      <c r="Q892" s="73"/>
    </row>
    <row r="893" spans="8:17" ht="15">
      <c r="H893" s="73"/>
      <c r="I893" s="73"/>
      <c r="J893" s="73"/>
      <c r="K893" s="73"/>
      <c r="L893" s="73"/>
      <c r="M893" s="73"/>
      <c r="N893" s="217"/>
      <c r="O893" s="217"/>
      <c r="P893" s="73"/>
      <c r="Q893" s="73"/>
    </row>
    <row r="894" spans="8:17" ht="15">
      <c r="H894" s="73"/>
      <c r="I894" s="73"/>
      <c r="J894" s="73"/>
      <c r="K894" s="73"/>
      <c r="L894" s="73"/>
      <c r="M894" s="73"/>
      <c r="N894" s="217"/>
      <c r="O894" s="217"/>
      <c r="P894" s="73"/>
      <c r="Q894" s="73"/>
    </row>
    <row r="895" spans="8:17" ht="15">
      <c r="H895" s="73"/>
      <c r="I895" s="73"/>
      <c r="J895" s="73"/>
      <c r="K895" s="73"/>
      <c r="L895" s="73"/>
      <c r="M895" s="73"/>
      <c r="N895" s="217"/>
      <c r="O895" s="217"/>
      <c r="P895" s="73"/>
      <c r="Q895" s="73"/>
    </row>
    <row r="896" spans="8:17" ht="15">
      <c r="H896" s="73"/>
      <c r="I896" s="73"/>
      <c r="J896" s="73"/>
      <c r="K896" s="73"/>
      <c r="L896" s="73"/>
      <c r="M896" s="73"/>
      <c r="N896" s="217"/>
      <c r="O896" s="217"/>
      <c r="P896" s="73"/>
      <c r="Q896" s="73"/>
    </row>
    <row r="897" spans="8:17" ht="15">
      <c r="H897" s="73"/>
      <c r="I897" s="73"/>
      <c r="J897" s="73"/>
      <c r="K897" s="73"/>
      <c r="L897" s="73"/>
      <c r="M897" s="73"/>
      <c r="N897" s="217"/>
      <c r="O897" s="217"/>
      <c r="P897" s="73"/>
      <c r="Q897" s="73"/>
    </row>
    <row r="898" spans="8:17" ht="15">
      <c r="H898" s="73"/>
      <c r="I898" s="73"/>
      <c r="J898" s="73"/>
      <c r="K898" s="73"/>
      <c r="L898" s="73"/>
      <c r="M898" s="73"/>
      <c r="N898" s="217"/>
      <c r="O898" s="217"/>
      <c r="P898" s="73"/>
      <c r="Q898" s="73"/>
    </row>
    <row r="899" spans="8:17" ht="15">
      <c r="H899" s="73"/>
      <c r="I899" s="73"/>
      <c r="J899" s="73"/>
      <c r="K899" s="73"/>
      <c r="L899" s="73"/>
      <c r="M899" s="73"/>
      <c r="N899" s="217"/>
      <c r="O899" s="217"/>
      <c r="P899" s="73"/>
      <c r="Q899" s="73"/>
    </row>
    <row r="900" spans="8:17" ht="15">
      <c r="H900" s="73"/>
      <c r="I900" s="73"/>
      <c r="J900" s="73"/>
      <c r="K900" s="73"/>
      <c r="L900" s="73"/>
      <c r="M900" s="73"/>
      <c r="N900" s="217"/>
      <c r="O900" s="217"/>
      <c r="P900" s="73"/>
      <c r="Q900" s="73"/>
    </row>
    <row r="901" spans="8:17" ht="15">
      <c r="H901" s="73"/>
      <c r="I901" s="73"/>
      <c r="J901" s="73"/>
      <c r="K901" s="73"/>
      <c r="L901" s="73"/>
      <c r="M901" s="73"/>
      <c r="N901" s="217"/>
      <c r="O901" s="217"/>
      <c r="P901" s="73"/>
      <c r="Q901" s="73"/>
    </row>
    <row r="902" spans="8:17" ht="15">
      <c r="H902" s="73"/>
      <c r="I902" s="73"/>
      <c r="J902" s="73"/>
      <c r="K902" s="73"/>
      <c r="L902" s="73"/>
      <c r="M902" s="73"/>
      <c r="N902" s="217"/>
      <c r="O902" s="217"/>
      <c r="P902" s="73"/>
      <c r="Q902" s="73"/>
    </row>
    <row r="903" spans="8:17" ht="15">
      <c r="H903" s="73"/>
      <c r="I903" s="73"/>
      <c r="J903" s="73"/>
      <c r="K903" s="73"/>
      <c r="L903" s="73"/>
      <c r="M903" s="73"/>
      <c r="N903" s="217"/>
      <c r="O903" s="217"/>
      <c r="P903" s="73"/>
      <c r="Q903" s="73"/>
    </row>
    <row r="904" spans="8:17" ht="15">
      <c r="H904" s="73"/>
      <c r="I904" s="73"/>
      <c r="J904" s="73"/>
      <c r="K904" s="73"/>
      <c r="L904" s="73"/>
      <c r="M904" s="73"/>
      <c r="N904" s="217"/>
      <c r="O904" s="217"/>
      <c r="P904" s="73"/>
      <c r="Q904" s="73"/>
    </row>
    <row r="905" spans="8:17" ht="15">
      <c r="H905" s="73"/>
      <c r="I905" s="73"/>
      <c r="J905" s="73"/>
      <c r="K905" s="73"/>
      <c r="L905" s="73"/>
      <c r="M905" s="73"/>
      <c r="N905" s="217"/>
      <c r="O905" s="217"/>
      <c r="P905" s="73"/>
      <c r="Q905" s="73"/>
    </row>
    <row r="906" spans="8:17" ht="15">
      <c r="H906" s="73"/>
      <c r="I906" s="73"/>
      <c r="J906" s="73"/>
      <c r="K906" s="73"/>
      <c r="L906" s="73"/>
      <c r="M906" s="73"/>
      <c r="N906" s="217"/>
      <c r="O906" s="217"/>
      <c r="P906" s="73"/>
      <c r="Q906" s="73"/>
    </row>
    <row r="907" spans="8:17" ht="15">
      <c r="H907" s="73"/>
      <c r="I907" s="73"/>
      <c r="J907" s="73"/>
      <c r="K907" s="73"/>
      <c r="L907" s="73"/>
      <c r="M907" s="73"/>
      <c r="N907" s="217"/>
      <c r="O907" s="217"/>
      <c r="P907" s="73"/>
      <c r="Q907" s="73"/>
    </row>
    <row r="908" spans="8:17" ht="15">
      <c r="H908" s="73"/>
      <c r="I908" s="73"/>
      <c r="J908" s="73"/>
      <c r="K908" s="73"/>
      <c r="L908" s="73"/>
      <c r="M908" s="73"/>
      <c r="N908" s="217"/>
      <c r="O908" s="217"/>
      <c r="P908" s="73"/>
      <c r="Q908" s="73"/>
    </row>
    <row r="909" spans="8:17" ht="15">
      <c r="H909" s="73"/>
      <c r="I909" s="73"/>
      <c r="J909" s="73"/>
      <c r="K909" s="73"/>
      <c r="L909" s="73"/>
      <c r="M909" s="73"/>
      <c r="N909" s="217"/>
      <c r="O909" s="217"/>
      <c r="P909" s="73"/>
      <c r="Q909" s="73"/>
    </row>
    <row r="910" spans="8:17" ht="15">
      <c r="H910" s="73"/>
      <c r="I910" s="73"/>
      <c r="J910" s="73"/>
      <c r="K910" s="73"/>
      <c r="L910" s="73"/>
      <c r="M910" s="73"/>
      <c r="N910" s="217"/>
      <c r="O910" s="217"/>
      <c r="P910" s="73"/>
      <c r="Q910" s="73"/>
    </row>
    <row r="911" spans="8:17" ht="15">
      <c r="H911" s="73"/>
      <c r="I911" s="73"/>
      <c r="J911" s="73"/>
      <c r="K911" s="73"/>
      <c r="L911" s="73"/>
      <c r="M911" s="73"/>
      <c r="N911" s="217"/>
      <c r="O911" s="217"/>
      <c r="P911" s="73"/>
      <c r="Q911" s="73"/>
    </row>
    <row r="912" spans="8:17" ht="15">
      <c r="H912" s="73"/>
      <c r="I912" s="73"/>
      <c r="J912" s="73"/>
      <c r="K912" s="73"/>
      <c r="L912" s="73"/>
      <c r="M912" s="73"/>
      <c r="N912" s="217"/>
      <c r="O912" s="217"/>
      <c r="P912" s="73"/>
      <c r="Q912" s="73"/>
    </row>
    <row r="913" spans="8:17" ht="15">
      <c r="H913" s="73"/>
      <c r="I913" s="73"/>
      <c r="J913" s="73"/>
      <c r="K913" s="73"/>
      <c r="L913" s="73"/>
      <c r="M913" s="73"/>
      <c r="N913" s="217"/>
      <c r="O913" s="217"/>
      <c r="P913" s="73"/>
      <c r="Q913" s="73"/>
    </row>
    <row r="914" spans="8:17" ht="15">
      <c r="H914" s="73"/>
      <c r="I914" s="73"/>
      <c r="J914" s="73"/>
      <c r="K914" s="73"/>
      <c r="L914" s="73"/>
      <c r="M914" s="73"/>
      <c r="N914" s="217"/>
      <c r="O914" s="217"/>
      <c r="P914" s="73"/>
      <c r="Q914" s="73"/>
    </row>
    <row r="915" spans="8:17" ht="15">
      <c r="H915" s="73"/>
      <c r="I915" s="73"/>
      <c r="J915" s="73"/>
      <c r="K915" s="73"/>
      <c r="L915" s="73"/>
      <c r="M915" s="73"/>
      <c r="N915" s="217"/>
      <c r="O915" s="217"/>
      <c r="P915" s="73"/>
      <c r="Q915" s="73"/>
    </row>
    <row r="916" spans="8:17" ht="15">
      <c r="H916" s="73"/>
      <c r="I916" s="73"/>
      <c r="J916" s="73"/>
      <c r="K916" s="73"/>
      <c r="L916" s="73"/>
      <c r="M916" s="73"/>
      <c r="N916" s="217"/>
      <c r="O916" s="217"/>
      <c r="P916" s="73"/>
      <c r="Q916" s="73"/>
    </row>
    <row r="917" spans="8:17" ht="15">
      <c r="H917" s="73"/>
      <c r="I917" s="73"/>
      <c r="J917" s="73"/>
      <c r="K917" s="73"/>
      <c r="L917" s="73"/>
      <c r="M917" s="73"/>
      <c r="N917" s="217"/>
      <c r="O917" s="217"/>
      <c r="P917" s="73"/>
      <c r="Q917" s="73"/>
    </row>
    <row r="918" spans="8:17" ht="15">
      <c r="H918" s="73"/>
      <c r="I918" s="73"/>
      <c r="J918" s="73"/>
      <c r="K918" s="73"/>
      <c r="L918" s="73"/>
      <c r="M918" s="73"/>
      <c r="N918" s="217"/>
      <c r="O918" s="217"/>
      <c r="P918" s="73"/>
      <c r="Q918" s="73"/>
    </row>
    <row r="919" spans="8:17" ht="15">
      <c r="H919" s="73"/>
      <c r="I919" s="73"/>
      <c r="J919" s="73"/>
      <c r="K919" s="73"/>
      <c r="L919" s="73"/>
      <c r="M919" s="73"/>
      <c r="N919" s="217"/>
      <c r="O919" s="217"/>
      <c r="P919" s="73"/>
      <c r="Q919" s="73"/>
    </row>
    <row r="920" spans="8:17" ht="15">
      <c r="H920" s="73"/>
      <c r="I920" s="73"/>
      <c r="J920" s="73"/>
      <c r="K920" s="73"/>
      <c r="L920" s="73"/>
      <c r="M920" s="73"/>
      <c r="N920" s="217"/>
      <c r="O920" s="217"/>
      <c r="P920" s="73"/>
      <c r="Q920" s="73"/>
    </row>
    <row r="921" spans="8:17" ht="15">
      <c r="H921" s="73"/>
      <c r="I921" s="73"/>
      <c r="J921" s="73"/>
      <c r="K921" s="73"/>
      <c r="L921" s="73"/>
      <c r="M921" s="73"/>
      <c r="N921" s="217"/>
      <c r="O921" s="217"/>
      <c r="P921" s="73"/>
      <c r="Q921" s="73"/>
    </row>
    <row r="922" spans="8:17" ht="15">
      <c r="H922" s="73"/>
      <c r="I922" s="73"/>
      <c r="J922" s="73"/>
      <c r="K922" s="73"/>
      <c r="L922" s="73"/>
      <c r="M922" s="73"/>
      <c r="N922" s="217"/>
      <c r="O922" s="217"/>
      <c r="P922" s="73"/>
      <c r="Q922" s="73"/>
    </row>
    <row r="923" spans="8:17" ht="15">
      <c r="H923" s="73"/>
      <c r="I923" s="73"/>
      <c r="J923" s="73"/>
      <c r="K923" s="73"/>
      <c r="L923" s="73"/>
      <c r="M923" s="73"/>
      <c r="N923" s="217"/>
      <c r="O923" s="217"/>
      <c r="P923" s="73"/>
      <c r="Q923" s="73"/>
    </row>
    <row r="924" spans="8:17" ht="15">
      <c r="H924" s="73"/>
      <c r="I924" s="73"/>
      <c r="J924" s="73"/>
      <c r="K924" s="73"/>
      <c r="L924" s="73"/>
      <c r="M924" s="73"/>
      <c r="N924" s="217"/>
      <c r="O924" s="217"/>
      <c r="P924" s="73"/>
      <c r="Q924" s="73"/>
    </row>
    <row r="925" spans="8:17" ht="15">
      <c r="H925" s="73"/>
      <c r="I925" s="73"/>
      <c r="J925" s="73"/>
      <c r="K925" s="73"/>
      <c r="L925" s="73"/>
      <c r="M925" s="73"/>
      <c r="N925" s="217"/>
      <c r="O925" s="217"/>
      <c r="P925" s="73"/>
      <c r="Q925" s="73"/>
    </row>
    <row r="926" spans="8:17" ht="15">
      <c r="H926" s="73"/>
      <c r="I926" s="73"/>
      <c r="J926" s="73"/>
      <c r="K926" s="73"/>
      <c r="L926" s="73"/>
      <c r="M926" s="73"/>
      <c r="N926" s="217"/>
      <c r="O926" s="217"/>
      <c r="P926" s="73"/>
      <c r="Q926" s="73"/>
    </row>
    <row r="927" spans="8:17" ht="15">
      <c r="H927" s="73"/>
      <c r="I927" s="73"/>
      <c r="J927" s="73"/>
      <c r="K927" s="73"/>
      <c r="L927" s="73"/>
      <c r="M927" s="73"/>
      <c r="N927" s="217"/>
      <c r="O927" s="217"/>
      <c r="P927" s="73"/>
      <c r="Q927" s="73"/>
    </row>
    <row r="928" spans="8:17" ht="15">
      <c r="H928" s="73"/>
      <c r="I928" s="73"/>
      <c r="J928" s="73"/>
      <c r="K928" s="73"/>
      <c r="L928" s="73"/>
      <c r="M928" s="73"/>
      <c r="N928" s="217"/>
      <c r="O928" s="217"/>
      <c r="P928" s="73"/>
      <c r="Q928" s="73"/>
    </row>
    <row r="929" spans="8:17" ht="15">
      <c r="H929" s="73"/>
      <c r="I929" s="73"/>
      <c r="J929" s="73"/>
      <c r="K929" s="73"/>
      <c r="L929" s="73"/>
      <c r="M929" s="73"/>
      <c r="N929" s="217"/>
      <c r="O929" s="217"/>
      <c r="P929" s="73"/>
      <c r="Q929" s="73"/>
    </row>
    <row r="930" spans="8:17" ht="15">
      <c r="H930" s="73"/>
      <c r="I930" s="73"/>
      <c r="J930" s="73"/>
      <c r="K930" s="73"/>
      <c r="L930" s="73"/>
      <c r="M930" s="73"/>
      <c r="N930" s="217"/>
      <c r="O930" s="217"/>
      <c r="P930" s="73"/>
      <c r="Q930" s="73"/>
    </row>
    <row r="931" spans="8:17" ht="15">
      <c r="H931" s="73"/>
      <c r="I931" s="73"/>
      <c r="J931" s="73"/>
      <c r="K931" s="73"/>
      <c r="L931" s="73"/>
      <c r="M931" s="73"/>
      <c r="N931" s="217"/>
      <c r="O931" s="217"/>
      <c r="P931" s="73"/>
      <c r="Q931" s="73"/>
    </row>
    <row r="932" spans="8:17" ht="15">
      <c r="H932" s="73"/>
      <c r="I932" s="73"/>
      <c r="J932" s="73"/>
      <c r="K932" s="73"/>
      <c r="L932" s="73"/>
      <c r="M932" s="73"/>
      <c r="N932" s="217"/>
      <c r="O932" s="217"/>
      <c r="P932" s="73"/>
      <c r="Q932" s="73"/>
    </row>
    <row r="933" spans="8:17" ht="15">
      <c r="H933" s="73"/>
      <c r="I933" s="73"/>
      <c r="J933" s="73"/>
      <c r="K933" s="73"/>
      <c r="L933" s="73"/>
      <c r="M933" s="73"/>
      <c r="N933" s="217"/>
      <c r="O933" s="217"/>
      <c r="P933" s="73"/>
      <c r="Q933" s="73"/>
    </row>
    <row r="934" spans="8:17" ht="15">
      <c r="H934" s="73"/>
      <c r="I934" s="73"/>
      <c r="J934" s="73"/>
      <c r="K934" s="73"/>
      <c r="L934" s="73"/>
      <c r="M934" s="73"/>
      <c r="N934" s="217"/>
      <c r="O934" s="217"/>
      <c r="P934" s="73"/>
      <c r="Q934" s="73"/>
    </row>
    <row r="935" spans="8:17" ht="15">
      <c r="H935" s="73"/>
      <c r="I935" s="73"/>
      <c r="J935" s="73"/>
      <c r="K935" s="73"/>
      <c r="L935" s="73"/>
      <c r="M935" s="73"/>
      <c r="N935" s="217"/>
      <c r="O935" s="217"/>
      <c r="P935" s="73"/>
      <c r="Q935" s="73"/>
    </row>
    <row r="936" spans="8:17" ht="15">
      <c r="H936" s="73"/>
      <c r="I936" s="73"/>
      <c r="J936" s="73"/>
      <c r="K936" s="73"/>
      <c r="L936" s="73"/>
      <c r="M936" s="73"/>
      <c r="N936" s="217"/>
      <c r="O936" s="217"/>
      <c r="P936" s="73"/>
      <c r="Q936" s="73"/>
    </row>
    <row r="937" spans="8:17" ht="15">
      <c r="H937" s="73"/>
      <c r="I937" s="73"/>
      <c r="J937" s="73"/>
      <c r="K937" s="73"/>
      <c r="L937" s="73"/>
      <c r="M937" s="73"/>
      <c r="N937" s="217"/>
      <c r="O937" s="217"/>
      <c r="P937" s="73"/>
      <c r="Q937" s="73"/>
    </row>
    <row r="938" spans="8:17" ht="15">
      <c r="H938" s="73"/>
      <c r="I938" s="73"/>
      <c r="J938" s="73"/>
      <c r="K938" s="73"/>
      <c r="L938" s="73"/>
      <c r="M938" s="73"/>
      <c r="N938" s="217"/>
      <c r="O938" s="217"/>
      <c r="P938" s="73"/>
      <c r="Q938" s="73"/>
    </row>
    <row r="939" spans="8:17" ht="15">
      <c r="H939" s="73"/>
      <c r="I939" s="73"/>
      <c r="J939" s="73"/>
      <c r="K939" s="73"/>
      <c r="L939" s="73"/>
      <c r="M939" s="73"/>
      <c r="N939" s="217"/>
      <c r="O939" s="217"/>
      <c r="P939" s="73"/>
      <c r="Q939" s="73"/>
    </row>
    <row r="940" spans="8:17" ht="15">
      <c r="H940" s="73"/>
      <c r="I940" s="73"/>
      <c r="J940" s="73"/>
      <c r="K940" s="73"/>
      <c r="L940" s="73"/>
      <c r="M940" s="73"/>
      <c r="N940" s="217"/>
      <c r="O940" s="217"/>
      <c r="P940" s="73"/>
      <c r="Q940" s="73"/>
    </row>
    <row r="941" spans="8:17" ht="15">
      <c r="H941" s="73"/>
      <c r="I941" s="73"/>
      <c r="J941" s="73"/>
      <c r="K941" s="73"/>
      <c r="L941" s="73"/>
      <c r="M941" s="73"/>
      <c r="N941" s="217"/>
      <c r="O941" s="217"/>
      <c r="P941" s="73"/>
      <c r="Q941" s="73"/>
    </row>
    <row r="942" spans="8:17" ht="15">
      <c r="H942" s="73"/>
      <c r="I942" s="73"/>
      <c r="J942" s="73"/>
      <c r="K942" s="73"/>
      <c r="L942" s="73"/>
      <c r="M942" s="73"/>
      <c r="N942" s="217"/>
      <c r="O942" s="217"/>
      <c r="P942" s="73"/>
      <c r="Q942" s="73"/>
    </row>
    <row r="943" spans="8:17" ht="15">
      <c r="H943" s="73"/>
      <c r="I943" s="73"/>
      <c r="J943" s="73"/>
      <c r="K943" s="73"/>
      <c r="L943" s="73"/>
      <c r="M943" s="73"/>
      <c r="N943" s="217"/>
      <c r="O943" s="217"/>
      <c r="P943" s="73"/>
      <c r="Q943" s="73"/>
    </row>
    <row r="944" spans="8:17" ht="15">
      <c r="H944" s="73"/>
      <c r="I944" s="73"/>
      <c r="J944" s="73"/>
      <c r="K944" s="73"/>
      <c r="L944" s="73"/>
      <c r="M944" s="73"/>
      <c r="N944" s="217"/>
      <c r="O944" s="217"/>
      <c r="P944" s="73"/>
      <c r="Q944" s="73"/>
    </row>
    <row r="945" spans="8:17" ht="15">
      <c r="H945" s="73"/>
      <c r="I945" s="73"/>
      <c r="J945" s="73"/>
      <c r="K945" s="73"/>
      <c r="L945" s="73"/>
      <c r="M945" s="73"/>
      <c r="N945" s="217"/>
      <c r="O945" s="217"/>
      <c r="P945" s="73"/>
      <c r="Q945" s="73"/>
    </row>
    <row r="946" spans="8:17" ht="15">
      <c r="H946" s="73"/>
      <c r="I946" s="73"/>
      <c r="J946" s="73"/>
      <c r="K946" s="73"/>
      <c r="L946" s="73"/>
      <c r="M946" s="73"/>
      <c r="N946" s="217"/>
      <c r="O946" s="217"/>
      <c r="P946" s="73"/>
      <c r="Q946" s="73"/>
    </row>
    <row r="947" spans="8:17" ht="15">
      <c r="H947" s="73"/>
      <c r="I947" s="73"/>
      <c r="J947" s="73"/>
      <c r="K947" s="73"/>
      <c r="L947" s="73"/>
      <c r="M947" s="73"/>
      <c r="N947" s="217"/>
      <c r="O947" s="217"/>
      <c r="P947" s="73"/>
      <c r="Q947" s="73"/>
    </row>
    <row r="948" spans="8:17" ht="15">
      <c r="H948" s="73"/>
      <c r="I948" s="73"/>
      <c r="J948" s="73"/>
      <c r="K948" s="73"/>
      <c r="L948" s="73"/>
      <c r="M948" s="73"/>
      <c r="N948" s="217"/>
      <c r="O948" s="217"/>
      <c r="P948" s="73"/>
      <c r="Q948" s="73"/>
    </row>
    <row r="949" spans="8:17" ht="15">
      <c r="H949" s="73"/>
      <c r="I949" s="73"/>
      <c r="J949" s="73"/>
      <c r="K949" s="73"/>
      <c r="L949" s="73"/>
      <c r="M949" s="73"/>
      <c r="N949" s="217"/>
      <c r="O949" s="217"/>
      <c r="P949" s="73"/>
      <c r="Q949" s="73"/>
    </row>
    <row r="950" spans="8:17" ht="15">
      <c r="H950" s="73"/>
      <c r="I950" s="73"/>
      <c r="J950" s="73"/>
      <c r="K950" s="73"/>
      <c r="L950" s="73"/>
      <c r="M950" s="73"/>
      <c r="N950" s="217"/>
      <c r="O950" s="217"/>
      <c r="P950" s="73"/>
      <c r="Q950" s="73"/>
    </row>
    <row r="951" spans="8:17" ht="15">
      <c r="H951" s="73"/>
      <c r="I951" s="73"/>
      <c r="J951" s="73"/>
      <c r="K951" s="73"/>
      <c r="L951" s="73"/>
      <c r="M951" s="73"/>
      <c r="N951" s="217"/>
      <c r="O951" s="217"/>
      <c r="P951" s="73"/>
      <c r="Q951" s="73"/>
    </row>
    <row r="952" spans="8:17" ht="15">
      <c r="H952" s="73"/>
      <c r="I952" s="73"/>
      <c r="J952" s="73"/>
      <c r="K952" s="73"/>
      <c r="L952" s="73"/>
      <c r="M952" s="73"/>
      <c r="N952" s="217"/>
      <c r="O952" s="217"/>
      <c r="P952" s="73"/>
      <c r="Q952" s="73"/>
    </row>
    <row r="953" spans="8:17" ht="15">
      <c r="H953" s="73"/>
      <c r="I953" s="73"/>
      <c r="J953" s="73"/>
      <c r="K953" s="73"/>
      <c r="L953" s="73"/>
      <c r="M953" s="73"/>
      <c r="N953" s="217"/>
      <c r="O953" s="217"/>
      <c r="P953" s="73"/>
      <c r="Q953" s="73"/>
    </row>
    <row r="954" spans="8:17" ht="15">
      <c r="H954" s="73"/>
      <c r="I954" s="73"/>
      <c r="J954" s="73"/>
      <c r="K954" s="73"/>
      <c r="L954" s="73"/>
      <c r="M954" s="73"/>
      <c r="N954" s="217"/>
      <c r="O954" s="217"/>
      <c r="P954" s="73"/>
      <c r="Q954" s="73"/>
    </row>
    <row r="955" spans="8:17" ht="15">
      <c r="H955" s="73"/>
      <c r="I955" s="73"/>
      <c r="J955" s="73"/>
      <c r="K955" s="73"/>
      <c r="L955" s="73"/>
      <c r="M955" s="73"/>
      <c r="N955" s="217"/>
      <c r="O955" s="217"/>
      <c r="P955" s="73"/>
      <c r="Q955" s="73"/>
    </row>
    <row r="956" spans="8:17" ht="15">
      <c r="H956" s="73"/>
      <c r="I956" s="73"/>
      <c r="J956" s="73"/>
      <c r="K956" s="73"/>
      <c r="L956" s="73"/>
      <c r="M956" s="73"/>
      <c r="N956" s="217"/>
      <c r="O956" s="217"/>
      <c r="P956" s="73"/>
      <c r="Q956" s="73"/>
    </row>
    <row r="957" spans="8:17" ht="15">
      <c r="H957" s="73"/>
      <c r="I957" s="73"/>
      <c r="J957" s="73"/>
      <c r="K957" s="73"/>
      <c r="L957" s="73"/>
      <c r="M957" s="73"/>
      <c r="N957" s="217"/>
      <c r="O957" s="217"/>
      <c r="P957" s="73"/>
      <c r="Q957" s="73"/>
    </row>
    <row r="958" spans="8:17" ht="15">
      <c r="H958" s="73"/>
      <c r="I958" s="73"/>
      <c r="J958" s="73"/>
      <c r="K958" s="73"/>
      <c r="L958" s="73"/>
      <c r="M958" s="73"/>
      <c r="N958" s="217"/>
      <c r="O958" s="217"/>
      <c r="P958" s="73"/>
      <c r="Q958" s="73"/>
    </row>
    <row r="959" spans="8:17" ht="15">
      <c r="H959" s="73"/>
      <c r="I959" s="73"/>
      <c r="J959" s="73"/>
      <c r="K959" s="73"/>
      <c r="L959" s="73"/>
      <c r="M959" s="73"/>
      <c r="N959" s="217"/>
      <c r="O959" s="217"/>
      <c r="P959" s="73"/>
      <c r="Q959" s="73"/>
    </row>
    <row r="960" spans="8:17" ht="15">
      <c r="H960" s="73"/>
      <c r="I960" s="73"/>
      <c r="J960" s="73"/>
      <c r="K960" s="73"/>
      <c r="L960" s="73"/>
      <c r="M960" s="73"/>
      <c r="N960" s="217"/>
      <c r="O960" s="217"/>
      <c r="P960" s="73"/>
      <c r="Q960" s="73"/>
    </row>
    <row r="961" spans="8:17" ht="15">
      <c r="H961" s="73"/>
      <c r="I961" s="73"/>
      <c r="J961" s="73"/>
      <c r="K961" s="73"/>
      <c r="L961" s="73"/>
      <c r="M961" s="73"/>
      <c r="N961" s="217"/>
      <c r="O961" s="217"/>
      <c r="P961" s="73"/>
      <c r="Q961" s="73"/>
    </row>
    <row r="962" spans="8:17" ht="15">
      <c r="H962" s="73"/>
      <c r="I962" s="73"/>
      <c r="J962" s="73"/>
      <c r="K962" s="73"/>
      <c r="L962" s="73"/>
      <c r="M962" s="73"/>
      <c r="N962" s="217"/>
      <c r="O962" s="217"/>
      <c r="P962" s="73"/>
      <c r="Q962" s="73"/>
    </row>
    <row r="963" spans="8:17" ht="15">
      <c r="H963" s="73"/>
      <c r="I963" s="73"/>
      <c r="J963" s="73"/>
      <c r="K963" s="73"/>
      <c r="L963" s="73"/>
      <c r="M963" s="73"/>
      <c r="N963" s="217"/>
      <c r="O963" s="217"/>
      <c r="P963" s="73"/>
      <c r="Q963" s="73"/>
    </row>
    <row r="964" spans="8:17" ht="15">
      <c r="H964" s="73"/>
      <c r="I964" s="73"/>
      <c r="J964" s="73"/>
      <c r="K964" s="73"/>
      <c r="L964" s="73"/>
      <c r="M964" s="73"/>
      <c r="N964" s="217"/>
      <c r="O964" s="217"/>
      <c r="P964" s="73"/>
      <c r="Q964" s="73"/>
    </row>
    <row r="965" spans="8:17" ht="15">
      <c r="H965" s="73"/>
      <c r="I965" s="73"/>
      <c r="J965" s="73"/>
      <c r="K965" s="73"/>
      <c r="L965" s="73"/>
      <c r="M965" s="73"/>
      <c r="N965" s="217"/>
      <c r="O965" s="217"/>
      <c r="P965" s="73"/>
      <c r="Q965" s="73"/>
    </row>
    <row r="966" spans="8:17" ht="15">
      <c r="H966" s="73"/>
      <c r="I966" s="73"/>
      <c r="J966" s="73"/>
      <c r="K966" s="73"/>
      <c r="L966" s="73"/>
      <c r="M966" s="73"/>
      <c r="N966" s="217"/>
      <c r="O966" s="217"/>
      <c r="P966" s="73"/>
      <c r="Q966" s="73"/>
    </row>
    <row r="967" spans="8:17" ht="15">
      <c r="H967" s="73"/>
      <c r="I967" s="73"/>
      <c r="J967" s="73"/>
      <c r="K967" s="73"/>
      <c r="L967" s="73"/>
      <c r="M967" s="73"/>
      <c r="N967" s="217"/>
      <c r="O967" s="217"/>
      <c r="P967" s="73"/>
      <c r="Q967" s="73"/>
    </row>
    <row r="968" spans="8:17" ht="15">
      <c r="H968" s="73"/>
      <c r="I968" s="73"/>
      <c r="J968" s="73"/>
      <c r="K968" s="73"/>
      <c r="L968" s="73"/>
      <c r="M968" s="73"/>
      <c r="N968" s="217"/>
      <c r="O968" s="217"/>
      <c r="P968" s="73"/>
      <c r="Q968" s="73"/>
    </row>
    <row r="969" spans="8:17" ht="15">
      <c r="H969" s="73"/>
      <c r="I969" s="73"/>
      <c r="J969" s="73"/>
      <c r="K969" s="73"/>
      <c r="L969" s="73"/>
      <c r="M969" s="73"/>
      <c r="N969" s="217"/>
      <c r="O969" s="217"/>
      <c r="P969" s="73"/>
      <c r="Q969" s="73"/>
    </row>
    <row r="970" spans="8:17" ht="15">
      <c r="H970" s="73"/>
      <c r="I970" s="73"/>
      <c r="J970" s="73"/>
      <c r="K970" s="73"/>
      <c r="L970" s="73"/>
      <c r="M970" s="73"/>
      <c r="N970" s="217"/>
      <c r="O970" s="217"/>
      <c r="P970" s="73"/>
      <c r="Q970" s="73"/>
    </row>
    <row r="971" spans="8:17" ht="15">
      <c r="H971" s="73"/>
      <c r="I971" s="73"/>
      <c r="J971" s="73"/>
      <c r="K971" s="73"/>
      <c r="L971" s="73"/>
      <c r="M971" s="73"/>
      <c r="N971" s="217"/>
      <c r="O971" s="217"/>
      <c r="P971" s="73"/>
      <c r="Q971" s="73"/>
    </row>
    <row r="972" spans="8:17" ht="15">
      <c r="H972" s="73"/>
      <c r="I972" s="73"/>
      <c r="J972" s="73"/>
      <c r="K972" s="73"/>
      <c r="L972" s="73"/>
      <c r="M972" s="73"/>
      <c r="N972" s="217"/>
      <c r="O972" s="217"/>
      <c r="P972" s="73"/>
      <c r="Q972" s="73"/>
    </row>
    <row r="973" spans="8:17" ht="15">
      <c r="H973" s="73"/>
      <c r="I973" s="73"/>
      <c r="J973" s="73"/>
      <c r="K973" s="73"/>
      <c r="L973" s="73"/>
      <c r="M973" s="73"/>
      <c r="N973" s="217"/>
      <c r="O973" s="217"/>
      <c r="P973" s="73"/>
      <c r="Q973" s="73"/>
    </row>
    <row r="974" spans="8:17" ht="15">
      <c r="H974" s="73"/>
      <c r="I974" s="73"/>
      <c r="J974" s="73"/>
      <c r="K974" s="73"/>
      <c r="L974" s="73"/>
      <c r="M974" s="73"/>
      <c r="N974" s="217"/>
      <c r="O974" s="217"/>
      <c r="P974" s="73"/>
      <c r="Q974" s="73"/>
    </row>
    <row r="975" spans="8:17" ht="15">
      <c r="H975" s="73"/>
      <c r="I975" s="73"/>
      <c r="J975" s="73"/>
      <c r="K975" s="73"/>
      <c r="L975" s="73"/>
      <c r="M975" s="73"/>
      <c r="N975" s="217"/>
      <c r="O975" s="217"/>
      <c r="P975" s="73"/>
      <c r="Q975" s="73"/>
    </row>
    <row r="976" spans="8:17" ht="15">
      <c r="H976" s="73"/>
      <c r="I976" s="73"/>
      <c r="J976" s="73"/>
      <c r="K976" s="73"/>
      <c r="L976" s="73"/>
      <c r="M976" s="73"/>
      <c r="N976" s="217"/>
      <c r="O976" s="217"/>
      <c r="P976" s="73"/>
      <c r="Q976" s="73"/>
    </row>
    <row r="977" spans="8:17" ht="15">
      <c r="H977" s="73"/>
      <c r="I977" s="73"/>
      <c r="J977" s="73"/>
      <c r="K977" s="73"/>
      <c r="L977" s="73"/>
      <c r="M977" s="73"/>
      <c r="N977" s="217"/>
      <c r="O977" s="217"/>
      <c r="P977" s="73"/>
      <c r="Q977" s="73"/>
    </row>
    <row r="978" spans="8:17" ht="15">
      <c r="H978" s="73"/>
      <c r="I978" s="73"/>
      <c r="J978" s="73"/>
      <c r="K978" s="73"/>
      <c r="L978" s="73"/>
      <c r="M978" s="73"/>
      <c r="N978" s="217"/>
      <c r="O978" s="217"/>
      <c r="P978" s="73"/>
      <c r="Q978" s="73"/>
    </row>
    <row r="979" spans="8:17" ht="15">
      <c r="H979" s="73"/>
      <c r="I979" s="73"/>
      <c r="J979" s="73"/>
      <c r="K979" s="73"/>
      <c r="L979" s="73"/>
      <c r="M979" s="73"/>
      <c r="N979" s="217"/>
      <c r="O979" s="217"/>
      <c r="P979" s="73"/>
      <c r="Q979" s="73"/>
    </row>
    <row r="980" spans="8:17" ht="15">
      <c r="H980" s="73"/>
      <c r="I980" s="73"/>
      <c r="J980" s="73"/>
      <c r="K980" s="73"/>
      <c r="L980" s="73"/>
      <c r="M980" s="73"/>
      <c r="N980" s="217"/>
      <c r="O980" s="217"/>
      <c r="P980" s="73"/>
      <c r="Q980" s="73"/>
    </row>
    <row r="981" spans="8:17" ht="15">
      <c r="H981" s="73"/>
      <c r="I981" s="73"/>
      <c r="J981" s="73"/>
      <c r="K981" s="73"/>
      <c r="L981" s="73"/>
      <c r="M981" s="73"/>
      <c r="N981" s="217"/>
      <c r="O981" s="217"/>
      <c r="P981" s="73"/>
      <c r="Q981" s="73"/>
    </row>
    <row r="982" spans="8:17" ht="15">
      <c r="H982" s="73"/>
      <c r="I982" s="73"/>
      <c r="J982" s="73"/>
      <c r="K982" s="73"/>
      <c r="L982" s="73"/>
      <c r="M982" s="73"/>
      <c r="N982" s="217"/>
      <c r="O982" s="217"/>
      <c r="P982" s="73"/>
      <c r="Q982" s="73"/>
    </row>
    <row r="983" spans="8:17" ht="15">
      <c r="H983" s="73"/>
      <c r="I983" s="73"/>
      <c r="J983" s="73"/>
      <c r="K983" s="73"/>
      <c r="L983" s="73"/>
      <c r="M983" s="73"/>
      <c r="N983" s="217"/>
      <c r="O983" s="217"/>
      <c r="P983" s="73"/>
      <c r="Q983" s="73"/>
    </row>
    <row r="984" spans="8:17" ht="15">
      <c r="H984" s="73"/>
      <c r="I984" s="73"/>
      <c r="J984" s="73"/>
      <c r="K984" s="73"/>
      <c r="L984" s="73"/>
      <c r="M984" s="73"/>
      <c r="N984" s="217"/>
      <c r="O984" s="217"/>
      <c r="P984" s="73"/>
      <c r="Q984" s="73"/>
    </row>
    <row r="985" spans="8:17" ht="15">
      <c r="H985" s="73"/>
      <c r="I985" s="73"/>
      <c r="J985" s="73"/>
      <c r="K985" s="73"/>
      <c r="L985" s="73"/>
      <c r="M985" s="73"/>
      <c r="N985" s="217"/>
      <c r="O985" s="217"/>
      <c r="P985" s="73"/>
      <c r="Q985" s="73"/>
    </row>
    <row r="986" spans="8:17" ht="15">
      <c r="H986" s="73"/>
      <c r="I986" s="73"/>
      <c r="J986" s="73"/>
      <c r="K986" s="73"/>
      <c r="L986" s="73"/>
      <c r="M986" s="73"/>
      <c r="N986" s="217"/>
      <c r="O986" s="217"/>
      <c r="P986" s="73"/>
      <c r="Q986" s="73"/>
    </row>
    <row r="987" spans="8:17" ht="15">
      <c r="H987" s="73"/>
      <c r="I987" s="73"/>
      <c r="J987" s="73"/>
      <c r="K987" s="73"/>
      <c r="L987" s="73"/>
      <c r="M987" s="73"/>
      <c r="N987" s="217"/>
      <c r="O987" s="217"/>
      <c r="P987" s="73"/>
      <c r="Q987" s="73"/>
    </row>
    <row r="988" spans="8:17" ht="15">
      <c r="H988" s="73"/>
      <c r="I988" s="73"/>
      <c r="J988" s="73"/>
      <c r="K988" s="73"/>
      <c r="L988" s="73"/>
      <c r="M988" s="73"/>
      <c r="N988" s="217"/>
      <c r="O988" s="217"/>
      <c r="P988" s="73"/>
      <c r="Q988" s="73"/>
    </row>
    <row r="989" spans="8:17" ht="15">
      <c r="H989" s="73"/>
      <c r="I989" s="73"/>
      <c r="J989" s="73"/>
      <c r="K989" s="73"/>
      <c r="L989" s="73"/>
      <c r="M989" s="73"/>
      <c r="N989" s="217"/>
      <c r="O989" s="217"/>
      <c r="P989" s="73"/>
      <c r="Q989" s="73"/>
    </row>
    <row r="990" spans="8:17" ht="15">
      <c r="H990" s="73"/>
      <c r="I990" s="73"/>
      <c r="J990" s="73"/>
      <c r="K990" s="73"/>
      <c r="L990" s="73"/>
      <c r="M990" s="73"/>
      <c r="N990" s="217"/>
      <c r="O990" s="217"/>
      <c r="P990" s="73"/>
      <c r="Q990" s="73"/>
    </row>
    <row r="991" spans="8:17" ht="15">
      <c r="H991" s="73"/>
      <c r="I991" s="73"/>
      <c r="J991" s="73"/>
      <c r="K991" s="73"/>
      <c r="L991" s="73"/>
      <c r="M991" s="73"/>
      <c r="N991" s="217"/>
      <c r="O991" s="217"/>
      <c r="P991" s="73"/>
      <c r="Q991" s="73"/>
    </row>
    <row r="992" spans="8:17" ht="15">
      <c r="H992" s="73"/>
      <c r="I992" s="73"/>
      <c r="J992" s="73"/>
      <c r="K992" s="73"/>
      <c r="L992" s="73"/>
      <c r="M992" s="73"/>
      <c r="N992" s="217"/>
      <c r="O992" s="217"/>
      <c r="P992" s="73"/>
      <c r="Q992" s="73"/>
    </row>
    <row r="993" spans="8:17" ht="15">
      <c r="H993" s="73"/>
      <c r="I993" s="73"/>
      <c r="J993" s="73"/>
      <c r="K993" s="73"/>
      <c r="L993" s="73"/>
      <c r="M993" s="73"/>
      <c r="N993" s="217"/>
      <c r="O993" s="217"/>
      <c r="P993" s="73"/>
      <c r="Q993" s="73"/>
    </row>
    <row r="994" spans="8:17" ht="15">
      <c r="H994" s="73"/>
      <c r="I994" s="73"/>
      <c r="J994" s="73"/>
      <c r="K994" s="73"/>
      <c r="L994" s="73"/>
      <c r="M994" s="73"/>
      <c r="N994" s="217"/>
      <c r="O994" s="217"/>
      <c r="P994" s="73"/>
      <c r="Q994" s="73"/>
    </row>
    <row r="995" spans="8:17" ht="15">
      <c r="H995" s="73"/>
      <c r="I995" s="73"/>
      <c r="J995" s="73"/>
      <c r="K995" s="73"/>
      <c r="L995" s="73"/>
      <c r="M995" s="73"/>
      <c r="N995" s="217"/>
      <c r="O995" s="217"/>
      <c r="P995" s="73"/>
      <c r="Q995" s="73"/>
    </row>
    <row r="996" spans="8:17" ht="15">
      <c r="H996" s="73"/>
      <c r="I996" s="73"/>
      <c r="J996" s="73"/>
      <c r="K996" s="73"/>
      <c r="L996" s="73"/>
      <c r="M996" s="73"/>
      <c r="N996" s="217"/>
      <c r="O996" s="217"/>
      <c r="P996" s="73"/>
      <c r="Q996" s="73"/>
    </row>
    <row r="997" spans="8:17" ht="15">
      <c r="H997" s="73"/>
      <c r="I997" s="73"/>
      <c r="J997" s="73"/>
      <c r="K997" s="73"/>
      <c r="L997" s="73"/>
      <c r="M997" s="73"/>
      <c r="N997" s="217"/>
      <c r="O997" s="217"/>
      <c r="P997" s="73"/>
      <c r="Q997" s="73"/>
    </row>
    <row r="998" spans="8:17" ht="15">
      <c r="H998" s="73"/>
      <c r="I998" s="73"/>
      <c r="J998" s="73"/>
      <c r="K998" s="73"/>
      <c r="L998" s="73"/>
      <c r="M998" s="73"/>
      <c r="N998" s="217"/>
      <c r="O998" s="217"/>
      <c r="P998" s="73"/>
      <c r="Q998" s="73"/>
    </row>
    <row r="999" spans="8:17" ht="15">
      <c r="H999" s="73"/>
      <c r="I999" s="73"/>
      <c r="J999" s="73"/>
      <c r="K999" s="73"/>
      <c r="L999" s="73"/>
      <c r="M999" s="73"/>
      <c r="N999" s="217"/>
      <c r="O999" s="217"/>
      <c r="P999" s="73"/>
      <c r="Q999" s="73"/>
    </row>
    <row r="1000" spans="8:17" ht="15">
      <c r="H1000" s="73"/>
      <c r="I1000" s="73"/>
      <c r="J1000" s="73"/>
      <c r="K1000" s="73"/>
      <c r="L1000" s="73"/>
      <c r="M1000" s="73"/>
      <c r="N1000" s="217"/>
      <c r="O1000" s="217"/>
      <c r="P1000" s="73"/>
      <c r="Q1000" s="73"/>
    </row>
    <row r="1001" spans="8:17" ht="15">
      <c r="H1001" s="73"/>
      <c r="I1001" s="73"/>
      <c r="J1001" s="73"/>
      <c r="K1001" s="73"/>
      <c r="L1001" s="73"/>
      <c r="M1001" s="73"/>
      <c r="N1001" s="217"/>
      <c r="O1001" s="217"/>
      <c r="P1001" s="73"/>
      <c r="Q1001" s="73"/>
    </row>
    <row r="1002" spans="8:17" ht="15">
      <c r="H1002" s="73"/>
      <c r="I1002" s="73"/>
      <c r="J1002" s="73"/>
      <c r="K1002" s="73"/>
      <c r="L1002" s="73"/>
      <c r="M1002" s="73"/>
      <c r="N1002" s="217"/>
      <c r="O1002" s="217"/>
      <c r="P1002" s="73"/>
      <c r="Q1002" s="73"/>
    </row>
    <row r="1003" spans="8:17" ht="15">
      <c r="H1003" s="73"/>
      <c r="I1003" s="73"/>
      <c r="J1003" s="73"/>
      <c r="K1003" s="73"/>
      <c r="L1003" s="73"/>
      <c r="M1003" s="73"/>
      <c r="N1003" s="217"/>
      <c r="O1003" s="217"/>
      <c r="P1003" s="73"/>
      <c r="Q1003" s="73"/>
    </row>
    <row r="1004" spans="8:17" ht="15">
      <c r="H1004" s="73"/>
      <c r="I1004" s="73"/>
      <c r="J1004" s="73"/>
      <c r="K1004" s="73"/>
      <c r="L1004" s="73"/>
      <c r="M1004" s="73"/>
      <c r="N1004" s="217"/>
      <c r="O1004" s="217"/>
      <c r="P1004" s="73"/>
      <c r="Q1004" s="73"/>
    </row>
    <row r="1005" spans="8:17" ht="15">
      <c r="H1005" s="73"/>
      <c r="I1005" s="73"/>
      <c r="J1005" s="73"/>
      <c r="K1005" s="73"/>
      <c r="L1005" s="73"/>
      <c r="M1005" s="73"/>
      <c r="N1005" s="217"/>
      <c r="O1005" s="217"/>
      <c r="P1005" s="73"/>
      <c r="Q1005" s="73"/>
    </row>
    <row r="1006" spans="8:17" ht="15">
      <c r="H1006" s="73"/>
      <c r="I1006" s="73"/>
      <c r="J1006" s="73"/>
      <c r="K1006" s="73"/>
      <c r="L1006" s="73"/>
      <c r="M1006" s="73"/>
      <c r="N1006" s="217"/>
      <c r="O1006" s="217"/>
      <c r="P1006" s="73"/>
      <c r="Q1006" s="73"/>
    </row>
    <row r="1007" spans="8:17" ht="15">
      <c r="H1007" s="73"/>
      <c r="I1007" s="73"/>
      <c r="J1007" s="73"/>
      <c r="K1007" s="73"/>
      <c r="L1007" s="73"/>
      <c r="M1007" s="73"/>
      <c r="N1007" s="217"/>
      <c r="O1007" s="217"/>
      <c r="P1007" s="73"/>
      <c r="Q1007" s="73"/>
    </row>
    <row r="1008" spans="8:17" ht="15">
      <c r="H1008" s="73"/>
      <c r="I1008" s="73"/>
      <c r="J1008" s="73"/>
      <c r="K1008" s="73"/>
      <c r="L1008" s="73"/>
      <c r="M1008" s="73"/>
      <c r="N1008" s="217"/>
      <c r="O1008" s="217"/>
      <c r="P1008" s="73"/>
      <c r="Q1008" s="73"/>
    </row>
    <row r="1009" spans="8:17" ht="15">
      <c r="H1009" s="73"/>
      <c r="I1009" s="73"/>
      <c r="J1009" s="73"/>
      <c r="K1009" s="73"/>
      <c r="L1009" s="73"/>
      <c r="M1009" s="73"/>
      <c r="N1009" s="217"/>
      <c r="O1009" s="217"/>
      <c r="P1009" s="73"/>
      <c r="Q1009" s="73"/>
    </row>
    <row r="1010" spans="8:17" ht="15">
      <c r="H1010" s="73"/>
      <c r="I1010" s="73"/>
      <c r="J1010" s="73"/>
      <c r="K1010" s="73"/>
      <c r="L1010" s="73"/>
      <c r="M1010" s="73"/>
      <c r="N1010" s="217"/>
      <c r="O1010" s="217"/>
      <c r="P1010" s="73"/>
      <c r="Q1010" s="73"/>
    </row>
    <row r="1011" spans="8:17" ht="15">
      <c r="H1011" s="73"/>
      <c r="I1011" s="73"/>
      <c r="J1011" s="73"/>
      <c r="K1011" s="73"/>
      <c r="L1011" s="73"/>
      <c r="M1011" s="73"/>
      <c r="N1011" s="217"/>
      <c r="O1011" s="217"/>
      <c r="P1011" s="73"/>
      <c r="Q1011" s="73"/>
    </row>
    <row r="1012" spans="8:17" ht="15">
      <c r="H1012" s="73"/>
      <c r="I1012" s="73"/>
      <c r="J1012" s="73"/>
      <c r="K1012" s="73"/>
      <c r="L1012" s="73"/>
      <c r="M1012" s="73"/>
      <c r="N1012" s="217"/>
      <c r="O1012" s="217"/>
      <c r="P1012" s="73"/>
      <c r="Q1012" s="73"/>
    </row>
    <row r="1013" spans="8:17" ht="15">
      <c r="H1013" s="73"/>
      <c r="I1013" s="73"/>
      <c r="J1013" s="73"/>
      <c r="K1013" s="73"/>
      <c r="L1013" s="73"/>
      <c r="M1013" s="73"/>
      <c r="N1013" s="217"/>
      <c r="O1013" s="217"/>
      <c r="P1013" s="73"/>
      <c r="Q1013" s="73"/>
    </row>
    <row r="1014" spans="8:17" ht="15">
      <c r="H1014" s="73"/>
      <c r="I1014" s="73"/>
      <c r="J1014" s="73"/>
      <c r="K1014" s="73"/>
      <c r="L1014" s="73"/>
      <c r="M1014" s="73"/>
      <c r="N1014" s="217"/>
      <c r="O1014" s="217"/>
      <c r="P1014" s="73"/>
      <c r="Q1014" s="73"/>
    </row>
    <row r="1015" spans="8:17" ht="15">
      <c r="H1015" s="73"/>
      <c r="I1015" s="73"/>
      <c r="J1015" s="73"/>
      <c r="K1015" s="73"/>
      <c r="L1015" s="73"/>
      <c r="M1015" s="73"/>
      <c r="N1015" s="217"/>
      <c r="O1015" s="217"/>
      <c r="P1015" s="73"/>
      <c r="Q1015" s="73"/>
    </row>
    <row r="1016" spans="8:17" ht="15">
      <c r="H1016" s="73"/>
      <c r="I1016" s="73"/>
      <c r="J1016" s="73"/>
      <c r="K1016" s="73"/>
      <c r="L1016" s="73"/>
      <c r="M1016" s="73"/>
      <c r="N1016" s="217"/>
      <c r="O1016" s="217"/>
      <c r="P1016" s="73"/>
      <c r="Q1016" s="73"/>
    </row>
    <row r="1017" spans="8:17" ht="15">
      <c r="H1017" s="73"/>
      <c r="I1017" s="73"/>
      <c r="J1017" s="73"/>
      <c r="K1017" s="73"/>
      <c r="L1017" s="73"/>
      <c r="M1017" s="73"/>
      <c r="N1017" s="217"/>
      <c r="O1017" s="217"/>
      <c r="P1017" s="73"/>
      <c r="Q1017" s="73"/>
    </row>
    <row r="1018" spans="8:17" ht="15">
      <c r="H1018" s="73"/>
      <c r="I1018" s="73"/>
      <c r="J1018" s="73"/>
      <c r="K1018" s="73"/>
      <c r="L1018" s="73"/>
      <c r="M1018" s="73"/>
      <c r="N1018" s="217"/>
      <c r="O1018" s="217"/>
      <c r="P1018" s="73"/>
      <c r="Q1018" s="73"/>
    </row>
    <row r="1019" spans="8:17" ht="15">
      <c r="H1019" s="73"/>
      <c r="I1019" s="73"/>
      <c r="J1019" s="73"/>
      <c r="K1019" s="73"/>
      <c r="L1019" s="73"/>
      <c r="M1019" s="73"/>
      <c r="N1019" s="217"/>
      <c r="O1019" s="217"/>
      <c r="P1019" s="73"/>
      <c r="Q1019" s="73"/>
    </row>
    <row r="1020" spans="8:17" ht="15">
      <c r="H1020" s="73"/>
      <c r="I1020" s="73"/>
      <c r="J1020" s="73"/>
      <c r="K1020" s="73"/>
      <c r="L1020" s="73"/>
      <c r="M1020" s="73"/>
      <c r="N1020" s="217"/>
      <c r="O1020" s="217"/>
      <c r="P1020" s="73"/>
      <c r="Q1020" s="73"/>
    </row>
    <row r="1021" spans="8:17" ht="15">
      <c r="H1021" s="73"/>
      <c r="I1021" s="73"/>
      <c r="J1021" s="73"/>
      <c r="K1021" s="73"/>
      <c r="L1021" s="73"/>
      <c r="M1021" s="73"/>
      <c r="N1021" s="217"/>
      <c r="O1021" s="217"/>
      <c r="P1021" s="73"/>
      <c r="Q1021" s="73"/>
    </row>
    <row r="1022" spans="8:17" ht="15">
      <c r="H1022" s="73"/>
      <c r="I1022" s="73"/>
      <c r="J1022" s="73"/>
      <c r="K1022" s="73"/>
      <c r="L1022" s="73"/>
      <c r="M1022" s="73"/>
      <c r="N1022" s="217"/>
      <c r="O1022" s="217"/>
      <c r="P1022" s="73"/>
      <c r="Q1022" s="73"/>
    </row>
    <row r="1023" spans="8:17" ht="15">
      <c r="H1023" s="73"/>
      <c r="I1023" s="73"/>
      <c r="J1023" s="73"/>
      <c r="K1023" s="73"/>
      <c r="L1023" s="73"/>
      <c r="M1023" s="73"/>
      <c r="N1023" s="217"/>
      <c r="O1023" s="217"/>
      <c r="P1023" s="73"/>
      <c r="Q1023" s="73"/>
    </row>
    <row r="1024" spans="8:17" ht="15">
      <c r="H1024" s="73"/>
      <c r="I1024" s="73"/>
      <c r="J1024" s="73"/>
      <c r="K1024" s="73"/>
      <c r="L1024" s="73"/>
      <c r="M1024" s="73"/>
      <c r="N1024" s="217"/>
      <c r="O1024" s="217"/>
      <c r="P1024" s="73"/>
      <c r="Q1024" s="73"/>
    </row>
    <row r="1025" spans="8:17" ht="15">
      <c r="H1025" s="73"/>
      <c r="I1025" s="73"/>
      <c r="J1025" s="73"/>
      <c r="K1025" s="73"/>
      <c r="L1025" s="73"/>
      <c r="M1025" s="73"/>
      <c r="N1025" s="217"/>
      <c r="O1025" s="217"/>
      <c r="P1025" s="73"/>
      <c r="Q1025" s="73"/>
    </row>
    <row r="1026" spans="8:17" ht="15">
      <c r="H1026" s="73"/>
      <c r="I1026" s="73"/>
      <c r="J1026" s="73"/>
      <c r="K1026" s="73"/>
      <c r="L1026" s="73"/>
      <c r="M1026" s="73"/>
      <c r="N1026" s="217"/>
      <c r="O1026" s="217"/>
      <c r="P1026" s="73"/>
      <c r="Q1026" s="73"/>
    </row>
    <row r="1027" spans="8:17" ht="15">
      <c r="H1027" s="73"/>
      <c r="I1027" s="73"/>
      <c r="J1027" s="73"/>
      <c r="K1027" s="73"/>
      <c r="L1027" s="73"/>
      <c r="M1027" s="73"/>
      <c r="N1027" s="217"/>
      <c r="O1027" s="217"/>
      <c r="P1027" s="73"/>
      <c r="Q1027" s="73"/>
    </row>
    <row r="1028" spans="8:17" ht="15">
      <c r="H1028" s="73"/>
      <c r="I1028" s="73"/>
      <c r="J1028" s="73"/>
      <c r="K1028" s="73"/>
      <c r="L1028" s="73"/>
      <c r="M1028" s="73"/>
      <c r="N1028" s="217"/>
      <c r="O1028" s="217"/>
      <c r="P1028" s="73"/>
      <c r="Q1028" s="73"/>
    </row>
    <row r="1029" spans="8:17" ht="15">
      <c r="H1029" s="73"/>
      <c r="I1029" s="73"/>
      <c r="J1029" s="73"/>
      <c r="K1029" s="73"/>
      <c r="L1029" s="73"/>
      <c r="M1029" s="73"/>
      <c r="N1029" s="217"/>
      <c r="O1029" s="217"/>
      <c r="P1029" s="73"/>
      <c r="Q1029" s="73"/>
    </row>
    <row r="1030" spans="8:17" ht="15">
      <c r="H1030" s="73"/>
      <c r="I1030" s="73"/>
      <c r="J1030" s="73"/>
      <c r="K1030" s="73"/>
      <c r="L1030" s="73"/>
      <c r="M1030" s="73"/>
      <c r="N1030" s="217"/>
      <c r="O1030" s="217"/>
      <c r="P1030" s="73"/>
      <c r="Q1030" s="73"/>
    </row>
    <row r="1031" spans="8:17" ht="15">
      <c r="H1031" s="73"/>
      <c r="I1031" s="73"/>
      <c r="J1031" s="73"/>
      <c r="K1031" s="73"/>
      <c r="L1031" s="73"/>
      <c r="M1031" s="73"/>
      <c r="N1031" s="217"/>
      <c r="O1031" s="217"/>
      <c r="P1031" s="73"/>
      <c r="Q1031" s="73"/>
    </row>
    <row r="1032" spans="8:17" ht="15">
      <c r="H1032" s="73"/>
      <c r="I1032" s="73"/>
      <c r="J1032" s="73"/>
      <c r="K1032" s="73"/>
      <c r="L1032" s="73"/>
      <c r="M1032" s="73"/>
      <c r="N1032" s="217"/>
      <c r="O1032" s="217"/>
      <c r="P1032" s="73"/>
      <c r="Q1032" s="73"/>
    </row>
    <row r="1033" spans="8:17" ht="15">
      <c r="H1033" s="73"/>
      <c r="I1033" s="73"/>
      <c r="J1033" s="73"/>
      <c r="K1033" s="73"/>
      <c r="L1033" s="73"/>
      <c r="M1033" s="73"/>
      <c r="N1033" s="217"/>
      <c r="O1033" s="217"/>
      <c r="P1033" s="73"/>
      <c r="Q1033" s="73"/>
    </row>
    <row r="1034" spans="8:17" ht="15">
      <c r="H1034" s="73"/>
      <c r="I1034" s="73"/>
      <c r="J1034" s="73"/>
      <c r="K1034" s="73"/>
      <c r="L1034" s="73"/>
      <c r="M1034" s="73"/>
      <c r="N1034" s="217"/>
      <c r="O1034" s="217"/>
      <c r="P1034" s="73"/>
      <c r="Q1034" s="73"/>
    </row>
    <row r="1035" spans="8:17" ht="15">
      <c r="H1035" s="73"/>
      <c r="I1035" s="73"/>
      <c r="J1035" s="73"/>
      <c r="K1035" s="73"/>
      <c r="L1035" s="73"/>
      <c r="M1035" s="73"/>
      <c r="N1035" s="217"/>
      <c r="O1035" s="217"/>
      <c r="P1035" s="73"/>
      <c r="Q1035" s="73"/>
    </row>
    <row r="1036" spans="8:17" ht="15">
      <c r="H1036" s="73"/>
      <c r="I1036" s="73"/>
      <c r="J1036" s="73"/>
      <c r="K1036" s="73"/>
      <c r="L1036" s="73"/>
      <c r="M1036" s="73"/>
      <c r="N1036" s="217"/>
      <c r="O1036" s="217"/>
      <c r="P1036" s="73"/>
      <c r="Q1036" s="73"/>
    </row>
    <row r="1037" spans="8:17" ht="15">
      <c r="H1037" s="73"/>
      <c r="I1037" s="73"/>
      <c r="J1037" s="73"/>
      <c r="K1037" s="73"/>
      <c r="L1037" s="73"/>
      <c r="M1037" s="73"/>
      <c r="N1037" s="217"/>
      <c r="O1037" s="217"/>
      <c r="P1037" s="73"/>
      <c r="Q1037" s="73"/>
    </row>
    <row r="1038" spans="8:17" ht="15">
      <c r="H1038" s="73"/>
      <c r="I1038" s="73"/>
      <c r="J1038" s="73"/>
      <c r="K1038" s="73"/>
      <c r="L1038" s="73"/>
      <c r="M1038" s="73"/>
      <c r="N1038" s="217"/>
      <c r="O1038" s="217"/>
      <c r="P1038" s="73"/>
      <c r="Q1038" s="73"/>
    </row>
    <row r="1039" spans="8:17" ht="15">
      <c r="H1039" s="73"/>
      <c r="I1039" s="73"/>
      <c r="J1039" s="73"/>
      <c r="K1039" s="73"/>
      <c r="L1039" s="73"/>
      <c r="M1039" s="73"/>
      <c r="N1039" s="217"/>
      <c r="O1039" s="217"/>
      <c r="P1039" s="73"/>
      <c r="Q1039" s="73"/>
    </row>
    <row r="1040" spans="8:17" ht="15">
      <c r="H1040" s="73"/>
      <c r="I1040" s="73"/>
      <c r="J1040" s="73"/>
      <c r="K1040" s="73"/>
      <c r="L1040" s="73"/>
      <c r="M1040" s="73"/>
      <c r="N1040" s="217"/>
      <c r="O1040" s="217"/>
      <c r="P1040" s="73"/>
      <c r="Q1040" s="73"/>
    </row>
    <row r="1041" spans="8:17" ht="15">
      <c r="H1041" s="73"/>
      <c r="I1041" s="73"/>
      <c r="J1041" s="73"/>
      <c r="K1041" s="73"/>
      <c r="L1041" s="73"/>
      <c r="M1041" s="73"/>
      <c r="N1041" s="217"/>
      <c r="O1041" s="217"/>
      <c r="P1041" s="73"/>
      <c r="Q1041" s="73"/>
    </row>
    <row r="1042" spans="8:17" ht="15">
      <c r="H1042" s="73"/>
      <c r="I1042" s="73"/>
      <c r="J1042" s="73"/>
      <c r="K1042" s="73"/>
      <c r="L1042" s="73"/>
      <c r="M1042" s="73"/>
      <c r="N1042" s="217"/>
      <c r="O1042" s="217"/>
      <c r="P1042" s="73"/>
      <c r="Q1042" s="73"/>
    </row>
    <row r="1043" spans="8:17" ht="15">
      <c r="H1043" s="73"/>
      <c r="I1043" s="73"/>
      <c r="J1043" s="73"/>
      <c r="K1043" s="73"/>
      <c r="L1043" s="73"/>
      <c r="M1043" s="73"/>
      <c r="N1043" s="217"/>
      <c r="O1043" s="217"/>
      <c r="P1043" s="73"/>
      <c r="Q1043" s="73"/>
    </row>
    <row r="1044" spans="8:17" ht="15">
      <c r="H1044" s="73"/>
      <c r="I1044" s="73"/>
      <c r="J1044" s="73"/>
      <c r="K1044" s="73"/>
      <c r="L1044" s="73"/>
      <c r="M1044" s="73"/>
      <c r="N1044" s="217"/>
      <c r="O1044" s="217"/>
      <c r="P1044" s="73"/>
      <c r="Q1044" s="73"/>
    </row>
    <row r="1045" spans="8:17" ht="15">
      <c r="H1045" s="73"/>
      <c r="I1045" s="73"/>
      <c r="J1045" s="73"/>
      <c r="K1045" s="73"/>
      <c r="L1045" s="73"/>
      <c r="M1045" s="73"/>
      <c r="N1045" s="217"/>
      <c r="O1045" s="217"/>
      <c r="P1045" s="73"/>
      <c r="Q1045" s="73"/>
    </row>
    <row r="1046" spans="8:17" ht="15">
      <c r="H1046" s="73"/>
      <c r="I1046" s="73"/>
      <c r="J1046" s="73"/>
      <c r="K1046" s="73"/>
      <c r="L1046" s="73"/>
      <c r="M1046" s="73"/>
      <c r="N1046" s="217"/>
      <c r="O1046" s="217"/>
      <c r="P1046" s="73"/>
      <c r="Q1046" s="73"/>
    </row>
    <row r="1047" spans="8:17" ht="15">
      <c r="H1047" s="73"/>
      <c r="I1047" s="73"/>
      <c r="J1047" s="73"/>
      <c r="K1047" s="73"/>
      <c r="L1047" s="73"/>
      <c r="M1047" s="73"/>
      <c r="N1047" s="217"/>
      <c r="O1047" s="217"/>
      <c r="P1047" s="73"/>
      <c r="Q1047" s="73"/>
    </row>
    <row r="1048" spans="8:17" ht="15">
      <c r="H1048" s="73"/>
      <c r="I1048" s="73"/>
      <c r="J1048" s="73"/>
      <c r="K1048" s="73"/>
      <c r="L1048" s="73"/>
      <c r="M1048" s="73"/>
      <c r="N1048" s="217"/>
      <c r="O1048" s="217"/>
      <c r="P1048" s="73"/>
      <c r="Q1048" s="73"/>
    </row>
    <row r="1049" spans="8:17" ht="15">
      <c r="H1049" s="73"/>
      <c r="I1049" s="73"/>
      <c r="J1049" s="73"/>
      <c r="K1049" s="73"/>
      <c r="L1049" s="73"/>
      <c r="M1049" s="73"/>
      <c r="N1049" s="217"/>
      <c r="O1049" s="217"/>
      <c r="P1049" s="73"/>
      <c r="Q1049" s="73"/>
    </row>
    <row r="1050" spans="8:17" ht="15">
      <c r="H1050" s="73"/>
      <c r="I1050" s="73"/>
      <c r="J1050" s="73"/>
      <c r="K1050" s="73"/>
      <c r="L1050" s="73"/>
      <c r="M1050" s="73"/>
      <c r="N1050" s="217"/>
      <c r="O1050" s="217"/>
      <c r="P1050" s="73"/>
      <c r="Q1050" s="73"/>
    </row>
    <row r="1051" spans="8:17" ht="15">
      <c r="H1051" s="73"/>
      <c r="I1051" s="73"/>
      <c r="J1051" s="73"/>
      <c r="K1051" s="73"/>
      <c r="L1051" s="73"/>
      <c r="M1051" s="73"/>
      <c r="N1051" s="217"/>
      <c r="O1051" s="217"/>
      <c r="P1051" s="73"/>
      <c r="Q1051" s="73"/>
    </row>
    <row r="1052" spans="8:17" ht="15">
      <c r="H1052" s="73"/>
      <c r="I1052" s="73"/>
      <c r="J1052" s="73"/>
      <c r="K1052" s="73"/>
      <c r="L1052" s="73"/>
      <c r="M1052" s="73"/>
      <c r="N1052" s="217"/>
      <c r="O1052" s="217"/>
      <c r="P1052" s="73"/>
      <c r="Q1052" s="73"/>
    </row>
    <row r="1053" spans="8:17" ht="15">
      <c r="H1053" s="73"/>
      <c r="I1053" s="73"/>
      <c r="J1053" s="73"/>
      <c r="K1053" s="73"/>
      <c r="L1053" s="73"/>
      <c r="M1053" s="73"/>
      <c r="N1053" s="217"/>
      <c r="O1053" s="217"/>
      <c r="P1053" s="73"/>
      <c r="Q1053" s="73"/>
    </row>
    <row r="1054" spans="8:17" ht="15">
      <c r="H1054" s="73"/>
      <c r="I1054" s="73"/>
      <c r="J1054" s="73"/>
      <c r="K1054" s="73"/>
      <c r="L1054" s="73"/>
      <c r="M1054" s="73"/>
      <c r="N1054" s="217"/>
      <c r="O1054" s="217"/>
      <c r="P1054" s="73"/>
      <c r="Q1054" s="73"/>
    </row>
    <row r="1055" spans="8:17" ht="15">
      <c r="H1055" s="73"/>
      <c r="I1055" s="73"/>
      <c r="J1055" s="73"/>
      <c r="K1055" s="73"/>
      <c r="L1055" s="73"/>
      <c r="M1055" s="73"/>
      <c r="N1055" s="217"/>
      <c r="O1055" s="217"/>
      <c r="P1055" s="73"/>
      <c r="Q1055" s="73"/>
    </row>
    <row r="1056" spans="8:17" ht="15">
      <c r="H1056" s="73"/>
      <c r="I1056" s="73"/>
      <c r="J1056" s="73"/>
      <c r="K1056" s="73"/>
      <c r="L1056" s="73"/>
      <c r="M1056" s="73"/>
      <c r="N1056" s="217"/>
      <c r="O1056" s="217"/>
      <c r="P1056" s="73"/>
      <c r="Q1056" s="73"/>
    </row>
    <row r="1057" spans="8:17" ht="15">
      <c r="H1057" s="73"/>
      <c r="I1057" s="73"/>
      <c r="J1057" s="73"/>
      <c r="K1057" s="73"/>
      <c r="L1057" s="73"/>
      <c r="M1057" s="73"/>
      <c r="N1057" s="217"/>
      <c r="O1057" s="217"/>
      <c r="P1057" s="73"/>
      <c r="Q1057" s="73"/>
    </row>
    <row r="1058" spans="8:17" ht="15">
      <c r="H1058" s="73"/>
      <c r="I1058" s="73"/>
      <c r="J1058" s="73"/>
      <c r="K1058" s="73"/>
      <c r="L1058" s="73"/>
      <c r="M1058" s="73"/>
      <c r="N1058" s="217"/>
      <c r="O1058" s="217"/>
      <c r="P1058" s="73"/>
      <c r="Q1058" s="73"/>
    </row>
    <row r="1059" spans="8:17" ht="15">
      <c r="H1059" s="73"/>
      <c r="I1059" s="73"/>
      <c r="J1059" s="73"/>
      <c r="K1059" s="73"/>
      <c r="L1059" s="73"/>
      <c r="M1059" s="73"/>
      <c r="N1059" s="217"/>
      <c r="O1059" s="217"/>
      <c r="P1059" s="73"/>
      <c r="Q1059" s="73"/>
    </row>
    <row r="1060" spans="8:17" ht="15">
      <c r="H1060" s="73"/>
      <c r="I1060" s="73"/>
      <c r="J1060" s="73"/>
      <c r="K1060" s="73"/>
      <c r="L1060" s="73"/>
      <c r="M1060" s="73"/>
      <c r="N1060" s="217"/>
      <c r="O1060" s="217"/>
      <c r="P1060" s="73"/>
      <c r="Q1060" s="73"/>
    </row>
    <row r="1061" spans="8:17" ht="15">
      <c r="H1061" s="73"/>
      <c r="I1061" s="73"/>
      <c r="J1061" s="73"/>
      <c r="K1061" s="73"/>
      <c r="L1061" s="73"/>
      <c r="M1061" s="73"/>
      <c r="N1061" s="217"/>
      <c r="O1061" s="217"/>
      <c r="P1061" s="73"/>
      <c r="Q1061" s="73"/>
    </row>
    <row r="1062" spans="8:17" ht="15">
      <c r="H1062" s="73"/>
      <c r="I1062" s="73"/>
      <c r="J1062" s="73"/>
      <c r="K1062" s="73"/>
      <c r="L1062" s="73"/>
      <c r="M1062" s="73"/>
      <c r="N1062" s="217"/>
      <c r="O1062" s="217"/>
      <c r="P1062" s="73"/>
      <c r="Q1062" s="73"/>
    </row>
    <row r="1063" spans="8:17" ht="15">
      <c r="H1063" s="73"/>
      <c r="I1063" s="73"/>
      <c r="J1063" s="73"/>
      <c r="K1063" s="73"/>
      <c r="L1063" s="73"/>
      <c r="M1063" s="73"/>
      <c r="N1063" s="217"/>
      <c r="O1063" s="217"/>
      <c r="P1063" s="73"/>
      <c r="Q1063" s="73"/>
    </row>
    <row r="1064" spans="8:17" ht="15">
      <c r="H1064" s="73"/>
      <c r="I1064" s="73"/>
      <c r="J1064" s="73"/>
      <c r="K1064" s="73"/>
      <c r="L1064" s="73"/>
      <c r="M1064" s="73"/>
      <c r="N1064" s="217"/>
      <c r="O1064" s="217"/>
      <c r="P1064" s="73"/>
      <c r="Q1064" s="73"/>
    </row>
    <row r="1065" spans="8:17" ht="15">
      <c r="H1065" s="73"/>
      <c r="I1065" s="73"/>
      <c r="J1065" s="73"/>
      <c r="K1065" s="73"/>
      <c r="L1065" s="73"/>
      <c r="M1065" s="73"/>
      <c r="N1065" s="217"/>
      <c r="O1065" s="217"/>
      <c r="P1065" s="73"/>
      <c r="Q1065" s="73"/>
    </row>
    <row r="1066" spans="8:17" ht="15">
      <c r="H1066" s="73"/>
      <c r="I1066" s="73"/>
      <c r="J1066" s="73"/>
      <c r="K1066" s="73"/>
      <c r="L1066" s="73"/>
      <c r="M1066" s="73"/>
      <c r="N1066" s="217"/>
      <c r="O1066" s="217"/>
      <c r="P1066" s="73"/>
      <c r="Q1066" s="73"/>
    </row>
    <row r="1067" spans="8:17" ht="15">
      <c r="H1067" s="73"/>
      <c r="I1067" s="73"/>
      <c r="J1067" s="73"/>
      <c r="K1067" s="73"/>
      <c r="L1067" s="73"/>
      <c r="M1067" s="73"/>
      <c r="N1067" s="217"/>
      <c r="O1067" s="217"/>
      <c r="P1067" s="73"/>
      <c r="Q1067" s="73"/>
    </row>
    <row r="1068" spans="8:17" ht="15">
      <c r="H1068" s="73"/>
      <c r="I1068" s="73"/>
      <c r="J1068" s="73"/>
      <c r="K1068" s="73"/>
      <c r="L1068" s="73"/>
      <c r="M1068" s="73"/>
      <c r="N1068" s="217"/>
      <c r="O1068" s="217"/>
      <c r="P1068" s="73"/>
      <c r="Q1068" s="73"/>
    </row>
    <row r="1069" spans="8:17" ht="15">
      <c r="H1069" s="73"/>
      <c r="I1069" s="73"/>
      <c r="J1069" s="73"/>
      <c r="K1069" s="73"/>
      <c r="L1069" s="73"/>
      <c r="M1069" s="73"/>
      <c r="N1069" s="217"/>
      <c r="O1069" s="217"/>
      <c r="P1069" s="73"/>
      <c r="Q1069" s="73"/>
    </row>
    <row r="1070" spans="8:17" ht="15">
      <c r="H1070" s="73"/>
      <c r="I1070" s="73"/>
      <c r="J1070" s="73"/>
      <c r="K1070" s="73"/>
      <c r="L1070" s="73"/>
      <c r="M1070" s="73"/>
      <c r="N1070" s="217"/>
      <c r="O1070" s="217"/>
      <c r="P1070" s="73"/>
      <c r="Q1070" s="73"/>
    </row>
    <row r="1071" spans="8:17" ht="15">
      <c r="H1071" s="73"/>
      <c r="I1071" s="73"/>
      <c r="J1071" s="73"/>
      <c r="K1071" s="73"/>
      <c r="L1071" s="73"/>
      <c r="M1071" s="73"/>
      <c r="N1071" s="217"/>
      <c r="O1071" s="217"/>
      <c r="P1071" s="73"/>
      <c r="Q1071" s="73"/>
    </row>
    <row r="1072" spans="8:17" ht="15">
      <c r="H1072" s="73"/>
      <c r="I1072" s="73"/>
      <c r="J1072" s="73"/>
      <c r="K1072" s="73"/>
      <c r="L1072" s="73"/>
      <c r="M1072" s="73"/>
      <c r="N1072" s="217"/>
      <c r="O1072" s="217"/>
      <c r="P1072" s="73"/>
      <c r="Q1072" s="73"/>
    </row>
    <row r="1073" spans="8:17" ht="15">
      <c r="H1073" s="73"/>
      <c r="I1073" s="73"/>
      <c r="J1073" s="73"/>
      <c r="K1073" s="73"/>
      <c r="L1073" s="73"/>
      <c r="M1073" s="73"/>
      <c r="N1073" s="217"/>
      <c r="O1073" s="217"/>
      <c r="P1073" s="73"/>
      <c r="Q1073" s="73"/>
    </row>
    <row r="1074" spans="8:17" ht="15">
      <c r="H1074" s="73"/>
      <c r="I1074" s="73"/>
      <c r="J1074" s="73"/>
      <c r="K1074" s="73"/>
      <c r="L1074" s="73"/>
      <c r="M1074" s="73"/>
      <c r="N1074" s="217"/>
      <c r="O1074" s="217"/>
      <c r="P1074" s="73"/>
      <c r="Q1074" s="73"/>
    </row>
    <row r="1075" spans="8:17" ht="15">
      <c r="H1075" s="73"/>
      <c r="I1075" s="73"/>
      <c r="J1075" s="73"/>
      <c r="K1075" s="73"/>
      <c r="L1075" s="73"/>
      <c r="M1075" s="73"/>
      <c r="N1075" s="217"/>
      <c r="O1075" s="217"/>
      <c r="P1075" s="73"/>
      <c r="Q1075" s="73"/>
    </row>
    <row r="1076" spans="8:17" ht="15">
      <c r="H1076" s="73"/>
      <c r="I1076" s="73"/>
      <c r="J1076" s="73"/>
      <c r="K1076" s="73"/>
      <c r="L1076" s="73"/>
      <c r="M1076" s="73"/>
      <c r="N1076" s="217"/>
      <c r="O1076" s="217"/>
      <c r="P1076" s="73"/>
      <c r="Q1076" s="73"/>
    </row>
    <row r="1077" spans="8:17" ht="15">
      <c r="H1077" s="73"/>
      <c r="I1077" s="73"/>
      <c r="J1077" s="73"/>
      <c r="K1077" s="73"/>
      <c r="L1077" s="73"/>
      <c r="M1077" s="73"/>
      <c r="N1077" s="217"/>
      <c r="O1077" s="217"/>
      <c r="P1077" s="73"/>
      <c r="Q1077" s="73"/>
    </row>
    <row r="1078" spans="8:17" ht="15">
      <c r="H1078" s="73"/>
      <c r="I1078" s="73"/>
      <c r="J1078" s="73"/>
      <c r="K1078" s="73"/>
      <c r="L1078" s="73"/>
      <c r="M1078" s="73"/>
      <c r="N1078" s="217"/>
      <c r="O1078" s="217"/>
      <c r="P1078" s="73"/>
      <c r="Q1078" s="73"/>
    </row>
    <row r="1079" spans="8:17" ht="15">
      <c r="H1079" s="73"/>
      <c r="I1079" s="73"/>
      <c r="J1079" s="73"/>
      <c r="K1079" s="73"/>
      <c r="L1079" s="73"/>
      <c r="M1079" s="73"/>
      <c r="N1079" s="217"/>
      <c r="O1079" s="217"/>
      <c r="P1079" s="73"/>
      <c r="Q1079" s="73"/>
    </row>
    <row r="1080" spans="8:17" ht="15">
      <c r="H1080" s="73"/>
      <c r="I1080" s="73"/>
      <c r="J1080" s="73"/>
      <c r="K1080" s="73"/>
      <c r="L1080" s="73"/>
      <c r="M1080" s="73"/>
      <c r="N1080" s="217"/>
      <c r="O1080" s="217"/>
      <c r="P1080" s="73"/>
      <c r="Q1080" s="73"/>
    </row>
    <row r="1081" spans="8:17" ht="15">
      <c r="H1081" s="73"/>
      <c r="I1081" s="73"/>
      <c r="J1081" s="73"/>
      <c r="K1081" s="73"/>
      <c r="L1081" s="73"/>
      <c r="M1081" s="73"/>
      <c r="N1081" s="217"/>
      <c r="O1081" s="217"/>
      <c r="P1081" s="73"/>
      <c r="Q1081" s="73"/>
    </row>
    <row r="1082" spans="8:17" ht="15">
      <c r="H1082" s="73"/>
      <c r="I1082" s="73"/>
      <c r="J1082" s="73"/>
      <c r="K1082" s="73"/>
      <c r="L1082" s="73"/>
      <c r="M1082" s="73"/>
      <c r="N1082" s="217"/>
      <c r="O1082" s="217"/>
      <c r="P1082" s="73"/>
      <c r="Q1082" s="73"/>
    </row>
    <row r="1083" spans="8:17" ht="15">
      <c r="H1083" s="73"/>
      <c r="I1083" s="73"/>
      <c r="J1083" s="73"/>
      <c r="K1083" s="73"/>
      <c r="L1083" s="73"/>
      <c r="M1083" s="73"/>
      <c r="N1083" s="217"/>
      <c r="O1083" s="217"/>
      <c r="P1083" s="73"/>
      <c r="Q1083" s="73"/>
    </row>
    <row r="1084" spans="8:17" ht="15">
      <c r="H1084" s="73"/>
      <c r="I1084" s="73"/>
      <c r="J1084" s="73"/>
      <c r="K1084" s="73"/>
      <c r="L1084" s="73"/>
      <c r="M1084" s="73"/>
      <c r="N1084" s="217"/>
      <c r="O1084" s="217"/>
      <c r="P1084" s="73"/>
      <c r="Q1084" s="73"/>
    </row>
    <row r="1085" spans="8:17" ht="15">
      <c r="H1085" s="73"/>
      <c r="I1085" s="73"/>
      <c r="J1085" s="73"/>
      <c r="K1085" s="73"/>
      <c r="L1085" s="73"/>
      <c r="M1085" s="73"/>
      <c r="N1085" s="217"/>
      <c r="O1085" s="217"/>
      <c r="P1085" s="73"/>
      <c r="Q1085" s="73"/>
    </row>
    <row r="1086" spans="8:17" ht="15">
      <c r="H1086" s="73"/>
      <c r="I1086" s="73"/>
      <c r="J1086" s="73"/>
      <c r="K1086" s="73"/>
      <c r="L1086" s="73"/>
      <c r="M1086" s="73"/>
      <c r="N1086" s="217"/>
      <c r="O1086" s="217"/>
      <c r="P1086" s="73"/>
      <c r="Q1086" s="73"/>
    </row>
    <row r="1087" spans="8:17" ht="15">
      <c r="H1087" s="73"/>
      <c r="I1087" s="73"/>
      <c r="J1087" s="73"/>
      <c r="K1087" s="73"/>
      <c r="L1087" s="73"/>
      <c r="M1087" s="73"/>
      <c r="N1087" s="217"/>
      <c r="O1087" s="217"/>
      <c r="P1087" s="73"/>
      <c r="Q1087" s="73"/>
    </row>
    <row r="1088" spans="8:17" ht="15">
      <c r="H1088" s="73"/>
      <c r="I1088" s="73"/>
      <c r="J1088" s="73"/>
      <c r="K1088" s="73"/>
      <c r="L1088" s="73"/>
      <c r="M1088" s="73"/>
      <c r="N1088" s="217"/>
      <c r="O1088" s="217"/>
      <c r="P1088" s="73"/>
      <c r="Q1088" s="73"/>
    </row>
    <row r="1089" spans="8:17" ht="15">
      <c r="H1089" s="73"/>
      <c r="I1089" s="73"/>
      <c r="J1089" s="73"/>
      <c r="K1089" s="73"/>
      <c r="L1089" s="73"/>
      <c r="M1089" s="73"/>
      <c r="N1089" s="217"/>
      <c r="O1089" s="217"/>
      <c r="P1089" s="73"/>
      <c r="Q1089" s="73"/>
    </row>
    <row r="1090" spans="8:17" ht="15">
      <c r="H1090" s="73"/>
      <c r="I1090" s="73"/>
      <c r="J1090" s="73"/>
      <c r="K1090" s="73"/>
      <c r="L1090" s="73"/>
      <c r="M1090" s="73"/>
      <c r="N1090" s="217"/>
      <c r="O1090" s="217"/>
      <c r="P1090" s="73"/>
      <c r="Q1090" s="73"/>
    </row>
    <row r="1091" spans="8:17" ht="15">
      <c r="H1091" s="73"/>
      <c r="I1091" s="73"/>
      <c r="J1091" s="73"/>
      <c r="K1091" s="73"/>
      <c r="L1091" s="73"/>
      <c r="M1091" s="73"/>
      <c r="N1091" s="217"/>
      <c r="O1091" s="217"/>
      <c r="P1091" s="73"/>
      <c r="Q1091" s="73"/>
    </row>
    <row r="1092" spans="8:17" ht="15">
      <c r="H1092" s="73"/>
      <c r="I1092" s="73"/>
      <c r="J1092" s="73"/>
      <c r="K1092" s="73"/>
      <c r="L1092" s="73"/>
      <c r="M1092" s="73"/>
      <c r="N1092" s="217"/>
      <c r="O1092" s="217"/>
      <c r="P1092" s="73"/>
      <c r="Q1092" s="73"/>
    </row>
    <row r="1093" spans="8:17" ht="15">
      <c r="H1093" s="73"/>
      <c r="I1093" s="73"/>
      <c r="J1093" s="73"/>
      <c r="K1093" s="73"/>
      <c r="L1093" s="73"/>
      <c r="M1093" s="73"/>
      <c r="N1093" s="217"/>
      <c r="O1093" s="217"/>
      <c r="P1093" s="73"/>
      <c r="Q1093" s="73"/>
    </row>
    <row r="1094" spans="8:17" ht="15">
      <c r="H1094" s="73"/>
      <c r="I1094" s="73"/>
      <c r="J1094" s="73"/>
      <c r="K1094" s="73"/>
      <c r="L1094" s="73"/>
      <c r="M1094" s="73"/>
      <c r="N1094" s="217"/>
      <c r="O1094" s="217"/>
      <c r="P1094" s="73"/>
      <c r="Q1094" s="73"/>
    </row>
    <row r="1095" spans="8:17" ht="15">
      <c r="H1095" s="73"/>
      <c r="I1095" s="73"/>
      <c r="J1095" s="73"/>
      <c r="K1095" s="73"/>
      <c r="L1095" s="73"/>
      <c r="M1095" s="73"/>
      <c r="N1095" s="217"/>
      <c r="O1095" s="217"/>
      <c r="P1095" s="73"/>
      <c r="Q1095" s="73"/>
    </row>
    <row r="1096" spans="8:17" ht="15">
      <c r="H1096" s="73"/>
      <c r="I1096" s="73"/>
      <c r="J1096" s="73"/>
      <c r="K1096" s="73"/>
      <c r="L1096" s="73"/>
      <c r="M1096" s="73"/>
      <c r="N1096" s="217"/>
      <c r="O1096" s="217"/>
      <c r="P1096" s="73"/>
      <c r="Q1096" s="73"/>
    </row>
  </sheetData>
  <sortState ref="A110:Q200">
    <sortCondition ref="I110:I200"/>
  </sortState>
  <mergeCells count="52">
    <mergeCell ref="A1:K1"/>
    <mergeCell ref="A2:Q2"/>
    <mergeCell ref="B5:E72"/>
    <mergeCell ref="B74:E98"/>
    <mergeCell ref="B100:E109"/>
    <mergeCell ref="A3:A4"/>
    <mergeCell ref="B3:K3"/>
    <mergeCell ref="B4:E4"/>
    <mergeCell ref="L3:Q3"/>
    <mergeCell ref="A322:F322"/>
    <mergeCell ref="E325:F325"/>
    <mergeCell ref="E332:F332"/>
    <mergeCell ref="E333:F333"/>
    <mergeCell ref="A330:D330"/>
    <mergeCell ref="A325:D325"/>
    <mergeCell ref="A326:D326"/>
    <mergeCell ref="A327:D327"/>
    <mergeCell ref="A328:D328"/>
    <mergeCell ref="E326:F326"/>
    <mergeCell ref="E327:F327"/>
    <mergeCell ref="E328:F328"/>
    <mergeCell ref="E329:F329"/>
    <mergeCell ref="E330:F330"/>
    <mergeCell ref="E331:F331"/>
    <mergeCell ref="E323:F323"/>
    <mergeCell ref="E324:F324"/>
    <mergeCell ref="A323:D323"/>
    <mergeCell ref="A324:D324"/>
    <mergeCell ref="A332:D332"/>
    <mergeCell ref="A329:D329"/>
    <mergeCell ref="E334:F334"/>
    <mergeCell ref="E335:F335"/>
    <mergeCell ref="A334:D334"/>
    <mergeCell ref="A335:D335"/>
    <mergeCell ref="A331:D331"/>
    <mergeCell ref="A333:D333"/>
    <mergeCell ref="B316:E320"/>
    <mergeCell ref="A73:Q73"/>
    <mergeCell ref="A99:XFD99"/>
    <mergeCell ref="A110:XFD110"/>
    <mergeCell ref="A202:XFD202"/>
    <mergeCell ref="A233:XFD233"/>
    <mergeCell ref="A289:XFD289"/>
    <mergeCell ref="A302:XFD302"/>
    <mergeCell ref="A312:XFD312"/>
    <mergeCell ref="A315:XFD315"/>
    <mergeCell ref="B303:E311"/>
    <mergeCell ref="B290:E301"/>
    <mergeCell ref="B203:E232"/>
    <mergeCell ref="B234:E288"/>
    <mergeCell ref="B111:E201"/>
    <mergeCell ref="B313:E31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9" orientation="landscape" r:id="rId1"/>
  <rowBreaks count="1" manualBreakCount="1">
    <brk id="321" max="16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P27"/>
  <sheetViews>
    <sheetView topLeftCell="E1" workbookViewId="0">
      <selection activeCell="N27" sqref="N27"/>
    </sheetView>
  </sheetViews>
  <sheetFormatPr defaultRowHeight="15"/>
  <cols>
    <col min="1" max="1" width="19.28515625" bestFit="1" customWidth="1"/>
    <col min="6" max="6" width="12" customWidth="1"/>
    <col min="7" max="7" width="28.7109375" customWidth="1"/>
    <col min="8" max="8" width="19.5703125" bestFit="1" customWidth="1"/>
    <col min="9" max="9" width="10" customWidth="1"/>
    <col min="10" max="10" width="11.28515625" bestFit="1" customWidth="1"/>
    <col min="11" max="11" width="10.7109375" customWidth="1"/>
    <col min="12" max="12" width="10.7109375" bestFit="1" customWidth="1"/>
    <col min="13" max="13" width="10.7109375" style="217" customWidth="1"/>
    <col min="14" max="14" width="12" style="217" bestFit="1" customWidth="1"/>
    <col min="15" max="15" width="8.42578125" bestFit="1" customWidth="1"/>
    <col min="16" max="16" width="20.7109375" bestFit="1" customWidth="1"/>
  </cols>
  <sheetData>
    <row r="1" spans="1:16" ht="28.5">
      <c r="A1" s="263" t="s">
        <v>251</v>
      </c>
      <c r="B1" s="263"/>
      <c r="C1" s="263"/>
      <c r="D1" s="263"/>
      <c r="E1" s="263"/>
      <c r="F1" s="263"/>
      <c r="G1" s="263"/>
      <c r="H1" s="263"/>
      <c r="I1" s="263"/>
      <c r="J1" s="263"/>
      <c r="K1" s="81"/>
      <c r="L1" s="81"/>
      <c r="M1" s="212"/>
      <c r="N1" s="212"/>
      <c r="O1" s="79"/>
      <c r="P1" s="82"/>
    </row>
    <row r="2" spans="1:16" ht="28.5">
      <c r="A2" s="264" t="s">
        <v>976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</row>
    <row r="3" spans="1:16" s="162" customFormat="1" ht="15.75">
      <c r="A3" s="271" t="s">
        <v>252</v>
      </c>
      <c r="B3" s="273" t="s">
        <v>253</v>
      </c>
      <c r="C3" s="273"/>
      <c r="D3" s="273"/>
      <c r="E3" s="273"/>
      <c r="F3" s="273"/>
      <c r="G3" s="273"/>
      <c r="H3" s="273"/>
      <c r="I3" s="273"/>
      <c r="J3" s="273"/>
      <c r="K3" s="274" t="s">
        <v>254</v>
      </c>
      <c r="L3" s="275"/>
      <c r="M3" s="276"/>
      <c r="N3" s="276"/>
      <c r="O3" s="275"/>
      <c r="P3" s="277"/>
    </row>
    <row r="4" spans="1:16" s="162" customFormat="1" ht="47.25">
      <c r="A4" s="272"/>
      <c r="B4" s="268" t="s">
        <v>255</v>
      </c>
      <c r="C4" s="268"/>
      <c r="D4" s="268"/>
      <c r="E4" s="268"/>
      <c r="F4" s="156" t="s">
        <v>256</v>
      </c>
      <c r="G4" s="156" t="s">
        <v>257</v>
      </c>
      <c r="H4" s="156" t="s">
        <v>258</v>
      </c>
      <c r="I4" s="169" t="s">
        <v>259</v>
      </c>
      <c r="J4" s="169" t="s">
        <v>260</v>
      </c>
      <c r="K4" s="156" t="s">
        <v>977</v>
      </c>
      <c r="L4" s="156" t="s">
        <v>263</v>
      </c>
      <c r="M4" s="213" t="s">
        <v>1070</v>
      </c>
      <c r="N4" s="213" t="s">
        <v>1071</v>
      </c>
      <c r="O4" s="171" t="s">
        <v>264</v>
      </c>
      <c r="P4" s="156" t="s">
        <v>265</v>
      </c>
    </row>
    <row r="5" spans="1:16" s="162" customFormat="1" ht="18.75">
      <c r="A5" s="95" t="s">
        <v>277</v>
      </c>
      <c r="B5" s="270" t="s">
        <v>430</v>
      </c>
      <c r="C5" s="270"/>
      <c r="D5" s="270"/>
      <c r="E5" s="270"/>
      <c r="F5" s="155" t="s">
        <v>297</v>
      </c>
      <c r="G5" s="101" t="s">
        <v>978</v>
      </c>
      <c r="H5" s="96" t="s">
        <v>979</v>
      </c>
      <c r="I5" s="97">
        <v>23</v>
      </c>
      <c r="J5" s="95" t="s">
        <v>980</v>
      </c>
      <c r="K5" s="98">
        <v>41428</v>
      </c>
      <c r="L5" s="98">
        <v>41434</v>
      </c>
      <c r="M5" s="214">
        <v>1</v>
      </c>
      <c r="N5" s="214">
        <v>0</v>
      </c>
      <c r="O5" s="103"/>
      <c r="P5" s="100"/>
    </row>
    <row r="6" spans="1:16" ht="15.75">
      <c r="A6" s="278" t="s">
        <v>252</v>
      </c>
      <c r="B6" s="269" t="s">
        <v>253</v>
      </c>
      <c r="C6" s="269"/>
      <c r="D6" s="269"/>
      <c r="E6" s="269"/>
      <c r="F6" s="269"/>
      <c r="G6" s="269"/>
      <c r="H6" s="269"/>
      <c r="I6" s="269"/>
      <c r="J6" s="269"/>
      <c r="K6" s="280" t="s">
        <v>254</v>
      </c>
      <c r="L6" s="281"/>
      <c r="M6" s="282"/>
      <c r="N6" s="282"/>
      <c r="O6" s="281"/>
      <c r="P6" s="283"/>
    </row>
    <row r="7" spans="1:16" ht="47.25">
      <c r="A7" s="279"/>
      <c r="B7" s="268" t="s">
        <v>255</v>
      </c>
      <c r="C7" s="268"/>
      <c r="D7" s="268"/>
      <c r="E7" s="268"/>
      <c r="F7" s="156" t="s">
        <v>256</v>
      </c>
      <c r="G7" s="156" t="s">
        <v>257</v>
      </c>
      <c r="H7" s="156" t="s">
        <v>258</v>
      </c>
      <c r="I7" s="169" t="s">
        <v>259</v>
      </c>
      <c r="J7" s="169" t="s">
        <v>260</v>
      </c>
      <c r="K7" s="156" t="s">
        <v>977</v>
      </c>
      <c r="L7" s="156" t="s">
        <v>263</v>
      </c>
      <c r="M7" s="213" t="s">
        <v>1070</v>
      </c>
      <c r="N7" s="213" t="s">
        <v>1071</v>
      </c>
      <c r="O7" s="171" t="s">
        <v>264</v>
      </c>
      <c r="P7" s="156" t="s">
        <v>265</v>
      </c>
    </row>
    <row r="8" spans="1:16" ht="18.75">
      <c r="A8" s="104" t="s">
        <v>277</v>
      </c>
      <c r="B8" s="270" t="s">
        <v>506</v>
      </c>
      <c r="C8" s="270"/>
      <c r="D8" s="270"/>
      <c r="E8" s="270"/>
      <c r="F8" s="155" t="s">
        <v>297</v>
      </c>
      <c r="G8" s="96" t="s">
        <v>981</v>
      </c>
      <c r="H8" s="101" t="s">
        <v>528</v>
      </c>
      <c r="I8" s="97">
        <v>70</v>
      </c>
      <c r="J8" s="100" t="s">
        <v>982</v>
      </c>
      <c r="K8" s="98">
        <v>41484</v>
      </c>
      <c r="L8" s="98">
        <v>41855</v>
      </c>
      <c r="M8" s="214">
        <v>1</v>
      </c>
      <c r="N8" s="214">
        <v>0</v>
      </c>
      <c r="O8" s="100"/>
      <c r="P8" s="100"/>
    </row>
    <row r="9" spans="1:16" ht="18.75">
      <c r="A9" s="104" t="s">
        <v>277</v>
      </c>
      <c r="B9" s="270"/>
      <c r="C9" s="270"/>
      <c r="D9" s="270"/>
      <c r="E9" s="270"/>
      <c r="F9" s="155" t="s">
        <v>297</v>
      </c>
      <c r="G9" s="96" t="s">
        <v>983</v>
      </c>
      <c r="H9" s="101" t="s">
        <v>531</v>
      </c>
      <c r="I9" s="97">
        <v>64</v>
      </c>
      <c r="J9" s="100" t="s">
        <v>984</v>
      </c>
      <c r="K9" s="98">
        <v>41491</v>
      </c>
      <c r="L9" s="98">
        <v>41497</v>
      </c>
      <c r="M9" s="214">
        <v>1</v>
      </c>
      <c r="N9" s="214">
        <v>0</v>
      </c>
      <c r="O9" s="100"/>
      <c r="P9" s="100"/>
    </row>
    <row r="10" spans="1:16" ht="18.75">
      <c r="A10" s="104" t="s">
        <v>277</v>
      </c>
      <c r="B10" s="270"/>
      <c r="C10" s="270"/>
      <c r="D10" s="270"/>
      <c r="E10" s="270"/>
      <c r="F10" s="155" t="s">
        <v>297</v>
      </c>
      <c r="G10" s="96" t="s">
        <v>985</v>
      </c>
      <c r="H10" s="101" t="s">
        <v>531</v>
      </c>
      <c r="I10" s="97">
        <v>64</v>
      </c>
      <c r="J10" s="100" t="s">
        <v>986</v>
      </c>
      <c r="K10" s="98">
        <v>41491</v>
      </c>
      <c r="L10" s="98">
        <v>41497</v>
      </c>
      <c r="M10" s="214">
        <v>1</v>
      </c>
      <c r="N10" s="214">
        <v>0</v>
      </c>
      <c r="O10" s="100"/>
      <c r="P10" s="100"/>
    </row>
    <row r="11" spans="1:16" ht="18.75">
      <c r="A11" s="106" t="s">
        <v>277</v>
      </c>
      <c r="B11" s="270"/>
      <c r="C11" s="270"/>
      <c r="D11" s="270"/>
      <c r="E11" s="270"/>
      <c r="F11" s="155" t="s">
        <v>297</v>
      </c>
      <c r="G11" s="106" t="s">
        <v>987</v>
      </c>
      <c r="H11" s="106" t="s">
        <v>554</v>
      </c>
      <c r="I11" s="97">
        <v>65</v>
      </c>
      <c r="J11" s="106" t="s">
        <v>988</v>
      </c>
      <c r="K11" s="98">
        <v>41498</v>
      </c>
      <c r="L11" s="98">
        <v>41504</v>
      </c>
      <c r="M11" s="214">
        <v>1</v>
      </c>
      <c r="N11" s="214">
        <v>0</v>
      </c>
      <c r="O11" s="154"/>
      <c r="P11" s="100"/>
    </row>
    <row r="12" spans="1:16" ht="18.75">
      <c r="A12" s="106" t="s">
        <v>277</v>
      </c>
      <c r="B12" s="270"/>
      <c r="C12" s="270"/>
      <c r="D12" s="270"/>
      <c r="E12" s="270"/>
      <c r="F12" s="155" t="s">
        <v>297</v>
      </c>
      <c r="G12" s="107" t="s">
        <v>989</v>
      </c>
      <c r="H12" s="107" t="s">
        <v>575</v>
      </c>
      <c r="I12" s="97">
        <v>66</v>
      </c>
      <c r="J12" s="106" t="s">
        <v>990</v>
      </c>
      <c r="K12" s="98">
        <v>41505</v>
      </c>
      <c r="L12" s="98">
        <v>41511</v>
      </c>
      <c r="M12" s="214">
        <v>1</v>
      </c>
      <c r="N12" s="214">
        <v>0</v>
      </c>
      <c r="O12" s="154"/>
      <c r="P12" s="100"/>
    </row>
    <row r="13" spans="1:16" ht="18.75">
      <c r="A13" s="106" t="s">
        <v>277</v>
      </c>
      <c r="B13" s="270"/>
      <c r="C13" s="270"/>
      <c r="D13" s="270"/>
      <c r="E13" s="270"/>
      <c r="F13" s="155" t="s">
        <v>297</v>
      </c>
      <c r="G13" s="107" t="s">
        <v>649</v>
      </c>
      <c r="H13" s="107" t="s">
        <v>575</v>
      </c>
      <c r="I13" s="97">
        <v>66</v>
      </c>
      <c r="J13" s="106" t="s">
        <v>991</v>
      </c>
      <c r="K13" s="98">
        <v>41505</v>
      </c>
      <c r="L13" s="98">
        <v>41511</v>
      </c>
      <c r="M13" s="214">
        <v>1</v>
      </c>
      <c r="N13" s="214">
        <v>0</v>
      </c>
      <c r="O13" s="154"/>
      <c r="P13" s="100"/>
    </row>
    <row r="14" spans="1:16" ht="18.75">
      <c r="A14" s="106" t="s">
        <v>277</v>
      </c>
      <c r="B14" s="270"/>
      <c r="C14" s="270"/>
      <c r="D14" s="270"/>
      <c r="E14" s="270"/>
      <c r="F14" s="155" t="s">
        <v>297</v>
      </c>
      <c r="G14" s="107" t="s">
        <v>992</v>
      </c>
      <c r="H14" s="107" t="s">
        <v>575</v>
      </c>
      <c r="I14" s="97">
        <v>66</v>
      </c>
      <c r="J14" s="106" t="s">
        <v>993</v>
      </c>
      <c r="K14" s="98">
        <v>41505</v>
      </c>
      <c r="L14" s="98">
        <v>41511</v>
      </c>
      <c r="M14" s="214">
        <v>1</v>
      </c>
      <c r="N14" s="214">
        <v>0</v>
      </c>
      <c r="O14" s="103"/>
      <c r="P14" s="100"/>
    </row>
    <row r="15" spans="1:16" ht="15.75">
      <c r="A15" s="278" t="s">
        <v>252</v>
      </c>
      <c r="B15" s="269" t="s">
        <v>253</v>
      </c>
      <c r="C15" s="269"/>
      <c r="D15" s="269"/>
      <c r="E15" s="269"/>
      <c r="F15" s="269"/>
      <c r="G15" s="269"/>
      <c r="H15" s="269"/>
      <c r="I15" s="269"/>
      <c r="J15" s="269"/>
      <c r="K15" s="280" t="s">
        <v>254</v>
      </c>
      <c r="L15" s="281"/>
      <c r="M15" s="282"/>
      <c r="N15" s="282"/>
      <c r="O15" s="281"/>
      <c r="P15" s="283"/>
    </row>
    <row r="16" spans="1:16" ht="47.25">
      <c r="A16" s="279"/>
      <c r="B16" s="268" t="s">
        <v>255</v>
      </c>
      <c r="C16" s="268"/>
      <c r="D16" s="268"/>
      <c r="E16" s="268"/>
      <c r="F16" s="156" t="s">
        <v>256</v>
      </c>
      <c r="G16" s="156" t="s">
        <v>257</v>
      </c>
      <c r="H16" s="156" t="s">
        <v>258</v>
      </c>
      <c r="I16" s="169" t="s">
        <v>259</v>
      </c>
      <c r="J16" s="169" t="s">
        <v>260</v>
      </c>
      <c r="K16" s="156" t="s">
        <v>977</v>
      </c>
      <c r="L16" s="156" t="s">
        <v>263</v>
      </c>
      <c r="M16" s="213" t="s">
        <v>1070</v>
      </c>
      <c r="N16" s="213" t="s">
        <v>1071</v>
      </c>
      <c r="O16" s="171" t="s">
        <v>264</v>
      </c>
      <c r="P16" s="153" t="s">
        <v>265</v>
      </c>
    </row>
    <row r="17" spans="1:16" ht="18.75">
      <c r="A17" s="100" t="s">
        <v>277</v>
      </c>
      <c r="B17" s="237" t="s">
        <v>692</v>
      </c>
      <c r="C17" s="238"/>
      <c r="D17" s="238"/>
      <c r="E17" s="239"/>
      <c r="F17" s="155" t="s">
        <v>297</v>
      </c>
      <c r="G17" s="95" t="s">
        <v>994</v>
      </c>
      <c r="H17" s="107" t="s">
        <v>718</v>
      </c>
      <c r="I17" s="97">
        <v>71</v>
      </c>
      <c r="J17" s="100" t="s">
        <v>1084</v>
      </c>
      <c r="K17" s="98">
        <v>41435</v>
      </c>
      <c r="L17" s="98">
        <v>41441</v>
      </c>
      <c r="M17" s="214">
        <v>1</v>
      </c>
      <c r="N17" s="214">
        <v>0</v>
      </c>
      <c r="O17" s="100"/>
      <c r="P17" s="100"/>
    </row>
    <row r="18" spans="1:16" ht="15.75">
      <c r="A18" s="278" t="s">
        <v>252</v>
      </c>
      <c r="B18" s="269" t="s">
        <v>253</v>
      </c>
      <c r="C18" s="269"/>
      <c r="D18" s="269"/>
      <c r="E18" s="269"/>
      <c r="F18" s="269"/>
      <c r="G18" s="269"/>
      <c r="H18" s="269"/>
      <c r="I18" s="269"/>
      <c r="J18" s="269"/>
      <c r="K18" s="280" t="s">
        <v>254</v>
      </c>
      <c r="L18" s="281"/>
      <c r="M18" s="282"/>
      <c r="N18" s="282"/>
      <c r="O18" s="281"/>
      <c r="P18" s="283"/>
    </row>
    <row r="19" spans="1:16" ht="47.25">
      <c r="A19" s="279"/>
      <c r="B19" s="268" t="s">
        <v>255</v>
      </c>
      <c r="C19" s="268"/>
      <c r="D19" s="268"/>
      <c r="E19" s="268"/>
      <c r="F19" s="156" t="s">
        <v>256</v>
      </c>
      <c r="G19" s="156" t="s">
        <v>257</v>
      </c>
      <c r="H19" s="156" t="s">
        <v>258</v>
      </c>
      <c r="I19" s="169" t="s">
        <v>259</v>
      </c>
      <c r="J19" s="169" t="s">
        <v>260</v>
      </c>
      <c r="K19" s="156" t="s">
        <v>977</v>
      </c>
      <c r="L19" s="156" t="s">
        <v>263</v>
      </c>
      <c r="M19" s="213" t="s">
        <v>1070</v>
      </c>
      <c r="N19" s="213" t="s">
        <v>1071</v>
      </c>
      <c r="O19" s="171" t="s">
        <v>264</v>
      </c>
      <c r="P19" s="153" t="s">
        <v>265</v>
      </c>
    </row>
    <row r="20" spans="1:16" ht="18.75">
      <c r="A20" s="106" t="s">
        <v>277</v>
      </c>
      <c r="B20" s="270" t="s">
        <v>761</v>
      </c>
      <c r="C20" s="270"/>
      <c r="D20" s="270"/>
      <c r="E20" s="270"/>
      <c r="F20" s="155" t="s">
        <v>297</v>
      </c>
      <c r="G20" s="106" t="s">
        <v>995</v>
      </c>
      <c r="H20" s="107" t="s">
        <v>792</v>
      </c>
      <c r="I20" s="97">
        <v>88</v>
      </c>
      <c r="J20" s="106" t="s">
        <v>996</v>
      </c>
      <c r="K20" s="98">
        <v>41442</v>
      </c>
      <c r="L20" s="98">
        <v>41448</v>
      </c>
      <c r="M20" s="214">
        <v>1</v>
      </c>
      <c r="N20" s="214">
        <v>0</v>
      </c>
      <c r="O20" s="154"/>
      <c r="P20" s="100"/>
    </row>
    <row r="21" spans="1:16" ht="18.75">
      <c r="A21" s="106" t="s">
        <v>277</v>
      </c>
      <c r="B21" s="270"/>
      <c r="C21" s="270"/>
      <c r="D21" s="270"/>
      <c r="E21" s="270"/>
      <c r="F21" s="155" t="s">
        <v>297</v>
      </c>
      <c r="G21" s="107" t="s">
        <v>997</v>
      </c>
      <c r="H21" s="107" t="s">
        <v>792</v>
      </c>
      <c r="I21" s="97">
        <v>88</v>
      </c>
      <c r="J21" s="106" t="s">
        <v>998</v>
      </c>
      <c r="K21" s="98">
        <v>41442</v>
      </c>
      <c r="L21" s="98">
        <v>41448</v>
      </c>
      <c r="M21" s="214">
        <v>1</v>
      </c>
      <c r="N21" s="214">
        <v>0</v>
      </c>
      <c r="O21" s="154"/>
      <c r="P21" s="100"/>
    </row>
    <row r="22" spans="1:16" ht="18.75">
      <c r="A22" s="106" t="s">
        <v>277</v>
      </c>
      <c r="B22" s="270"/>
      <c r="C22" s="270"/>
      <c r="D22" s="270"/>
      <c r="E22" s="270"/>
      <c r="F22" s="155" t="s">
        <v>297</v>
      </c>
      <c r="G22" s="107" t="s">
        <v>999</v>
      </c>
      <c r="H22" s="107" t="s">
        <v>812</v>
      </c>
      <c r="I22" s="97">
        <v>89</v>
      </c>
      <c r="J22" s="106" t="s">
        <v>1000</v>
      </c>
      <c r="K22" s="98">
        <v>41449</v>
      </c>
      <c r="L22" s="98">
        <v>41455</v>
      </c>
      <c r="M22" s="214">
        <v>1</v>
      </c>
      <c r="N22" s="214">
        <v>0</v>
      </c>
      <c r="O22" s="154"/>
      <c r="P22" s="100"/>
    </row>
    <row r="23" spans="1:16" ht="18.75">
      <c r="A23" s="106" t="s">
        <v>277</v>
      </c>
      <c r="B23" s="270"/>
      <c r="C23" s="270"/>
      <c r="D23" s="270"/>
      <c r="E23" s="270"/>
      <c r="F23" s="155" t="s">
        <v>297</v>
      </c>
      <c r="G23" s="107" t="s">
        <v>1001</v>
      </c>
      <c r="H23" s="106" t="s">
        <v>817</v>
      </c>
      <c r="I23" s="97">
        <v>94</v>
      </c>
      <c r="J23" s="106" t="s">
        <v>1002</v>
      </c>
      <c r="K23" s="98">
        <v>41456</v>
      </c>
      <c r="L23" s="98">
        <v>41462</v>
      </c>
      <c r="M23" s="214">
        <v>1</v>
      </c>
      <c r="N23" s="214">
        <v>0</v>
      </c>
      <c r="O23" s="154"/>
      <c r="P23" s="100"/>
    </row>
    <row r="24" spans="1:16" ht="18.75">
      <c r="A24" s="106" t="s">
        <v>277</v>
      </c>
      <c r="B24" s="270"/>
      <c r="C24" s="270"/>
      <c r="D24" s="270"/>
      <c r="E24" s="270"/>
      <c r="F24" s="155" t="s">
        <v>297</v>
      </c>
      <c r="G24" s="107" t="s">
        <v>1003</v>
      </c>
      <c r="H24" s="106" t="s">
        <v>822</v>
      </c>
      <c r="I24" s="97">
        <v>99</v>
      </c>
      <c r="J24" s="106" t="s">
        <v>1004</v>
      </c>
      <c r="K24" s="98">
        <v>41463</v>
      </c>
      <c r="L24" s="98">
        <v>41469</v>
      </c>
      <c r="M24" s="214">
        <v>1</v>
      </c>
      <c r="N24" s="214">
        <v>0</v>
      </c>
      <c r="O24" s="154"/>
      <c r="P24" s="100"/>
    </row>
    <row r="25" spans="1:16" ht="18.75">
      <c r="A25" s="106" t="s">
        <v>277</v>
      </c>
      <c r="B25" s="270"/>
      <c r="C25" s="270"/>
      <c r="D25" s="270"/>
      <c r="E25" s="270"/>
      <c r="F25" s="155" t="s">
        <v>297</v>
      </c>
      <c r="G25" s="107" t="s">
        <v>1005</v>
      </c>
      <c r="H25" s="106" t="s">
        <v>783</v>
      </c>
      <c r="I25" s="97">
        <v>105</v>
      </c>
      <c r="J25" s="106" t="s">
        <v>1006</v>
      </c>
      <c r="K25" s="98">
        <v>41477</v>
      </c>
      <c r="L25" s="98">
        <v>41484</v>
      </c>
      <c r="M25" s="214">
        <v>1</v>
      </c>
      <c r="N25" s="214">
        <v>0</v>
      </c>
      <c r="O25" s="154"/>
      <c r="P25" s="100"/>
    </row>
    <row r="26" spans="1:16" ht="18.75">
      <c r="A26" s="106" t="s">
        <v>277</v>
      </c>
      <c r="B26" s="270"/>
      <c r="C26" s="270"/>
      <c r="D26" s="270"/>
      <c r="E26" s="270"/>
      <c r="F26" s="155" t="s">
        <v>297</v>
      </c>
      <c r="G26" s="107" t="s">
        <v>1007</v>
      </c>
      <c r="H26" s="106" t="s">
        <v>783</v>
      </c>
      <c r="I26" s="97">
        <v>105</v>
      </c>
      <c r="J26" s="106" t="s">
        <v>1008</v>
      </c>
      <c r="K26" s="98">
        <v>41477</v>
      </c>
      <c r="L26" s="98">
        <v>41484</v>
      </c>
      <c r="M26" s="214">
        <v>1</v>
      </c>
      <c r="N26" s="214">
        <v>0</v>
      </c>
      <c r="O26" s="154"/>
      <c r="P26" s="100"/>
    </row>
    <row r="27" spans="1:16" ht="18.75">
      <c r="A27" s="106" t="s">
        <v>277</v>
      </c>
      <c r="B27" s="270"/>
      <c r="C27" s="270"/>
      <c r="D27" s="270"/>
      <c r="E27" s="270"/>
      <c r="F27" s="155" t="s">
        <v>297</v>
      </c>
      <c r="G27" s="107" t="s">
        <v>1009</v>
      </c>
      <c r="H27" s="106" t="s">
        <v>824</v>
      </c>
      <c r="I27" s="97">
        <v>100</v>
      </c>
      <c r="J27" s="106" t="s">
        <v>1010</v>
      </c>
      <c r="K27" s="98">
        <v>41470</v>
      </c>
      <c r="L27" s="98">
        <v>41476</v>
      </c>
      <c r="M27" s="214">
        <v>1</v>
      </c>
      <c r="N27" s="214">
        <v>0</v>
      </c>
      <c r="O27" s="154"/>
      <c r="P27" s="100"/>
    </row>
  </sheetData>
  <mergeCells count="22">
    <mergeCell ref="B6:J6"/>
    <mergeCell ref="K6:P6"/>
    <mergeCell ref="B7:E7"/>
    <mergeCell ref="B8:E14"/>
    <mergeCell ref="A1:J1"/>
    <mergeCell ref="A2:P2"/>
    <mergeCell ref="B20:E27"/>
    <mergeCell ref="A3:A4"/>
    <mergeCell ref="B3:J3"/>
    <mergeCell ref="K3:P3"/>
    <mergeCell ref="B4:E4"/>
    <mergeCell ref="B5:E5"/>
    <mergeCell ref="A15:A16"/>
    <mergeCell ref="B15:J15"/>
    <mergeCell ref="K15:P15"/>
    <mergeCell ref="B16:E16"/>
    <mergeCell ref="B17:E17"/>
    <mergeCell ref="A18:A19"/>
    <mergeCell ref="B18:J18"/>
    <mergeCell ref="K18:P18"/>
    <mergeCell ref="B19:E19"/>
    <mergeCell ref="A6:A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4</vt:i4>
      </vt:variant>
    </vt:vector>
  </HeadingPairs>
  <TitlesOfParts>
    <vt:vector size="16" baseType="lpstr">
      <vt:lpstr>8.4 Descrição</vt:lpstr>
      <vt:lpstr>Referência</vt:lpstr>
      <vt:lpstr>8.4 Orçamento</vt:lpstr>
      <vt:lpstr>8.4 Cronograma</vt:lpstr>
      <vt:lpstr>8.4 Indicadores</vt:lpstr>
      <vt:lpstr>8.4 Back-up Orçamento</vt:lpstr>
      <vt:lpstr>Listagens</vt:lpstr>
      <vt:lpstr>Plano de Ação</vt:lpstr>
      <vt:lpstr>Operação Praia</vt:lpstr>
      <vt:lpstr>Pontos de fiscalização 2013</vt:lpstr>
      <vt:lpstr>MAPA</vt:lpstr>
      <vt:lpstr>Estimativa de custo de operação</vt:lpstr>
      <vt:lpstr>'8.4 Cronograma'!Area_de_impressao</vt:lpstr>
      <vt:lpstr>'8.4 Orçamento'!Area_de_impressao</vt:lpstr>
      <vt:lpstr>'Plano de Ação'!Area_de_impressao</vt:lpstr>
      <vt:lpstr>'Pontos de fiscalização 2013'!Area_de_impressao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Gisela Gasparian</dc:creator>
  <cp:lastModifiedBy>sesp</cp:lastModifiedBy>
  <cp:lastPrinted>2013-05-08T13:35:59Z</cp:lastPrinted>
  <dcterms:created xsi:type="dcterms:W3CDTF">2013-03-04T18:39:47Z</dcterms:created>
  <dcterms:modified xsi:type="dcterms:W3CDTF">2013-05-17T16:18:15Z</dcterms:modified>
</cp:coreProperties>
</file>