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work/Princeton/puerto_rico/"/>
    </mc:Choice>
  </mc:AlternateContent>
  <xr:revisionPtr revIDLastSave="0" documentId="13_ncr:1_{E3EDBDCF-E02A-B64F-86A8-3F2FD3DF5AA5}" xr6:coauthVersionLast="47" xr6:coauthVersionMax="47" xr10:uidLastSave="{00000000-0000-0000-0000-000000000000}"/>
  <bookViews>
    <workbookView xWindow="-36780" yWindow="8260" windowWidth="35080" windowHeight="23340" activeTab="2" xr2:uid="{565A036F-F66B-BC46-9032-14F1ED5E74EA}"/>
  </bookViews>
  <sheets>
    <sheet name="pr_existing_gens" sheetId="1" r:id="rId1"/>
    <sheet name="pr_combined_op_units" sheetId="2" r:id="rId2"/>
    <sheet name="Sheet3" sheetId="3" r:id="rId3"/>
  </sheets>
  <definedNames>
    <definedName name="_xlnm._FilterDatabase" localSheetId="0" hidden="1">pr_existing_gens!$A$1:$O$137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2" i="2"/>
  <c r="F42" i="2"/>
  <c r="F31" i="2"/>
  <c r="F30" i="2"/>
  <c r="F135" i="1" l="1"/>
  <c r="F119" i="1"/>
  <c r="F118" i="1"/>
  <c r="F103" i="1"/>
  <c r="F102" i="1"/>
  <c r="F99" i="1"/>
  <c r="F98" i="1"/>
  <c r="F95" i="1"/>
  <c r="F94" i="1"/>
  <c r="F93" i="1"/>
  <c r="F92" i="1"/>
  <c r="F91" i="1"/>
  <c r="F89" i="1"/>
  <c r="F84" i="1"/>
  <c r="F83" i="1"/>
  <c r="F81" i="1"/>
  <c r="F77" i="1"/>
  <c r="F75" i="1"/>
  <c r="F74" i="1"/>
  <c r="F73" i="1"/>
  <c r="F72" i="1"/>
  <c r="F71" i="1"/>
  <c r="F70" i="1"/>
  <c r="F68" i="1"/>
  <c r="F64" i="1"/>
  <c r="F63" i="1"/>
  <c r="F61" i="1"/>
  <c r="F60" i="1"/>
  <c r="F59" i="1"/>
  <c r="F51" i="1"/>
  <c r="F46" i="1"/>
  <c r="F45" i="1"/>
  <c r="F40" i="1"/>
  <c r="F35" i="1"/>
  <c r="F34" i="1"/>
  <c r="F33" i="1"/>
  <c r="F15" i="1"/>
  <c r="F11" i="1"/>
</calcChain>
</file>

<file path=xl/sharedStrings.xml><?xml version="1.0" encoding="utf-8"?>
<sst xmlns="http://schemas.openxmlformats.org/spreadsheetml/2006/main" count="2544" uniqueCount="247">
  <si>
    <t>operating_date</t>
  </si>
  <si>
    <t>retirement_date</t>
  </si>
  <si>
    <t>DC Net Capacity (MW)</t>
  </si>
  <si>
    <t>heat_rate</t>
  </si>
  <si>
    <t>Pattern Santa Isabel LLC</t>
  </si>
  <si>
    <t>Santa Isabel</t>
  </si>
  <si>
    <t>1</t>
  </si>
  <si>
    <t/>
  </si>
  <si>
    <t>Onshore Wind Turbine</t>
  </si>
  <si>
    <t>WND</t>
  </si>
  <si>
    <t>WT</t>
  </si>
  <si>
    <t xml:space="preserve"> </t>
  </si>
  <si>
    <t>(OP) Operating</t>
  </si>
  <si>
    <t>EcoElectrica</t>
  </si>
  <si>
    <t>Penuelas</t>
  </si>
  <si>
    <t>CT1</t>
  </si>
  <si>
    <t>Natural Gas Fired Combined Cycle</t>
  </si>
  <si>
    <t>NG</t>
  </si>
  <si>
    <t>CT</t>
  </si>
  <si>
    <t>CT2</t>
  </si>
  <si>
    <t>STG</t>
  </si>
  <si>
    <t>CA</t>
  </si>
  <si>
    <t>AES ILUMINA</t>
  </si>
  <si>
    <t>Guayama</t>
  </si>
  <si>
    <t>ILUMI</t>
  </si>
  <si>
    <t>Solar Photovoltaic</t>
  </si>
  <si>
    <t>SUN</t>
  </si>
  <si>
    <t>PV</t>
  </si>
  <si>
    <t>Coto Laurel Solar Farm</t>
  </si>
  <si>
    <t>Ponce</t>
  </si>
  <si>
    <t>CLSF</t>
  </si>
  <si>
    <t>Martino</t>
  </si>
  <si>
    <t>MATNO</t>
  </si>
  <si>
    <t>Pfizer Guayama</t>
  </si>
  <si>
    <t>PFGY</t>
  </si>
  <si>
    <t>Pfizer Vega Baja</t>
  </si>
  <si>
    <t>Vega Baja</t>
  </si>
  <si>
    <t>PFVB</t>
  </si>
  <si>
    <t>AES Puerto Rico</t>
  </si>
  <si>
    <t>UNIT1</t>
  </si>
  <si>
    <t>Conventional Steam Coal</t>
  </si>
  <si>
    <t>BIT</t>
  </si>
  <si>
    <t>ST</t>
  </si>
  <si>
    <t>Oriana Energy Hybrid</t>
  </si>
  <si>
    <t>Isabela</t>
  </si>
  <si>
    <t>BAT1</t>
  </si>
  <si>
    <t>Batteries</t>
  </si>
  <si>
    <t>MWH</t>
  </si>
  <si>
    <t>BA</t>
  </si>
  <si>
    <t>G001</t>
  </si>
  <si>
    <t>GASNA 18P, LLC</t>
  </si>
  <si>
    <t>San Juan</t>
  </si>
  <si>
    <t>Fajardo MSWL</t>
  </si>
  <si>
    <t>Fajardo</t>
  </si>
  <si>
    <t>PE558</t>
  </si>
  <si>
    <t>Landfill Gas</t>
  </si>
  <si>
    <t>LFG</t>
  </si>
  <si>
    <t>IC</t>
  </si>
  <si>
    <t>San Fermin Solar Farm Hybrid</t>
  </si>
  <si>
    <t>Canovanas</t>
  </si>
  <si>
    <t>BESS</t>
  </si>
  <si>
    <t>DSL</t>
  </si>
  <si>
    <t>Petroleum Liquids with IC</t>
  </si>
  <si>
    <t>DFO</t>
  </si>
  <si>
    <t>El Yunque Filtration Plant</t>
  </si>
  <si>
    <t>Rio Grande</t>
  </si>
  <si>
    <t>YUNQ</t>
  </si>
  <si>
    <t>Arecibo Filtration Plant</t>
  </si>
  <si>
    <t>Arecibo</t>
  </si>
  <si>
    <t>AREC</t>
  </si>
  <si>
    <t>Canovanas Filtration Plant</t>
  </si>
  <si>
    <t>CANO</t>
  </si>
  <si>
    <t>Toa Baja MSWL</t>
  </si>
  <si>
    <t>Toa Baja</t>
  </si>
  <si>
    <t>PE563</t>
  </si>
  <si>
    <t>PE564</t>
  </si>
  <si>
    <t>Punta Lima Wind Farm</t>
  </si>
  <si>
    <t>Naguabo</t>
  </si>
  <si>
    <t>WTGS</t>
  </si>
  <si>
    <t>(OS) Out of service and NOT expected to return to service in next calendar year</t>
  </si>
  <si>
    <t>Humacao Solar Project, LLC</t>
  </si>
  <si>
    <t>Humacao</t>
  </si>
  <si>
    <t>HUM01</t>
  </si>
  <si>
    <t>Horizon Energy (PR) Hybrid</t>
  </si>
  <si>
    <t>Salinas</t>
  </si>
  <si>
    <t>Medtronic Solar</t>
  </si>
  <si>
    <t>Juncos</t>
  </si>
  <si>
    <t>PV1</t>
  </si>
  <si>
    <t>Aguirre Plant</t>
  </si>
  <si>
    <t>Petroleum Liquids with ST</t>
  </si>
  <si>
    <t>RFO</t>
  </si>
  <si>
    <t>2</t>
  </si>
  <si>
    <t>CA-1</t>
  </si>
  <si>
    <t>CC1</t>
  </si>
  <si>
    <t>Petroleum Liquids with CC</t>
  </si>
  <si>
    <t>CA-2</t>
  </si>
  <si>
    <t>CC2</t>
  </si>
  <si>
    <t>CT1-1</t>
  </si>
  <si>
    <t>CT2-1</t>
  </si>
  <si>
    <t>GT2-1</t>
  </si>
  <si>
    <t>Petroleum Liquids with GT</t>
  </si>
  <si>
    <t>GT</t>
  </si>
  <si>
    <t>Costa Sur Plant</t>
  </si>
  <si>
    <t>3</t>
  </si>
  <si>
    <t>4</t>
  </si>
  <si>
    <t>5</t>
  </si>
  <si>
    <t>Natural Gas Steam Turbine</t>
  </si>
  <si>
    <t>6</t>
  </si>
  <si>
    <t>GT-1</t>
  </si>
  <si>
    <t>Central San Juan Plant</t>
  </si>
  <si>
    <t>10</t>
  </si>
  <si>
    <t>7</t>
  </si>
  <si>
    <t>8</t>
  </si>
  <si>
    <t>9</t>
  </si>
  <si>
    <t>CA5</t>
  </si>
  <si>
    <t>CC5</t>
  </si>
  <si>
    <t>CT5</t>
  </si>
  <si>
    <t>Palo Seco Plant</t>
  </si>
  <si>
    <t>1-1</t>
  </si>
  <si>
    <t>1-2</t>
  </si>
  <si>
    <t>2-1</t>
  </si>
  <si>
    <t>3-1</t>
  </si>
  <si>
    <t>3-2</t>
  </si>
  <si>
    <t>Cambalache Plant</t>
  </si>
  <si>
    <t>GT-2</t>
  </si>
  <si>
    <t>GT-3</t>
  </si>
  <si>
    <t>Mayaguez Plant</t>
  </si>
  <si>
    <t>Jobos</t>
  </si>
  <si>
    <t>Caonillas</t>
  </si>
  <si>
    <t>Conventional Hydroelectric</t>
  </si>
  <si>
    <t>WAT</t>
  </si>
  <si>
    <t>HY</t>
  </si>
  <si>
    <t>Culebra</t>
  </si>
  <si>
    <t>Daguao</t>
  </si>
  <si>
    <t>Dos Bocas</t>
  </si>
  <si>
    <t>Garzas</t>
  </si>
  <si>
    <t>Patillas</t>
  </si>
  <si>
    <t>Toro Negro</t>
  </si>
  <si>
    <t>(SB) Standby/Backup: available for service but not normally used</t>
  </si>
  <si>
    <t>Vieques</t>
  </si>
  <si>
    <t>Yabucoa</t>
  </si>
  <si>
    <t>Yauco</t>
  </si>
  <si>
    <t>Rio Blanco</t>
  </si>
  <si>
    <t>Fort Buchanan Distributed Generation</t>
  </si>
  <si>
    <t>Guaynabo</t>
  </si>
  <si>
    <t>SOLAR</t>
  </si>
  <si>
    <t>WIND</t>
  </si>
  <si>
    <t>USCG Puerto Rico PV</t>
  </si>
  <si>
    <t>Aguadilla</t>
  </si>
  <si>
    <t>865</t>
  </si>
  <si>
    <t>(OA) Out of service but expected to return to service in next calendar year</t>
  </si>
  <si>
    <t>Holsum de Puerto Rico, Inc.</t>
  </si>
  <si>
    <t>EU16</t>
  </si>
  <si>
    <t>Janssen Ortho LLC</t>
  </si>
  <si>
    <t>Gurabo</t>
  </si>
  <si>
    <t>2GEN1</t>
  </si>
  <si>
    <t>Petroleum Liquids</t>
  </si>
  <si>
    <t>2GEN2</t>
  </si>
  <si>
    <t>GEN-1</t>
  </si>
  <si>
    <t>GEN-2</t>
  </si>
  <si>
    <t>GEN-4</t>
  </si>
  <si>
    <t>GEN-5</t>
  </si>
  <si>
    <t>J1POR</t>
  </si>
  <si>
    <t>PGEN1</t>
  </si>
  <si>
    <t>HIMA San Pablo - Caguas</t>
  </si>
  <si>
    <t>Caguas</t>
  </si>
  <si>
    <t>CAG1</t>
  </si>
  <si>
    <t>Cervecera de Puerto Rico</t>
  </si>
  <si>
    <t>Mayaguez</t>
  </si>
  <si>
    <t>CHP01</t>
  </si>
  <si>
    <t>PG</t>
  </si>
  <si>
    <t>GCC01</t>
  </si>
  <si>
    <t>HIMA San Pablo Bayamon</t>
  </si>
  <si>
    <t>Bayamon</t>
  </si>
  <si>
    <t>BAY1</t>
  </si>
  <si>
    <t>HIMA San Pablo Fajardo</t>
  </si>
  <si>
    <t>FAJ1</t>
  </si>
  <si>
    <t>HIMA San Pablo Cupey</t>
  </si>
  <si>
    <t>Cupey</t>
  </si>
  <si>
    <t>CUP1</t>
  </si>
  <si>
    <t>CUP2</t>
  </si>
  <si>
    <t>HIMA San Pablo Humacao</t>
  </si>
  <si>
    <t>HUM1</t>
  </si>
  <si>
    <t>Eaton Corp - Arecibo - Puerto Rico Hybrid</t>
  </si>
  <si>
    <t>G1</t>
  </si>
  <si>
    <t>G5</t>
  </si>
  <si>
    <t>G7</t>
  </si>
  <si>
    <t>Hospital Auxilio Mutuo</t>
  </si>
  <si>
    <t>iPR Pharmaceuticals Inc.</t>
  </si>
  <si>
    <t>GSET1</t>
  </si>
  <si>
    <t>Natural Gas Internal Combustion Engine</t>
  </si>
  <si>
    <t>AbbVie LTD</t>
  </si>
  <si>
    <t>AB07</t>
  </si>
  <si>
    <t>ABL1</t>
  </si>
  <si>
    <t>ABL3</t>
  </si>
  <si>
    <t>BS</t>
  </si>
  <si>
    <t>CG1</t>
  </si>
  <si>
    <t>CG2</t>
  </si>
  <si>
    <t>EG1</t>
  </si>
  <si>
    <t>EG2</t>
  </si>
  <si>
    <t>Bayamon Medical Center</t>
  </si>
  <si>
    <t>CAT1</t>
  </si>
  <si>
    <t>CAT2</t>
  </si>
  <si>
    <t>GEN-R</t>
  </si>
  <si>
    <t>GENHL</t>
  </si>
  <si>
    <t>Puerto Rico Women's &amp; Children's Hosp</t>
  </si>
  <si>
    <t>CATPR</t>
  </si>
  <si>
    <t>KATO</t>
  </si>
  <si>
    <t>Caribbean Medical Center</t>
  </si>
  <si>
    <t>OPD1</t>
  </si>
  <si>
    <t>Bacardi Catano Plant</t>
  </si>
  <si>
    <t>67P1</t>
  </si>
  <si>
    <t>67P10</t>
  </si>
  <si>
    <t>67P13</t>
  </si>
  <si>
    <t>67P14</t>
  </si>
  <si>
    <t>67P2</t>
  </si>
  <si>
    <t>67P3</t>
  </si>
  <si>
    <t>67P4</t>
  </si>
  <si>
    <t>67P5</t>
  </si>
  <si>
    <t>67P8</t>
  </si>
  <si>
    <t>67P9</t>
  </si>
  <si>
    <t>COGEN</t>
  </si>
  <si>
    <t>Mayaguez Medical Center</t>
  </si>
  <si>
    <t>2MCAT</t>
  </si>
  <si>
    <t>2MCUM</t>
  </si>
  <si>
    <t>4CUM</t>
  </si>
  <si>
    <t>Hewlett Packard Puerto Rico</t>
  </si>
  <si>
    <t>Manati Medical Center</t>
  </si>
  <si>
    <t>CUM2</t>
  </si>
  <si>
    <t>plant_id</t>
  </si>
  <si>
    <t>plant_name</t>
  </si>
  <si>
    <t>county</t>
  </si>
  <si>
    <t>gen_id</t>
  </si>
  <si>
    <t>unit_id</t>
  </si>
  <si>
    <t>summer_capacity_mw</t>
  </si>
  <si>
    <t>technology</t>
  </si>
  <si>
    <t>fuel</t>
  </si>
  <si>
    <t>prime_mover</t>
  </si>
  <si>
    <t>status</t>
  </si>
  <si>
    <t>energy_capacity_mwh</t>
  </si>
  <si>
    <t>zone</t>
  </si>
  <si>
    <t>zone (municipality)</t>
  </si>
  <si>
    <t>South</t>
  </si>
  <si>
    <t>North</t>
  </si>
  <si>
    <t>West</t>
  </si>
  <si>
    <t>East</t>
  </si>
  <si>
    <t>AES Ilumina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</si>
</sst>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0" fontId="2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14" fontId="2" fillId="4" borderId="1" xfId="0" applyNumberFormat="1" applyFont="1" applyFill="1" applyBorder="1" applyAlignment="1">
      <alignment horizontal="center" wrapText="1"/>
    </xf>
    <xf numFmtId="14" fontId="2" fillId="5" borderId="1" xfId="0" applyNumberFormat="1" applyFont="1" applyFill="1" applyBorder="1" applyAlignment="1">
      <alignment horizontal="center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right" wrapText="1"/>
    </xf>
    <xf numFmtId="14" fontId="2" fillId="3" borderId="1" xfId="0" applyNumberFormat="1" applyFont="1" applyFill="1" applyBorder="1" applyAlignment="1">
      <alignment horizontal="right" wrapText="1"/>
    </xf>
    <xf numFmtId="14" fontId="2" fillId="4" borderId="1" xfId="0" applyNumberFormat="1" applyFont="1" applyFill="1" applyBorder="1" applyAlignment="1">
      <alignment horizontal="right" wrapText="1"/>
    </xf>
    <xf numFmtId="14" fontId="2" fillId="5" borderId="1" xfId="0" applyNumberFormat="1" applyFont="1" applyFill="1" applyBorder="1" applyAlignment="1">
      <alignment horizontal="right" wrapText="1"/>
    </xf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5" borderId="1" xfId="0" applyFont="1" applyFill="1" applyBorder="1"/>
    <xf numFmtId="0" fontId="4" fillId="0" borderId="0" xfId="0" applyFont="1"/>
    <xf numFmtId="0" fontId="5" fillId="0" borderId="0" xfId="0" applyFont="1"/>
    <xf numFmtId="164" fontId="1" fillId="2" borderId="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3A6F-2188-644A-BBBF-A1EC8C5B699A}">
  <sheetPr codeName="Sheet1" filterMode="1"/>
  <dimension ref="A1:O137"/>
  <sheetViews>
    <sheetView workbookViewId="0">
      <selection activeCell="G9" sqref="G9"/>
    </sheetView>
  </sheetViews>
  <sheetFormatPr baseColWidth="10" defaultRowHeight="16" x14ac:dyDescent="0.2"/>
  <cols>
    <col min="2" max="2" width="37.1640625" customWidth="1"/>
    <col min="6" max="6" width="21.1640625" customWidth="1"/>
    <col min="7" max="7" width="33.5" customWidth="1"/>
    <col min="9" max="9" width="15" customWidth="1"/>
    <col min="10" max="10" width="17.83203125" style="32" customWidth="1"/>
    <col min="11" max="11" width="14.6640625" style="32" customWidth="1"/>
    <col min="12" max="12" width="24.83203125" customWidth="1"/>
    <col min="13" max="13" width="19.83203125" customWidth="1"/>
    <col min="14" max="14" width="21.1640625" customWidth="1"/>
  </cols>
  <sheetData>
    <row r="1" spans="1:15" x14ac:dyDescent="0.2">
      <c r="A1" s="1" t="s">
        <v>229</v>
      </c>
      <c r="B1" s="2" t="s">
        <v>230</v>
      </c>
      <c r="C1" s="3" t="s">
        <v>231</v>
      </c>
      <c r="D1" s="4" t="s">
        <v>232</v>
      </c>
      <c r="E1" s="4" t="s">
        <v>233</v>
      </c>
      <c r="F1" s="5" t="s">
        <v>234</v>
      </c>
      <c r="G1" s="2" t="s">
        <v>235</v>
      </c>
      <c r="H1" s="3" t="s">
        <v>236</v>
      </c>
      <c r="I1" s="3" t="s">
        <v>237</v>
      </c>
      <c r="J1" s="27" t="s">
        <v>0</v>
      </c>
      <c r="K1" s="27" t="s">
        <v>1</v>
      </c>
      <c r="L1" s="37" t="s">
        <v>238</v>
      </c>
      <c r="M1" s="5" t="s">
        <v>239</v>
      </c>
      <c r="N1" s="5" t="s">
        <v>2</v>
      </c>
      <c r="O1" s="5" t="s">
        <v>3</v>
      </c>
    </row>
    <row r="2" spans="1:15" ht="29" x14ac:dyDescent="0.2">
      <c r="A2" s="6">
        <v>61014</v>
      </c>
      <c r="B2" s="7" t="s">
        <v>4</v>
      </c>
      <c r="C2" s="8" t="s">
        <v>5</v>
      </c>
      <c r="D2" s="9" t="s">
        <v>6</v>
      </c>
      <c r="E2" s="9" t="s">
        <v>7</v>
      </c>
      <c r="F2" s="10">
        <v>75</v>
      </c>
      <c r="G2" s="7" t="s">
        <v>8</v>
      </c>
      <c r="H2" s="8" t="s">
        <v>9</v>
      </c>
      <c r="I2" s="8" t="s">
        <v>10</v>
      </c>
      <c r="J2" s="28">
        <v>41214</v>
      </c>
      <c r="K2" s="33" t="s">
        <v>11</v>
      </c>
      <c r="L2" s="38" t="s">
        <v>12</v>
      </c>
      <c r="M2" s="10" t="s">
        <v>11</v>
      </c>
      <c r="N2" s="10" t="s">
        <v>11</v>
      </c>
      <c r="O2" s="10"/>
    </row>
    <row r="3" spans="1:15" x14ac:dyDescent="0.2">
      <c r="A3" s="6">
        <v>61034</v>
      </c>
      <c r="B3" s="7" t="s">
        <v>13</v>
      </c>
      <c r="C3" s="8" t="s">
        <v>14</v>
      </c>
      <c r="D3" s="9" t="s">
        <v>15</v>
      </c>
      <c r="E3" s="9" t="s">
        <v>15</v>
      </c>
      <c r="F3" s="10">
        <v>183</v>
      </c>
      <c r="G3" s="7" t="s">
        <v>16</v>
      </c>
      <c r="H3" s="8" t="s">
        <v>17</v>
      </c>
      <c r="I3" s="8" t="s">
        <v>18</v>
      </c>
      <c r="J3" s="28">
        <v>43344</v>
      </c>
      <c r="K3" s="33" t="s">
        <v>11</v>
      </c>
      <c r="L3" s="39" t="s">
        <v>12</v>
      </c>
      <c r="M3" s="10" t="s">
        <v>11</v>
      </c>
      <c r="N3" s="10" t="s">
        <v>11</v>
      </c>
      <c r="O3" s="10">
        <v>11.868616145959001</v>
      </c>
    </row>
    <row r="4" spans="1:15" x14ac:dyDescent="0.2">
      <c r="A4" s="6">
        <v>61034</v>
      </c>
      <c r="B4" s="7" t="s">
        <v>13</v>
      </c>
      <c r="C4" s="8" t="s">
        <v>14</v>
      </c>
      <c r="D4" s="9" t="s">
        <v>19</v>
      </c>
      <c r="E4" s="9" t="s">
        <v>19</v>
      </c>
      <c r="F4" s="10">
        <v>183</v>
      </c>
      <c r="G4" s="7" t="s">
        <v>16</v>
      </c>
      <c r="H4" s="8" t="s">
        <v>17</v>
      </c>
      <c r="I4" s="8" t="s">
        <v>18</v>
      </c>
      <c r="J4" s="28">
        <v>36586</v>
      </c>
      <c r="K4" s="33" t="s">
        <v>11</v>
      </c>
      <c r="L4" s="39" t="s">
        <v>12</v>
      </c>
      <c r="M4" s="10" t="s">
        <v>11</v>
      </c>
      <c r="N4" s="10" t="s">
        <v>11</v>
      </c>
      <c r="O4" s="10">
        <v>11.868616145959001</v>
      </c>
    </row>
    <row r="5" spans="1:15" x14ac:dyDescent="0.2">
      <c r="A5" s="6">
        <v>61034</v>
      </c>
      <c r="B5" s="7" t="s">
        <v>13</v>
      </c>
      <c r="C5" s="8" t="s">
        <v>14</v>
      </c>
      <c r="D5" s="9" t="s">
        <v>20</v>
      </c>
      <c r="E5" s="9" t="s">
        <v>20</v>
      </c>
      <c r="F5" s="10">
        <v>214</v>
      </c>
      <c r="G5" s="7" t="s">
        <v>16</v>
      </c>
      <c r="H5" s="8" t="s">
        <v>17</v>
      </c>
      <c r="I5" s="8" t="s">
        <v>21</v>
      </c>
      <c r="J5" s="28">
        <v>36586</v>
      </c>
      <c r="K5" s="33" t="s">
        <v>11</v>
      </c>
      <c r="L5" s="39" t="s">
        <v>12</v>
      </c>
      <c r="M5" s="10" t="s">
        <v>11</v>
      </c>
      <c r="N5" s="10" t="s">
        <v>11</v>
      </c>
      <c r="O5" s="10">
        <v>11.868616145959001</v>
      </c>
    </row>
    <row r="6" spans="1:15" x14ac:dyDescent="0.2">
      <c r="A6" s="6">
        <v>61036</v>
      </c>
      <c r="B6" s="7" t="s">
        <v>22</v>
      </c>
      <c r="C6" s="8" t="s">
        <v>23</v>
      </c>
      <c r="D6" s="9" t="s">
        <v>24</v>
      </c>
      <c r="E6" s="9" t="s">
        <v>7</v>
      </c>
      <c r="F6" s="10">
        <v>17.5</v>
      </c>
      <c r="G6" s="7" t="s">
        <v>25</v>
      </c>
      <c r="H6" s="8" t="s">
        <v>26</v>
      </c>
      <c r="I6" s="8" t="s">
        <v>27</v>
      </c>
      <c r="J6" s="28">
        <v>41214</v>
      </c>
      <c r="K6" s="28">
        <v>52171</v>
      </c>
      <c r="L6" s="38" t="s">
        <v>12</v>
      </c>
      <c r="M6" s="10" t="s">
        <v>11</v>
      </c>
      <c r="N6" s="10">
        <v>23.7</v>
      </c>
      <c r="O6" s="10"/>
    </row>
    <row r="7" spans="1:15" x14ac:dyDescent="0.2">
      <c r="A7" s="6">
        <v>61062</v>
      </c>
      <c r="B7" s="7" t="s">
        <v>28</v>
      </c>
      <c r="C7" s="8" t="s">
        <v>29</v>
      </c>
      <c r="D7" s="9" t="s">
        <v>30</v>
      </c>
      <c r="E7" s="9" t="s">
        <v>7</v>
      </c>
      <c r="F7" s="10">
        <v>10</v>
      </c>
      <c r="G7" s="7" t="s">
        <v>25</v>
      </c>
      <c r="H7" s="8" t="s">
        <v>26</v>
      </c>
      <c r="I7" s="8" t="s">
        <v>27</v>
      </c>
      <c r="J7" s="28">
        <v>43862</v>
      </c>
      <c r="K7" s="33" t="s">
        <v>11</v>
      </c>
      <c r="L7" s="38" t="s">
        <v>12</v>
      </c>
      <c r="M7" s="10" t="s">
        <v>11</v>
      </c>
      <c r="N7" s="10">
        <v>14.3</v>
      </c>
      <c r="O7" s="10"/>
    </row>
    <row r="8" spans="1:15" x14ac:dyDescent="0.2">
      <c r="A8" s="6">
        <v>61063</v>
      </c>
      <c r="B8" s="7" t="s">
        <v>31</v>
      </c>
      <c r="C8" s="8" t="s">
        <v>29</v>
      </c>
      <c r="D8" s="9" t="s">
        <v>32</v>
      </c>
      <c r="E8" s="9" t="s">
        <v>7</v>
      </c>
      <c r="F8" s="10">
        <v>3.6</v>
      </c>
      <c r="G8" s="7" t="s">
        <v>25</v>
      </c>
      <c r="H8" s="8" t="s">
        <v>26</v>
      </c>
      <c r="I8" s="8" t="s">
        <v>27</v>
      </c>
      <c r="J8" s="28">
        <v>40544</v>
      </c>
      <c r="K8" s="33" t="s">
        <v>11</v>
      </c>
      <c r="L8" s="38" t="s">
        <v>12</v>
      </c>
      <c r="M8" s="10" t="s">
        <v>11</v>
      </c>
      <c r="N8" s="10">
        <v>4.0999999999999996</v>
      </c>
      <c r="O8" s="10"/>
    </row>
    <row r="9" spans="1:15" x14ac:dyDescent="0.2">
      <c r="A9" s="6">
        <v>61064</v>
      </c>
      <c r="B9" s="7" t="s">
        <v>33</v>
      </c>
      <c r="C9" s="8" t="s">
        <v>23</v>
      </c>
      <c r="D9" s="9" t="s">
        <v>34</v>
      </c>
      <c r="E9" s="9" t="s">
        <v>7</v>
      </c>
      <c r="F9" s="10">
        <v>2.7</v>
      </c>
      <c r="G9" s="7" t="s">
        <v>25</v>
      </c>
      <c r="H9" s="8" t="s">
        <v>26</v>
      </c>
      <c r="I9" s="8" t="s">
        <v>27</v>
      </c>
      <c r="J9" s="28">
        <v>42370</v>
      </c>
      <c r="K9" s="33" t="s">
        <v>11</v>
      </c>
      <c r="L9" s="38" t="s">
        <v>12</v>
      </c>
      <c r="M9" s="10" t="s">
        <v>11</v>
      </c>
      <c r="N9" s="10">
        <v>3.3</v>
      </c>
      <c r="O9" s="10"/>
    </row>
    <row r="10" spans="1:15" x14ac:dyDescent="0.2">
      <c r="A10" s="6">
        <v>61065</v>
      </c>
      <c r="B10" s="7" t="s">
        <v>35</v>
      </c>
      <c r="C10" s="8" t="s">
        <v>36</v>
      </c>
      <c r="D10" s="9" t="s">
        <v>37</v>
      </c>
      <c r="E10" s="9" t="s">
        <v>7</v>
      </c>
      <c r="F10" s="10">
        <v>3.1</v>
      </c>
      <c r="G10" s="7" t="s">
        <v>25</v>
      </c>
      <c r="H10" s="8" t="s">
        <v>26</v>
      </c>
      <c r="I10" s="8" t="s">
        <v>27</v>
      </c>
      <c r="J10" s="28">
        <v>42370</v>
      </c>
      <c r="K10" s="33" t="s">
        <v>11</v>
      </c>
      <c r="L10" s="38" t="s">
        <v>12</v>
      </c>
      <c r="M10" s="10" t="s">
        <v>11</v>
      </c>
      <c r="N10" s="10">
        <v>3.9</v>
      </c>
      <c r="O10" s="10"/>
    </row>
    <row r="11" spans="1:15" x14ac:dyDescent="0.2">
      <c r="A11" s="11">
        <v>61082</v>
      </c>
      <c r="B11" s="12" t="s">
        <v>38</v>
      </c>
      <c r="C11" s="13" t="s">
        <v>23</v>
      </c>
      <c r="D11" s="14" t="s">
        <v>39</v>
      </c>
      <c r="E11" s="14" t="s">
        <v>7</v>
      </c>
      <c r="F11" s="15">
        <f>227.2*2</f>
        <v>454.4</v>
      </c>
      <c r="G11" s="12" t="s">
        <v>40</v>
      </c>
      <c r="H11" s="13" t="s">
        <v>41</v>
      </c>
      <c r="I11" s="13" t="s">
        <v>42</v>
      </c>
      <c r="J11" s="29">
        <v>37196</v>
      </c>
      <c r="K11" s="34" t="s">
        <v>11</v>
      </c>
      <c r="L11" s="40" t="s">
        <v>12</v>
      </c>
      <c r="M11" s="15" t="s">
        <v>11</v>
      </c>
      <c r="N11" s="15" t="s">
        <v>11</v>
      </c>
      <c r="O11" s="15">
        <v>11.00893967575113</v>
      </c>
    </row>
    <row r="12" spans="1:15" x14ac:dyDescent="0.2">
      <c r="A12" s="6">
        <v>61083</v>
      </c>
      <c r="B12" s="7" t="s">
        <v>43</v>
      </c>
      <c r="C12" s="8" t="s">
        <v>44</v>
      </c>
      <c r="D12" s="9" t="s">
        <v>45</v>
      </c>
      <c r="E12" s="9" t="s">
        <v>7</v>
      </c>
      <c r="F12" s="10">
        <v>21.8</v>
      </c>
      <c r="G12" s="7" t="s">
        <v>46</v>
      </c>
      <c r="H12" s="8" t="s">
        <v>47</v>
      </c>
      <c r="I12" s="8" t="s">
        <v>48</v>
      </c>
      <c r="J12" s="28">
        <v>42705</v>
      </c>
      <c r="K12" s="33" t="s">
        <v>11</v>
      </c>
      <c r="L12" s="38" t="s">
        <v>12</v>
      </c>
      <c r="M12" s="10">
        <v>4.2</v>
      </c>
      <c r="N12" s="10" t="s">
        <v>11</v>
      </c>
      <c r="O12" s="10"/>
    </row>
    <row r="13" spans="1:15" x14ac:dyDescent="0.2">
      <c r="A13" s="6">
        <v>61083</v>
      </c>
      <c r="B13" s="7" t="s">
        <v>43</v>
      </c>
      <c r="C13" s="8" t="s">
        <v>44</v>
      </c>
      <c r="D13" s="9" t="s">
        <v>49</v>
      </c>
      <c r="E13" s="9" t="s">
        <v>7</v>
      </c>
      <c r="F13" s="10">
        <v>45</v>
      </c>
      <c r="G13" s="7" t="s">
        <v>25</v>
      </c>
      <c r="H13" s="8" t="s">
        <v>26</v>
      </c>
      <c r="I13" s="8" t="s">
        <v>27</v>
      </c>
      <c r="J13" s="28">
        <v>42705</v>
      </c>
      <c r="K13" s="33" t="s">
        <v>11</v>
      </c>
      <c r="L13" s="38" t="s">
        <v>12</v>
      </c>
      <c r="M13" s="10" t="s">
        <v>11</v>
      </c>
      <c r="N13" s="10">
        <v>57.7</v>
      </c>
      <c r="O13" s="10"/>
    </row>
    <row r="14" spans="1:15" x14ac:dyDescent="0.2">
      <c r="A14" s="6">
        <v>61102</v>
      </c>
      <c r="B14" s="7" t="s">
        <v>50</v>
      </c>
      <c r="C14" s="8" t="s">
        <v>51</v>
      </c>
      <c r="D14" s="9" t="s">
        <v>39</v>
      </c>
      <c r="E14" s="9" t="s">
        <v>7</v>
      </c>
      <c r="F14" s="10">
        <v>5</v>
      </c>
      <c r="G14" s="7" t="s">
        <v>25</v>
      </c>
      <c r="H14" s="8" t="s">
        <v>26</v>
      </c>
      <c r="I14" s="8" t="s">
        <v>27</v>
      </c>
      <c r="J14" s="28">
        <v>41730</v>
      </c>
      <c r="K14" s="33" t="s">
        <v>11</v>
      </c>
      <c r="L14" s="38" t="s">
        <v>12</v>
      </c>
      <c r="M14" s="10" t="s">
        <v>11</v>
      </c>
      <c r="N14" s="10">
        <v>5.6</v>
      </c>
      <c r="O14" s="10"/>
    </row>
    <row r="15" spans="1:15" x14ac:dyDescent="0.2">
      <c r="A15" s="11">
        <v>61109</v>
      </c>
      <c r="B15" s="12" t="s">
        <v>52</v>
      </c>
      <c r="C15" s="13" t="s">
        <v>53</v>
      </c>
      <c r="D15" s="14" t="s">
        <v>54</v>
      </c>
      <c r="E15" s="14" t="s">
        <v>7</v>
      </c>
      <c r="F15" s="15">
        <f>0.8+1.6</f>
        <v>2.4000000000000004</v>
      </c>
      <c r="G15" s="12" t="s">
        <v>55</v>
      </c>
      <c r="H15" s="13" t="s">
        <v>56</v>
      </c>
      <c r="I15" s="13" t="s">
        <v>57</v>
      </c>
      <c r="J15" s="29">
        <v>42644</v>
      </c>
      <c r="K15" s="34" t="s">
        <v>11</v>
      </c>
      <c r="L15" s="41" t="s">
        <v>12</v>
      </c>
      <c r="M15" s="15" t="s">
        <v>11</v>
      </c>
      <c r="N15" s="15" t="s">
        <v>11</v>
      </c>
      <c r="O15" s="15"/>
    </row>
    <row r="16" spans="1:15" x14ac:dyDescent="0.2">
      <c r="A16" s="6">
        <v>61110</v>
      </c>
      <c r="B16" s="7" t="s">
        <v>58</v>
      </c>
      <c r="C16" s="8" t="s">
        <v>59</v>
      </c>
      <c r="D16" s="9" t="s">
        <v>60</v>
      </c>
      <c r="E16" s="9" t="s">
        <v>7</v>
      </c>
      <c r="F16" s="10">
        <v>3.6</v>
      </c>
      <c r="G16" s="7" t="s">
        <v>46</v>
      </c>
      <c r="H16" s="8" t="s">
        <v>47</v>
      </c>
      <c r="I16" s="8" t="s">
        <v>48</v>
      </c>
      <c r="J16" s="28">
        <v>42339</v>
      </c>
      <c r="K16" s="33" t="s">
        <v>11</v>
      </c>
      <c r="L16" s="38" t="s">
        <v>12</v>
      </c>
      <c r="M16" s="10">
        <v>0.3</v>
      </c>
      <c r="N16" s="10" t="s">
        <v>11</v>
      </c>
      <c r="O16" s="10"/>
    </row>
    <row r="17" spans="1:15" x14ac:dyDescent="0.2">
      <c r="A17" s="6">
        <v>61110</v>
      </c>
      <c r="B17" s="7" t="s">
        <v>58</v>
      </c>
      <c r="C17" s="8" t="s">
        <v>59</v>
      </c>
      <c r="D17" s="9" t="s">
        <v>61</v>
      </c>
      <c r="E17" s="9" t="s">
        <v>7</v>
      </c>
      <c r="F17" s="10">
        <v>4</v>
      </c>
      <c r="G17" s="7" t="s">
        <v>62</v>
      </c>
      <c r="H17" s="8" t="s">
        <v>63</v>
      </c>
      <c r="I17" s="8" t="s">
        <v>57</v>
      </c>
      <c r="J17" s="28">
        <v>42339</v>
      </c>
      <c r="K17" s="33" t="s">
        <v>11</v>
      </c>
      <c r="L17" s="39" t="s">
        <v>12</v>
      </c>
      <c r="M17" s="10" t="s">
        <v>11</v>
      </c>
      <c r="N17" s="10" t="s">
        <v>11</v>
      </c>
      <c r="O17" s="16">
        <v>10.153846</v>
      </c>
    </row>
    <row r="18" spans="1:15" x14ac:dyDescent="0.2">
      <c r="A18" s="6">
        <v>61110</v>
      </c>
      <c r="B18" s="7" t="s">
        <v>58</v>
      </c>
      <c r="C18" s="8" t="s">
        <v>59</v>
      </c>
      <c r="D18" s="9" t="s">
        <v>27</v>
      </c>
      <c r="E18" s="9" t="s">
        <v>7</v>
      </c>
      <c r="F18" s="10">
        <v>20</v>
      </c>
      <c r="G18" s="7" t="s">
        <v>25</v>
      </c>
      <c r="H18" s="8" t="s">
        <v>26</v>
      </c>
      <c r="I18" s="8" t="s">
        <v>27</v>
      </c>
      <c r="J18" s="28">
        <v>42339</v>
      </c>
      <c r="K18" s="33" t="s">
        <v>11</v>
      </c>
      <c r="L18" s="38" t="s">
        <v>12</v>
      </c>
      <c r="M18" s="10" t="s">
        <v>11</v>
      </c>
      <c r="N18" s="10">
        <v>27</v>
      </c>
      <c r="O18" s="10"/>
    </row>
    <row r="19" spans="1:15" x14ac:dyDescent="0.2">
      <c r="A19" s="6">
        <v>61112</v>
      </c>
      <c r="B19" s="7" t="s">
        <v>64</v>
      </c>
      <c r="C19" s="8" t="s">
        <v>65</v>
      </c>
      <c r="D19" s="9" t="s">
        <v>66</v>
      </c>
      <c r="E19" s="9" t="s">
        <v>7</v>
      </c>
      <c r="F19" s="10">
        <v>2</v>
      </c>
      <c r="G19" s="7" t="s">
        <v>25</v>
      </c>
      <c r="H19" s="8" t="s">
        <v>26</v>
      </c>
      <c r="I19" s="8" t="s">
        <v>27</v>
      </c>
      <c r="J19" s="28">
        <v>41579</v>
      </c>
      <c r="K19" s="33" t="s">
        <v>11</v>
      </c>
      <c r="L19" s="38" t="s">
        <v>12</v>
      </c>
      <c r="M19" s="10" t="s">
        <v>11</v>
      </c>
      <c r="N19" s="10">
        <v>2.6</v>
      </c>
      <c r="O19" s="10"/>
    </row>
    <row r="20" spans="1:15" x14ac:dyDescent="0.2">
      <c r="A20" s="6">
        <v>61113</v>
      </c>
      <c r="B20" s="7" t="s">
        <v>67</v>
      </c>
      <c r="C20" s="8" t="s">
        <v>68</v>
      </c>
      <c r="D20" s="9" t="s">
        <v>69</v>
      </c>
      <c r="E20" s="9" t="s">
        <v>7</v>
      </c>
      <c r="F20" s="10">
        <v>1</v>
      </c>
      <c r="G20" s="7" t="s">
        <v>25</v>
      </c>
      <c r="H20" s="8" t="s">
        <v>26</v>
      </c>
      <c r="I20" s="8" t="s">
        <v>27</v>
      </c>
      <c r="J20" s="28">
        <v>41640</v>
      </c>
      <c r="K20" s="33" t="s">
        <v>11</v>
      </c>
      <c r="L20" s="38" t="s">
        <v>12</v>
      </c>
      <c r="M20" s="10" t="s">
        <v>11</v>
      </c>
      <c r="N20" s="10">
        <v>1.3</v>
      </c>
      <c r="O20" s="10"/>
    </row>
    <row r="21" spans="1:15" x14ac:dyDescent="0.2">
      <c r="A21" s="6">
        <v>61114</v>
      </c>
      <c r="B21" s="7" t="s">
        <v>70</v>
      </c>
      <c r="C21" s="8" t="s">
        <v>59</v>
      </c>
      <c r="D21" s="9" t="s">
        <v>71</v>
      </c>
      <c r="E21" s="9" t="s">
        <v>7</v>
      </c>
      <c r="F21" s="10">
        <v>1</v>
      </c>
      <c r="G21" s="7" t="s">
        <v>25</v>
      </c>
      <c r="H21" s="8" t="s">
        <v>26</v>
      </c>
      <c r="I21" s="8" t="s">
        <v>27</v>
      </c>
      <c r="J21" s="28">
        <v>41306</v>
      </c>
      <c r="K21" s="33" t="s">
        <v>11</v>
      </c>
      <c r="L21" s="38" t="s">
        <v>12</v>
      </c>
      <c r="M21" s="10" t="s">
        <v>11</v>
      </c>
      <c r="N21" s="10">
        <v>1.2</v>
      </c>
      <c r="O21" s="10"/>
    </row>
    <row r="22" spans="1:15" x14ac:dyDescent="0.2">
      <c r="A22" s="6">
        <v>61122</v>
      </c>
      <c r="B22" s="7" t="s">
        <v>72</v>
      </c>
      <c r="C22" s="8" t="s">
        <v>73</v>
      </c>
      <c r="D22" s="9" t="s">
        <v>74</v>
      </c>
      <c r="E22" s="9" t="s">
        <v>7</v>
      </c>
      <c r="F22" s="10">
        <v>0.8</v>
      </c>
      <c r="G22" s="7" t="s">
        <v>55</v>
      </c>
      <c r="H22" s="8" t="s">
        <v>56</v>
      </c>
      <c r="I22" s="8" t="s">
        <v>57</v>
      </c>
      <c r="J22" s="28">
        <v>44136</v>
      </c>
      <c r="K22" s="33" t="s">
        <v>11</v>
      </c>
      <c r="L22" s="38" t="s">
        <v>12</v>
      </c>
      <c r="M22" s="10" t="s">
        <v>11</v>
      </c>
      <c r="N22" s="10" t="s">
        <v>11</v>
      </c>
      <c r="O22" s="10"/>
    </row>
    <row r="23" spans="1:15" x14ac:dyDescent="0.2">
      <c r="A23" s="6">
        <v>61122</v>
      </c>
      <c r="B23" s="7" t="s">
        <v>72</v>
      </c>
      <c r="C23" s="8" t="s">
        <v>73</v>
      </c>
      <c r="D23" s="9" t="s">
        <v>75</v>
      </c>
      <c r="E23" s="9" t="s">
        <v>7</v>
      </c>
      <c r="F23" s="10">
        <v>1.6</v>
      </c>
      <c r="G23" s="7" t="s">
        <v>55</v>
      </c>
      <c r="H23" s="8" t="s">
        <v>56</v>
      </c>
      <c r="I23" s="8" t="s">
        <v>57</v>
      </c>
      <c r="J23" s="28">
        <v>44136</v>
      </c>
      <c r="K23" s="33" t="s">
        <v>11</v>
      </c>
      <c r="L23" s="38" t="s">
        <v>12</v>
      </c>
      <c r="M23" s="10" t="s">
        <v>11</v>
      </c>
      <c r="N23" s="10" t="s">
        <v>11</v>
      </c>
      <c r="O23" s="10"/>
    </row>
    <row r="24" spans="1:15" hidden="1" x14ac:dyDescent="0.2">
      <c r="A24" s="6">
        <v>61132</v>
      </c>
      <c r="B24" s="7" t="s">
        <v>76</v>
      </c>
      <c r="C24" s="8" t="s">
        <v>77</v>
      </c>
      <c r="D24" s="9" t="s">
        <v>78</v>
      </c>
      <c r="E24" s="9" t="s">
        <v>7</v>
      </c>
      <c r="F24" s="10">
        <v>23.4</v>
      </c>
      <c r="G24" s="7" t="s">
        <v>8</v>
      </c>
      <c r="H24" s="8" t="s">
        <v>9</v>
      </c>
      <c r="I24" s="8" t="s">
        <v>10</v>
      </c>
      <c r="J24" s="28">
        <v>41244</v>
      </c>
      <c r="K24" s="33" t="s">
        <v>11</v>
      </c>
      <c r="L24" s="38" t="s">
        <v>79</v>
      </c>
      <c r="M24" s="10" t="s">
        <v>11</v>
      </c>
      <c r="N24" s="10" t="s">
        <v>11</v>
      </c>
      <c r="O24" s="10"/>
    </row>
    <row r="25" spans="1:15" x14ac:dyDescent="0.2">
      <c r="A25" s="6">
        <v>61133</v>
      </c>
      <c r="B25" s="7" t="s">
        <v>80</v>
      </c>
      <c r="C25" s="8" t="s">
        <v>81</v>
      </c>
      <c r="D25" s="9" t="s">
        <v>82</v>
      </c>
      <c r="E25" s="9" t="s">
        <v>7</v>
      </c>
      <c r="F25" s="10">
        <v>20</v>
      </c>
      <c r="G25" s="7" t="s">
        <v>25</v>
      </c>
      <c r="H25" s="8" t="s">
        <v>26</v>
      </c>
      <c r="I25" s="8" t="s">
        <v>27</v>
      </c>
      <c r="J25" s="28">
        <v>42705</v>
      </c>
      <c r="K25" s="33" t="s">
        <v>11</v>
      </c>
      <c r="L25" s="38" t="s">
        <v>12</v>
      </c>
      <c r="M25" s="10" t="s">
        <v>11</v>
      </c>
      <c r="N25" s="10">
        <v>25.5</v>
      </c>
      <c r="O25" s="10"/>
    </row>
    <row r="26" spans="1:15" x14ac:dyDescent="0.2">
      <c r="A26" s="6">
        <v>61136</v>
      </c>
      <c r="B26" s="7" t="s">
        <v>83</v>
      </c>
      <c r="C26" s="8" t="s">
        <v>84</v>
      </c>
      <c r="D26" s="9" t="s">
        <v>45</v>
      </c>
      <c r="E26" s="9" t="s">
        <v>7</v>
      </c>
      <c r="F26" s="10">
        <v>5.0999999999999996</v>
      </c>
      <c r="G26" s="7" t="s">
        <v>46</v>
      </c>
      <c r="H26" s="8" t="s">
        <v>47</v>
      </c>
      <c r="I26" s="8" t="s">
        <v>48</v>
      </c>
      <c r="J26" s="28">
        <v>42217</v>
      </c>
      <c r="K26" s="33" t="s">
        <v>11</v>
      </c>
      <c r="L26" s="38" t="s">
        <v>12</v>
      </c>
      <c r="M26" s="10">
        <v>1.3</v>
      </c>
      <c r="N26" s="10" t="s">
        <v>11</v>
      </c>
      <c r="O26" s="10"/>
    </row>
    <row r="27" spans="1:15" x14ac:dyDescent="0.2">
      <c r="A27" s="6">
        <v>61136</v>
      </c>
      <c r="B27" s="7" t="s">
        <v>83</v>
      </c>
      <c r="C27" s="8" t="s">
        <v>84</v>
      </c>
      <c r="D27" s="9" t="s">
        <v>49</v>
      </c>
      <c r="E27" s="9" t="s">
        <v>7</v>
      </c>
      <c r="F27" s="10">
        <v>10</v>
      </c>
      <c r="G27" s="7" t="s">
        <v>25</v>
      </c>
      <c r="H27" s="8" t="s">
        <v>26</v>
      </c>
      <c r="I27" s="8" t="s">
        <v>27</v>
      </c>
      <c r="J27" s="28">
        <v>42217</v>
      </c>
      <c r="K27" s="33" t="s">
        <v>11</v>
      </c>
      <c r="L27" s="38" t="s">
        <v>12</v>
      </c>
      <c r="M27" s="10" t="s">
        <v>11</v>
      </c>
      <c r="N27" s="10">
        <v>15.5</v>
      </c>
      <c r="O27" s="10"/>
    </row>
    <row r="28" spans="1:15" x14ac:dyDescent="0.2">
      <c r="A28" s="6">
        <v>61137</v>
      </c>
      <c r="B28" s="7" t="s">
        <v>85</v>
      </c>
      <c r="C28" s="8" t="s">
        <v>86</v>
      </c>
      <c r="D28" s="9" t="s">
        <v>87</v>
      </c>
      <c r="E28" s="9" t="s">
        <v>7</v>
      </c>
      <c r="F28" s="10">
        <v>4</v>
      </c>
      <c r="G28" s="7" t="s">
        <v>25</v>
      </c>
      <c r="H28" s="8" t="s">
        <v>26</v>
      </c>
      <c r="I28" s="8" t="s">
        <v>27</v>
      </c>
      <c r="J28" s="28">
        <v>43800</v>
      </c>
      <c r="K28" s="33" t="s">
        <v>11</v>
      </c>
      <c r="L28" s="38" t="s">
        <v>12</v>
      </c>
      <c r="M28" s="10" t="s">
        <v>11</v>
      </c>
      <c r="N28" s="10">
        <v>5</v>
      </c>
      <c r="O28" s="10"/>
    </row>
    <row r="29" spans="1:15" x14ac:dyDescent="0.2">
      <c r="A29" s="6">
        <v>61146</v>
      </c>
      <c r="B29" s="7" t="s">
        <v>88</v>
      </c>
      <c r="C29" s="8" t="s">
        <v>84</v>
      </c>
      <c r="D29" s="9" t="s">
        <v>6</v>
      </c>
      <c r="E29" s="9" t="s">
        <v>7</v>
      </c>
      <c r="F29" s="10">
        <v>424.9</v>
      </c>
      <c r="G29" s="7" t="s">
        <v>89</v>
      </c>
      <c r="H29" s="8" t="s">
        <v>90</v>
      </c>
      <c r="I29" s="8" t="s">
        <v>42</v>
      </c>
      <c r="J29" s="28">
        <v>27515</v>
      </c>
      <c r="K29" s="33" t="s">
        <v>11</v>
      </c>
      <c r="L29" s="39" t="s">
        <v>12</v>
      </c>
      <c r="M29" s="10" t="s">
        <v>11</v>
      </c>
      <c r="N29" s="10" t="s">
        <v>11</v>
      </c>
      <c r="O29" s="10">
        <v>11.286327340459948</v>
      </c>
    </row>
    <row r="30" spans="1:15" x14ac:dyDescent="0.2">
      <c r="A30" s="6">
        <v>61146</v>
      </c>
      <c r="B30" s="7" t="s">
        <v>88</v>
      </c>
      <c r="C30" s="8" t="s">
        <v>84</v>
      </c>
      <c r="D30" s="9" t="s">
        <v>91</v>
      </c>
      <c r="E30" s="9" t="s">
        <v>7</v>
      </c>
      <c r="F30" s="10">
        <v>424.9</v>
      </c>
      <c r="G30" s="7" t="s">
        <v>89</v>
      </c>
      <c r="H30" s="8" t="s">
        <v>90</v>
      </c>
      <c r="I30" s="8" t="s">
        <v>42</v>
      </c>
      <c r="J30" s="28">
        <v>27668</v>
      </c>
      <c r="K30" s="33" t="s">
        <v>11</v>
      </c>
      <c r="L30" s="39" t="s">
        <v>12</v>
      </c>
      <c r="M30" s="10" t="s">
        <v>11</v>
      </c>
      <c r="N30" s="10" t="s">
        <v>11</v>
      </c>
      <c r="O30" s="10">
        <v>11.286327340459948</v>
      </c>
    </row>
    <row r="31" spans="1:15" x14ac:dyDescent="0.2">
      <c r="A31" s="6">
        <v>61146</v>
      </c>
      <c r="B31" s="7" t="s">
        <v>88</v>
      </c>
      <c r="C31" s="8" t="s">
        <v>84</v>
      </c>
      <c r="D31" s="9" t="s">
        <v>92</v>
      </c>
      <c r="E31" s="9" t="s">
        <v>93</v>
      </c>
      <c r="F31" s="10">
        <v>92.3</v>
      </c>
      <c r="G31" s="7" t="s">
        <v>94</v>
      </c>
      <c r="H31" s="8" t="s">
        <v>63</v>
      </c>
      <c r="I31" s="8" t="s">
        <v>21</v>
      </c>
      <c r="J31" s="28">
        <v>28307</v>
      </c>
      <c r="K31" s="33" t="s">
        <v>11</v>
      </c>
      <c r="L31" s="39" t="s">
        <v>12</v>
      </c>
      <c r="M31" s="10" t="s">
        <v>11</v>
      </c>
      <c r="N31" s="10" t="s">
        <v>11</v>
      </c>
      <c r="O31" s="10">
        <v>14.755995034503901</v>
      </c>
    </row>
    <row r="32" spans="1:15" x14ac:dyDescent="0.2">
      <c r="A32" s="6">
        <v>61146</v>
      </c>
      <c r="B32" s="7" t="s">
        <v>88</v>
      </c>
      <c r="C32" s="8" t="s">
        <v>84</v>
      </c>
      <c r="D32" s="9" t="s">
        <v>95</v>
      </c>
      <c r="E32" s="9" t="s">
        <v>96</v>
      </c>
      <c r="F32" s="10">
        <v>92.3</v>
      </c>
      <c r="G32" s="7" t="s">
        <v>94</v>
      </c>
      <c r="H32" s="8" t="s">
        <v>63</v>
      </c>
      <c r="I32" s="8" t="s">
        <v>21</v>
      </c>
      <c r="J32" s="28">
        <v>28246</v>
      </c>
      <c r="K32" s="33" t="s">
        <v>11</v>
      </c>
      <c r="L32" s="39" t="s">
        <v>12</v>
      </c>
      <c r="M32" s="10" t="s">
        <v>11</v>
      </c>
      <c r="N32" s="10" t="s">
        <v>11</v>
      </c>
      <c r="O32" s="10">
        <v>14.755995034503901</v>
      </c>
    </row>
    <row r="33" spans="1:15" x14ac:dyDescent="0.2">
      <c r="A33" s="11">
        <v>61146</v>
      </c>
      <c r="B33" s="12" t="s">
        <v>88</v>
      </c>
      <c r="C33" s="13" t="s">
        <v>84</v>
      </c>
      <c r="D33" s="14" t="s">
        <v>97</v>
      </c>
      <c r="E33" s="14" t="s">
        <v>93</v>
      </c>
      <c r="F33" s="15">
        <f>48.1*4</f>
        <v>192.4</v>
      </c>
      <c r="G33" s="12" t="s">
        <v>94</v>
      </c>
      <c r="H33" s="13" t="s">
        <v>63</v>
      </c>
      <c r="I33" s="13" t="s">
        <v>18</v>
      </c>
      <c r="J33" s="29">
        <v>28307</v>
      </c>
      <c r="K33" s="34" t="s">
        <v>11</v>
      </c>
      <c r="L33" s="40" t="s">
        <v>12</v>
      </c>
      <c r="M33" s="15" t="s">
        <v>11</v>
      </c>
      <c r="N33" s="15" t="s">
        <v>11</v>
      </c>
      <c r="O33" s="15">
        <v>14.755995034503901</v>
      </c>
    </row>
    <row r="34" spans="1:15" x14ac:dyDescent="0.2">
      <c r="A34" s="17">
        <v>61146</v>
      </c>
      <c r="B34" s="18" t="s">
        <v>88</v>
      </c>
      <c r="C34" s="19" t="s">
        <v>84</v>
      </c>
      <c r="D34" s="20" t="s">
        <v>98</v>
      </c>
      <c r="E34" s="20" t="s">
        <v>96</v>
      </c>
      <c r="F34" s="21">
        <f>48.1*4</f>
        <v>192.4</v>
      </c>
      <c r="G34" s="18" t="s">
        <v>94</v>
      </c>
      <c r="H34" s="19" t="s">
        <v>63</v>
      </c>
      <c r="I34" s="19" t="s">
        <v>18</v>
      </c>
      <c r="J34" s="30">
        <v>28246</v>
      </c>
      <c r="K34" s="35" t="s">
        <v>11</v>
      </c>
      <c r="L34" s="42" t="s">
        <v>12</v>
      </c>
      <c r="M34" s="21" t="s">
        <v>11</v>
      </c>
      <c r="N34" s="21" t="s">
        <v>11</v>
      </c>
      <c r="O34" s="21">
        <v>14.755995034503901</v>
      </c>
    </row>
    <row r="35" spans="1:15" x14ac:dyDescent="0.2">
      <c r="A35" s="11">
        <v>61146</v>
      </c>
      <c r="B35" s="12" t="s">
        <v>88</v>
      </c>
      <c r="C35" s="13" t="s">
        <v>84</v>
      </c>
      <c r="D35" s="14" t="s">
        <v>99</v>
      </c>
      <c r="E35" s="14" t="s">
        <v>7</v>
      </c>
      <c r="F35" s="15">
        <f>21*2</f>
        <v>42</v>
      </c>
      <c r="G35" s="12" t="s">
        <v>100</v>
      </c>
      <c r="H35" s="13" t="s">
        <v>63</v>
      </c>
      <c r="I35" s="13" t="s">
        <v>101</v>
      </c>
      <c r="J35" s="29">
        <v>26481</v>
      </c>
      <c r="K35" s="34" t="s">
        <v>11</v>
      </c>
      <c r="L35" s="40" t="s">
        <v>12</v>
      </c>
      <c r="M35" s="15" t="s">
        <v>11</v>
      </c>
      <c r="N35" s="15" t="s">
        <v>11</v>
      </c>
      <c r="O35" s="15">
        <v>11.382039573820396</v>
      </c>
    </row>
    <row r="36" spans="1:15" x14ac:dyDescent="0.2">
      <c r="A36" s="6">
        <v>61147</v>
      </c>
      <c r="B36" s="7" t="s">
        <v>102</v>
      </c>
      <c r="C36" s="8" t="s">
        <v>7</v>
      </c>
      <c r="D36" s="9" t="s">
        <v>103</v>
      </c>
      <c r="E36" s="9" t="s">
        <v>7</v>
      </c>
      <c r="F36" s="10">
        <v>80.8</v>
      </c>
      <c r="G36" s="7" t="s">
        <v>89</v>
      </c>
      <c r="H36" s="8" t="s">
        <v>90</v>
      </c>
      <c r="I36" s="8" t="s">
        <v>42</v>
      </c>
      <c r="J36" s="28">
        <v>22706</v>
      </c>
      <c r="K36" s="33" t="s">
        <v>11</v>
      </c>
      <c r="L36" s="39" t="s">
        <v>12</v>
      </c>
      <c r="M36" s="10" t="s">
        <v>11</v>
      </c>
      <c r="N36" s="10" t="s">
        <v>11</v>
      </c>
      <c r="O36" s="10">
        <v>11.670260065153425</v>
      </c>
    </row>
    <row r="37" spans="1:15" x14ac:dyDescent="0.2">
      <c r="A37" s="6">
        <v>61147</v>
      </c>
      <c r="B37" s="7" t="s">
        <v>102</v>
      </c>
      <c r="C37" s="8" t="s">
        <v>7</v>
      </c>
      <c r="D37" s="9" t="s">
        <v>104</v>
      </c>
      <c r="E37" s="9" t="s">
        <v>7</v>
      </c>
      <c r="F37" s="10">
        <v>78.099999999999994</v>
      </c>
      <c r="G37" s="7" t="s">
        <v>89</v>
      </c>
      <c r="H37" s="8" t="s">
        <v>90</v>
      </c>
      <c r="I37" s="8" t="s">
        <v>42</v>
      </c>
      <c r="J37" s="28">
        <v>23346</v>
      </c>
      <c r="K37" s="33" t="s">
        <v>11</v>
      </c>
      <c r="L37" s="39" t="s">
        <v>12</v>
      </c>
      <c r="M37" s="10" t="s">
        <v>11</v>
      </c>
      <c r="N37" s="10" t="s">
        <v>11</v>
      </c>
      <c r="O37" s="10">
        <v>11.670260065153425</v>
      </c>
    </row>
    <row r="38" spans="1:15" x14ac:dyDescent="0.2">
      <c r="A38" s="6">
        <v>61147</v>
      </c>
      <c r="B38" s="7" t="s">
        <v>102</v>
      </c>
      <c r="C38" s="8" t="s">
        <v>7</v>
      </c>
      <c r="D38" s="9" t="s">
        <v>105</v>
      </c>
      <c r="E38" s="9" t="s">
        <v>7</v>
      </c>
      <c r="F38" s="10">
        <v>384</v>
      </c>
      <c r="G38" s="7" t="s">
        <v>106</v>
      </c>
      <c r="H38" s="8" t="s">
        <v>17</v>
      </c>
      <c r="I38" s="8" t="s">
        <v>42</v>
      </c>
      <c r="J38" s="28">
        <v>26543</v>
      </c>
      <c r="K38" s="33" t="s">
        <v>11</v>
      </c>
      <c r="L38" s="39" t="s">
        <v>12</v>
      </c>
      <c r="M38" s="10" t="s">
        <v>11</v>
      </c>
      <c r="N38" s="10" t="s">
        <v>11</v>
      </c>
      <c r="O38" s="10">
        <v>11.670260065153425</v>
      </c>
    </row>
    <row r="39" spans="1:15" x14ac:dyDescent="0.2">
      <c r="A39" s="6">
        <v>61147</v>
      </c>
      <c r="B39" s="7" t="s">
        <v>102</v>
      </c>
      <c r="C39" s="8" t="s">
        <v>7</v>
      </c>
      <c r="D39" s="9" t="s">
        <v>107</v>
      </c>
      <c r="E39" s="9" t="s">
        <v>7</v>
      </c>
      <c r="F39" s="10">
        <v>381.6</v>
      </c>
      <c r="G39" s="7" t="s">
        <v>106</v>
      </c>
      <c r="H39" s="8" t="s">
        <v>17</v>
      </c>
      <c r="I39" s="8" t="s">
        <v>42</v>
      </c>
      <c r="J39" s="28">
        <v>26908</v>
      </c>
      <c r="K39" s="33" t="s">
        <v>11</v>
      </c>
      <c r="L39" s="39" t="s">
        <v>12</v>
      </c>
      <c r="M39" s="10" t="s">
        <v>11</v>
      </c>
      <c r="N39" s="10" t="s">
        <v>11</v>
      </c>
      <c r="O39" s="10">
        <v>11.670260065153425</v>
      </c>
    </row>
    <row r="40" spans="1:15" x14ac:dyDescent="0.2">
      <c r="A40" s="11">
        <v>61147</v>
      </c>
      <c r="B40" s="12" t="s">
        <v>102</v>
      </c>
      <c r="C40" s="13" t="s">
        <v>7</v>
      </c>
      <c r="D40" s="14" t="s">
        <v>108</v>
      </c>
      <c r="E40" s="14" t="s">
        <v>7</v>
      </c>
      <c r="F40" s="15">
        <f>21*2</f>
        <v>42</v>
      </c>
      <c r="G40" s="12" t="s">
        <v>100</v>
      </c>
      <c r="H40" s="13" t="s">
        <v>63</v>
      </c>
      <c r="I40" s="13" t="s">
        <v>101</v>
      </c>
      <c r="J40" s="29">
        <v>26420</v>
      </c>
      <c r="K40" s="34" t="s">
        <v>11</v>
      </c>
      <c r="L40" s="40" t="s">
        <v>12</v>
      </c>
      <c r="M40" s="15" t="s">
        <v>11</v>
      </c>
      <c r="N40" s="15" t="s">
        <v>11</v>
      </c>
      <c r="O40" s="15">
        <v>11.373540856031129</v>
      </c>
    </row>
    <row r="41" spans="1:15" x14ac:dyDescent="0.2">
      <c r="A41" s="6">
        <v>61148</v>
      </c>
      <c r="B41" s="7" t="s">
        <v>109</v>
      </c>
      <c r="C41" s="8" t="s">
        <v>7</v>
      </c>
      <c r="D41" s="9" t="s">
        <v>110</v>
      </c>
      <c r="E41" s="9" t="s">
        <v>7</v>
      </c>
      <c r="F41" s="10">
        <v>78.599999999999994</v>
      </c>
      <c r="G41" s="7" t="s">
        <v>100</v>
      </c>
      <c r="H41" s="8" t="s">
        <v>90</v>
      </c>
      <c r="I41" s="8" t="s">
        <v>42</v>
      </c>
      <c r="J41" s="28">
        <v>25235</v>
      </c>
      <c r="K41" s="33" t="s">
        <v>11</v>
      </c>
      <c r="L41" s="39" t="s">
        <v>12</v>
      </c>
      <c r="M41" s="10" t="s">
        <v>11</v>
      </c>
      <c r="N41" s="10" t="s">
        <v>11</v>
      </c>
      <c r="O41" s="10">
        <v>11.724295604909981</v>
      </c>
    </row>
    <row r="42" spans="1:15" x14ac:dyDescent="0.2">
      <c r="A42" s="6">
        <v>61148</v>
      </c>
      <c r="B42" s="7" t="s">
        <v>109</v>
      </c>
      <c r="C42" s="8" t="s">
        <v>7</v>
      </c>
      <c r="D42" s="9" t="s">
        <v>111</v>
      </c>
      <c r="E42" s="9" t="s">
        <v>7</v>
      </c>
      <c r="F42" s="10">
        <v>91.5</v>
      </c>
      <c r="G42" s="7" t="s">
        <v>89</v>
      </c>
      <c r="H42" s="8" t="s">
        <v>90</v>
      </c>
      <c r="I42" s="8" t="s">
        <v>42</v>
      </c>
      <c r="J42" s="28">
        <v>23863</v>
      </c>
      <c r="K42" s="28">
        <v>45992</v>
      </c>
      <c r="L42" s="39" t="s">
        <v>12</v>
      </c>
      <c r="M42" s="10" t="s">
        <v>11</v>
      </c>
      <c r="N42" s="10" t="s">
        <v>11</v>
      </c>
      <c r="O42" s="10">
        <v>11.724295604909981</v>
      </c>
    </row>
    <row r="43" spans="1:15" x14ac:dyDescent="0.2">
      <c r="A43" s="6">
        <v>61148</v>
      </c>
      <c r="B43" s="7" t="s">
        <v>109</v>
      </c>
      <c r="C43" s="8" t="s">
        <v>7</v>
      </c>
      <c r="D43" s="9" t="s">
        <v>112</v>
      </c>
      <c r="E43" s="9" t="s">
        <v>7</v>
      </c>
      <c r="F43" s="10">
        <v>92.7</v>
      </c>
      <c r="G43" s="7" t="s">
        <v>89</v>
      </c>
      <c r="H43" s="8" t="s">
        <v>90</v>
      </c>
      <c r="I43" s="8" t="s">
        <v>42</v>
      </c>
      <c r="J43" s="28">
        <v>24320</v>
      </c>
      <c r="K43" s="28">
        <v>45992</v>
      </c>
      <c r="L43" s="39" t="s">
        <v>12</v>
      </c>
      <c r="M43" s="10" t="s">
        <v>11</v>
      </c>
      <c r="N43" s="10" t="s">
        <v>11</v>
      </c>
      <c r="O43" s="10">
        <v>11.724295604909981</v>
      </c>
    </row>
    <row r="44" spans="1:15" x14ac:dyDescent="0.2">
      <c r="A44" s="6">
        <v>61148</v>
      </c>
      <c r="B44" s="7" t="s">
        <v>109</v>
      </c>
      <c r="C44" s="8" t="s">
        <v>7</v>
      </c>
      <c r="D44" s="9" t="s">
        <v>113</v>
      </c>
      <c r="E44" s="9" t="s">
        <v>7</v>
      </c>
      <c r="F44" s="10">
        <v>91.7</v>
      </c>
      <c r="G44" s="7" t="s">
        <v>89</v>
      </c>
      <c r="H44" s="8" t="s">
        <v>90</v>
      </c>
      <c r="I44" s="8" t="s">
        <v>42</v>
      </c>
      <c r="J44" s="28">
        <v>24990</v>
      </c>
      <c r="K44" s="33" t="s">
        <v>11</v>
      </c>
      <c r="L44" s="39" t="s">
        <v>12</v>
      </c>
      <c r="M44" s="10" t="s">
        <v>11</v>
      </c>
      <c r="N44" s="10" t="s">
        <v>11</v>
      </c>
      <c r="O44" s="10">
        <v>11.724295604909981</v>
      </c>
    </row>
    <row r="45" spans="1:15" x14ac:dyDescent="0.2">
      <c r="A45" s="11">
        <v>61148</v>
      </c>
      <c r="B45" s="12" t="s">
        <v>109</v>
      </c>
      <c r="C45" s="13" t="s">
        <v>7</v>
      </c>
      <c r="D45" s="14" t="s">
        <v>114</v>
      </c>
      <c r="E45" s="14" t="s">
        <v>115</v>
      </c>
      <c r="F45" s="15">
        <f>58.6*2</f>
        <v>117.2</v>
      </c>
      <c r="G45" s="12" t="s">
        <v>94</v>
      </c>
      <c r="H45" s="13" t="s">
        <v>63</v>
      </c>
      <c r="I45" s="13" t="s">
        <v>21</v>
      </c>
      <c r="J45" s="29">
        <v>39722</v>
      </c>
      <c r="K45" s="34" t="s">
        <v>11</v>
      </c>
      <c r="L45" s="40" t="s">
        <v>12</v>
      </c>
      <c r="M45" s="15" t="s">
        <v>11</v>
      </c>
      <c r="N45" s="15" t="s">
        <v>11</v>
      </c>
      <c r="O45" s="15">
        <v>9.9251546183182739</v>
      </c>
    </row>
    <row r="46" spans="1:15" x14ac:dyDescent="0.2">
      <c r="A46" s="11">
        <v>61148</v>
      </c>
      <c r="B46" s="12" t="s">
        <v>109</v>
      </c>
      <c r="C46" s="13" t="s">
        <v>7</v>
      </c>
      <c r="D46" s="14" t="s">
        <v>116</v>
      </c>
      <c r="E46" s="14" t="s">
        <v>115</v>
      </c>
      <c r="F46" s="15">
        <f>156.1*2</f>
        <v>312.2</v>
      </c>
      <c r="G46" s="12" t="s">
        <v>94</v>
      </c>
      <c r="H46" s="13" t="s">
        <v>63</v>
      </c>
      <c r="I46" s="13" t="s">
        <v>18</v>
      </c>
      <c r="J46" s="29">
        <v>39722</v>
      </c>
      <c r="K46" s="34" t="s">
        <v>11</v>
      </c>
      <c r="L46" s="40" t="s">
        <v>12</v>
      </c>
      <c r="M46" s="15" t="s">
        <v>11</v>
      </c>
      <c r="N46" s="15" t="s">
        <v>11</v>
      </c>
      <c r="O46" s="15">
        <v>9.9251546183182739</v>
      </c>
    </row>
    <row r="47" spans="1:15" x14ac:dyDescent="0.2">
      <c r="A47" s="6">
        <v>61149</v>
      </c>
      <c r="B47" s="7" t="s">
        <v>117</v>
      </c>
      <c r="C47" s="8" t="s">
        <v>7</v>
      </c>
      <c r="D47" s="9" t="s">
        <v>6</v>
      </c>
      <c r="E47" s="9" t="s">
        <v>7</v>
      </c>
      <c r="F47" s="10">
        <v>78.3</v>
      </c>
      <c r="G47" s="7" t="s">
        <v>89</v>
      </c>
      <c r="H47" s="8" t="s">
        <v>90</v>
      </c>
      <c r="I47" s="8" t="s">
        <v>42</v>
      </c>
      <c r="J47" s="28">
        <v>22068</v>
      </c>
      <c r="K47" s="33" t="s">
        <v>11</v>
      </c>
      <c r="L47" s="39" t="s">
        <v>12</v>
      </c>
      <c r="M47" s="10" t="s">
        <v>11</v>
      </c>
      <c r="N47" s="10" t="s">
        <v>11</v>
      </c>
      <c r="O47" s="10">
        <v>10.985156520069138</v>
      </c>
    </row>
    <row r="48" spans="1:15" x14ac:dyDescent="0.2">
      <c r="A48" s="6">
        <v>61149</v>
      </c>
      <c r="B48" s="7" t="s">
        <v>117</v>
      </c>
      <c r="C48" s="8" t="s">
        <v>7</v>
      </c>
      <c r="D48" s="9" t="s">
        <v>118</v>
      </c>
      <c r="E48" s="9" t="s">
        <v>7</v>
      </c>
      <c r="F48" s="10">
        <v>21</v>
      </c>
      <c r="G48" s="7" t="s">
        <v>100</v>
      </c>
      <c r="H48" s="8" t="s">
        <v>63</v>
      </c>
      <c r="I48" s="8" t="s">
        <v>101</v>
      </c>
      <c r="J48" s="28">
        <v>26634</v>
      </c>
      <c r="K48" s="33" t="s">
        <v>11</v>
      </c>
      <c r="L48" s="39" t="s">
        <v>12</v>
      </c>
      <c r="M48" s="10" t="s">
        <v>11</v>
      </c>
      <c r="N48" s="10" t="s">
        <v>11</v>
      </c>
      <c r="O48" s="10">
        <v>12.443558401930174</v>
      </c>
    </row>
    <row r="49" spans="1:15" x14ac:dyDescent="0.2">
      <c r="A49" s="6">
        <v>61149</v>
      </c>
      <c r="B49" s="7" t="s">
        <v>117</v>
      </c>
      <c r="C49" s="8" t="s">
        <v>7</v>
      </c>
      <c r="D49" s="9" t="s">
        <v>119</v>
      </c>
      <c r="E49" s="9" t="s">
        <v>7</v>
      </c>
      <c r="F49" s="10">
        <v>21</v>
      </c>
      <c r="G49" s="7" t="s">
        <v>100</v>
      </c>
      <c r="H49" s="8" t="s">
        <v>63</v>
      </c>
      <c r="I49" s="8" t="s">
        <v>101</v>
      </c>
      <c r="J49" s="28">
        <v>26634</v>
      </c>
      <c r="K49" s="33" t="s">
        <v>11</v>
      </c>
      <c r="L49" s="39" t="s">
        <v>12</v>
      </c>
      <c r="M49" s="10" t="s">
        <v>11</v>
      </c>
      <c r="N49" s="10" t="s">
        <v>11</v>
      </c>
      <c r="O49" s="10">
        <v>12.443558401930174</v>
      </c>
    </row>
    <row r="50" spans="1:15" x14ac:dyDescent="0.2">
      <c r="A50" s="6">
        <v>61149</v>
      </c>
      <c r="B50" s="7" t="s">
        <v>117</v>
      </c>
      <c r="C50" s="8" t="s">
        <v>7</v>
      </c>
      <c r="D50" s="9" t="s">
        <v>91</v>
      </c>
      <c r="E50" s="9" t="s">
        <v>7</v>
      </c>
      <c r="F50" s="10">
        <v>78.8</v>
      </c>
      <c r="G50" s="7" t="s">
        <v>89</v>
      </c>
      <c r="H50" s="8" t="s">
        <v>90</v>
      </c>
      <c r="I50" s="8" t="s">
        <v>42</v>
      </c>
      <c r="J50" s="28">
        <v>22341</v>
      </c>
      <c r="K50" s="33" t="s">
        <v>11</v>
      </c>
      <c r="L50" s="39" t="s">
        <v>12</v>
      </c>
      <c r="M50" s="10" t="s">
        <v>11</v>
      </c>
      <c r="N50" s="10" t="s">
        <v>11</v>
      </c>
      <c r="O50" s="10">
        <v>10.985156520069138</v>
      </c>
    </row>
    <row r="51" spans="1:15" x14ac:dyDescent="0.2">
      <c r="A51" s="11">
        <v>61149</v>
      </c>
      <c r="B51" s="12" t="s">
        <v>117</v>
      </c>
      <c r="C51" s="13" t="s">
        <v>7</v>
      </c>
      <c r="D51" s="14" t="s">
        <v>120</v>
      </c>
      <c r="E51" s="14" t="s">
        <v>7</v>
      </c>
      <c r="F51" s="15">
        <f>21*2</f>
        <v>42</v>
      </c>
      <c r="G51" s="12" t="s">
        <v>100</v>
      </c>
      <c r="H51" s="13" t="s">
        <v>63</v>
      </c>
      <c r="I51" s="13" t="s">
        <v>101</v>
      </c>
      <c r="J51" s="29">
        <v>26634</v>
      </c>
      <c r="K51" s="34" t="s">
        <v>11</v>
      </c>
      <c r="L51" s="40" t="s">
        <v>12</v>
      </c>
      <c r="M51" s="15" t="s">
        <v>11</v>
      </c>
      <c r="N51" s="15" t="s">
        <v>11</v>
      </c>
      <c r="O51" s="15">
        <v>12.443558401930174</v>
      </c>
    </row>
    <row r="52" spans="1:15" x14ac:dyDescent="0.2">
      <c r="A52" s="6">
        <v>61149</v>
      </c>
      <c r="B52" s="7" t="s">
        <v>117</v>
      </c>
      <c r="C52" s="8" t="s">
        <v>7</v>
      </c>
      <c r="D52" s="9" t="s">
        <v>103</v>
      </c>
      <c r="E52" s="9" t="s">
        <v>7</v>
      </c>
      <c r="F52" s="10">
        <v>196.3</v>
      </c>
      <c r="G52" s="7" t="s">
        <v>89</v>
      </c>
      <c r="H52" s="8" t="s">
        <v>90</v>
      </c>
      <c r="I52" s="8" t="s">
        <v>42</v>
      </c>
      <c r="J52" s="28">
        <v>25600</v>
      </c>
      <c r="K52" s="33" t="s">
        <v>11</v>
      </c>
      <c r="L52" s="39" t="s">
        <v>12</v>
      </c>
      <c r="M52" s="10" t="s">
        <v>11</v>
      </c>
      <c r="N52" s="10" t="s">
        <v>11</v>
      </c>
      <c r="O52" s="10">
        <v>10.985156520069138</v>
      </c>
    </row>
    <row r="53" spans="1:15" x14ac:dyDescent="0.2">
      <c r="A53" s="6">
        <v>61149</v>
      </c>
      <c r="B53" s="7" t="s">
        <v>117</v>
      </c>
      <c r="C53" s="8" t="s">
        <v>7</v>
      </c>
      <c r="D53" s="9" t="s">
        <v>121</v>
      </c>
      <c r="E53" s="9" t="s">
        <v>7</v>
      </c>
      <c r="F53" s="10">
        <v>21</v>
      </c>
      <c r="G53" s="7" t="s">
        <v>100</v>
      </c>
      <c r="H53" s="8" t="s">
        <v>63</v>
      </c>
      <c r="I53" s="8" t="s">
        <v>101</v>
      </c>
      <c r="J53" s="28">
        <v>26696</v>
      </c>
      <c r="K53" s="33" t="s">
        <v>11</v>
      </c>
      <c r="L53" s="39" t="s">
        <v>12</v>
      </c>
      <c r="M53" s="10" t="s">
        <v>11</v>
      </c>
      <c r="N53" s="10" t="s">
        <v>11</v>
      </c>
      <c r="O53" s="10">
        <v>12.443558401930174</v>
      </c>
    </row>
    <row r="54" spans="1:15" x14ac:dyDescent="0.2">
      <c r="A54" s="6">
        <v>61149</v>
      </c>
      <c r="B54" s="7" t="s">
        <v>117</v>
      </c>
      <c r="C54" s="8" t="s">
        <v>7</v>
      </c>
      <c r="D54" s="9" t="s">
        <v>122</v>
      </c>
      <c r="E54" s="9" t="s">
        <v>7</v>
      </c>
      <c r="F54" s="10">
        <v>21</v>
      </c>
      <c r="G54" s="7" t="s">
        <v>100</v>
      </c>
      <c r="H54" s="8" t="s">
        <v>63</v>
      </c>
      <c r="I54" s="8" t="s">
        <v>101</v>
      </c>
      <c r="J54" s="28">
        <v>26724</v>
      </c>
      <c r="K54" s="33" t="s">
        <v>11</v>
      </c>
      <c r="L54" s="39" t="s">
        <v>12</v>
      </c>
      <c r="M54" s="10" t="s">
        <v>11</v>
      </c>
      <c r="N54" s="10" t="s">
        <v>11</v>
      </c>
      <c r="O54" s="10">
        <v>12.443558401930174</v>
      </c>
    </row>
    <row r="55" spans="1:15" x14ac:dyDescent="0.2">
      <c r="A55" s="6">
        <v>61149</v>
      </c>
      <c r="B55" s="7" t="s">
        <v>117</v>
      </c>
      <c r="C55" s="8" t="s">
        <v>7</v>
      </c>
      <c r="D55" s="9" t="s">
        <v>104</v>
      </c>
      <c r="E55" s="9" t="s">
        <v>7</v>
      </c>
      <c r="F55" s="10" t="s">
        <v>11</v>
      </c>
      <c r="G55" s="7" t="s">
        <v>89</v>
      </c>
      <c r="H55" s="8" t="s">
        <v>90</v>
      </c>
      <c r="I55" s="8" t="s">
        <v>42</v>
      </c>
      <c r="J55" s="28">
        <v>25750</v>
      </c>
      <c r="K55" s="33" t="s">
        <v>11</v>
      </c>
      <c r="L55" s="39" t="s">
        <v>12</v>
      </c>
      <c r="M55" s="10" t="s">
        <v>11</v>
      </c>
      <c r="N55" s="10" t="s">
        <v>11</v>
      </c>
      <c r="O55" s="10">
        <v>10.985156520069138</v>
      </c>
    </row>
    <row r="56" spans="1:15" x14ac:dyDescent="0.2">
      <c r="A56" s="6">
        <v>61150</v>
      </c>
      <c r="B56" s="7" t="s">
        <v>123</v>
      </c>
      <c r="C56" s="8" t="s">
        <v>68</v>
      </c>
      <c r="D56" s="9" t="s">
        <v>108</v>
      </c>
      <c r="E56" s="9" t="s">
        <v>7</v>
      </c>
      <c r="F56" s="10">
        <v>80.5</v>
      </c>
      <c r="G56" s="7" t="s">
        <v>100</v>
      </c>
      <c r="H56" s="8" t="s">
        <v>63</v>
      </c>
      <c r="I56" s="8" t="s">
        <v>101</v>
      </c>
      <c r="J56" s="28">
        <v>35521</v>
      </c>
      <c r="K56" s="33" t="s">
        <v>11</v>
      </c>
      <c r="L56" s="39" t="s">
        <v>12</v>
      </c>
      <c r="M56" s="10" t="s">
        <v>11</v>
      </c>
      <c r="N56" s="10" t="s">
        <v>11</v>
      </c>
      <c r="O56" s="10">
        <v>12.783329106020993</v>
      </c>
    </row>
    <row r="57" spans="1:15" x14ac:dyDescent="0.2">
      <c r="A57" s="6">
        <v>61150</v>
      </c>
      <c r="B57" s="7" t="s">
        <v>123</v>
      </c>
      <c r="C57" s="8" t="s">
        <v>68</v>
      </c>
      <c r="D57" s="9" t="s">
        <v>124</v>
      </c>
      <c r="E57" s="9" t="s">
        <v>7</v>
      </c>
      <c r="F57" s="10">
        <v>80.5</v>
      </c>
      <c r="G57" s="7" t="s">
        <v>100</v>
      </c>
      <c r="H57" s="8" t="s">
        <v>63</v>
      </c>
      <c r="I57" s="8" t="s">
        <v>101</v>
      </c>
      <c r="J57" s="28">
        <v>28246</v>
      </c>
      <c r="K57" s="33" t="s">
        <v>11</v>
      </c>
      <c r="L57" s="39" t="s">
        <v>12</v>
      </c>
      <c r="M57" s="10" t="s">
        <v>11</v>
      </c>
      <c r="N57" s="10" t="s">
        <v>11</v>
      </c>
      <c r="O57" s="10">
        <v>12.783329106020993</v>
      </c>
    </row>
    <row r="58" spans="1:15" x14ac:dyDescent="0.2">
      <c r="A58" s="6">
        <v>61150</v>
      </c>
      <c r="B58" s="7" t="s">
        <v>123</v>
      </c>
      <c r="C58" s="8" t="s">
        <v>68</v>
      </c>
      <c r="D58" s="9" t="s">
        <v>125</v>
      </c>
      <c r="E58" s="9" t="s">
        <v>7</v>
      </c>
      <c r="F58" s="10">
        <v>80.5</v>
      </c>
      <c r="G58" s="7" t="s">
        <v>100</v>
      </c>
      <c r="H58" s="8" t="s">
        <v>63</v>
      </c>
      <c r="I58" s="8" t="s">
        <v>101</v>
      </c>
      <c r="J58" s="28">
        <v>35582</v>
      </c>
      <c r="K58" s="33" t="s">
        <v>11</v>
      </c>
      <c r="L58" s="39" t="s">
        <v>12</v>
      </c>
      <c r="M58" s="10" t="s">
        <v>11</v>
      </c>
      <c r="N58" s="10" t="s">
        <v>11</v>
      </c>
      <c r="O58" s="10">
        <v>12.783329106020993</v>
      </c>
    </row>
    <row r="59" spans="1:15" x14ac:dyDescent="0.2">
      <c r="A59" s="11">
        <v>61151</v>
      </c>
      <c r="B59" s="12" t="s">
        <v>126</v>
      </c>
      <c r="C59" s="13" t="s">
        <v>7</v>
      </c>
      <c r="D59" s="14" t="s">
        <v>108</v>
      </c>
      <c r="E59" s="14" t="s">
        <v>7</v>
      </c>
      <c r="F59" s="15">
        <f>55*4</f>
        <v>220</v>
      </c>
      <c r="G59" s="12" t="s">
        <v>100</v>
      </c>
      <c r="H59" s="13" t="s">
        <v>63</v>
      </c>
      <c r="I59" s="13" t="s">
        <v>101</v>
      </c>
      <c r="J59" s="29">
        <v>39904</v>
      </c>
      <c r="K59" s="34" t="s">
        <v>11</v>
      </c>
      <c r="L59" s="40" t="s">
        <v>12</v>
      </c>
      <c r="M59" s="15" t="s">
        <v>11</v>
      </c>
      <c r="N59" s="15" t="s">
        <v>11</v>
      </c>
      <c r="O59" s="15">
        <v>10.278112299287095</v>
      </c>
    </row>
    <row r="60" spans="1:15" x14ac:dyDescent="0.2">
      <c r="A60" s="17">
        <v>61171</v>
      </c>
      <c r="B60" s="18" t="s">
        <v>127</v>
      </c>
      <c r="C60" s="19" t="s">
        <v>7</v>
      </c>
      <c r="D60" s="20" t="s">
        <v>108</v>
      </c>
      <c r="E60" s="20" t="s">
        <v>7</v>
      </c>
      <c r="F60" s="21">
        <f>21*2</f>
        <v>42</v>
      </c>
      <c r="G60" s="18" t="s">
        <v>100</v>
      </c>
      <c r="H60" s="19" t="s">
        <v>63</v>
      </c>
      <c r="I60" s="19" t="s">
        <v>101</v>
      </c>
      <c r="J60" s="30">
        <v>26755</v>
      </c>
      <c r="K60" s="35" t="s">
        <v>11</v>
      </c>
      <c r="L60" s="43" t="s">
        <v>12</v>
      </c>
      <c r="M60" s="21" t="s">
        <v>11</v>
      </c>
      <c r="N60" s="21" t="s">
        <v>11</v>
      </c>
      <c r="O60" s="21"/>
    </row>
    <row r="61" spans="1:15" x14ac:dyDescent="0.2">
      <c r="A61" s="11">
        <v>61225</v>
      </c>
      <c r="B61" s="12" t="s">
        <v>128</v>
      </c>
      <c r="C61" s="13" t="s">
        <v>7</v>
      </c>
      <c r="D61" s="14" t="s">
        <v>6</v>
      </c>
      <c r="E61" s="14" t="s">
        <v>7</v>
      </c>
      <c r="F61" s="15">
        <f>9*2</f>
        <v>18</v>
      </c>
      <c r="G61" s="12" t="s">
        <v>129</v>
      </c>
      <c r="H61" s="13" t="s">
        <v>130</v>
      </c>
      <c r="I61" s="13" t="s">
        <v>131</v>
      </c>
      <c r="J61" s="29">
        <v>17899</v>
      </c>
      <c r="K61" s="34" t="s">
        <v>11</v>
      </c>
      <c r="L61" s="41" t="s">
        <v>12</v>
      </c>
      <c r="M61" s="15" t="s">
        <v>11</v>
      </c>
      <c r="N61" s="15" t="s">
        <v>11</v>
      </c>
      <c r="O61" s="15"/>
    </row>
    <row r="62" spans="1:15" x14ac:dyDescent="0.2">
      <c r="A62" s="6">
        <v>61225</v>
      </c>
      <c r="B62" s="7" t="s">
        <v>128</v>
      </c>
      <c r="C62" s="8" t="s">
        <v>7</v>
      </c>
      <c r="D62" s="9" t="s">
        <v>103</v>
      </c>
      <c r="E62" s="9" t="s">
        <v>7</v>
      </c>
      <c r="F62" s="10">
        <v>4</v>
      </c>
      <c r="G62" s="7" t="s">
        <v>129</v>
      </c>
      <c r="H62" s="8" t="s">
        <v>130</v>
      </c>
      <c r="I62" s="8" t="s">
        <v>131</v>
      </c>
      <c r="J62" s="28">
        <v>19238</v>
      </c>
      <c r="K62" s="33" t="s">
        <v>11</v>
      </c>
      <c r="L62" s="38" t="s">
        <v>12</v>
      </c>
      <c r="M62" s="10" t="s">
        <v>11</v>
      </c>
      <c r="N62" s="10" t="s">
        <v>11</v>
      </c>
      <c r="O62" s="10"/>
    </row>
    <row r="63" spans="1:15" x14ac:dyDescent="0.2">
      <c r="A63" s="11">
        <v>61226</v>
      </c>
      <c r="B63" s="12" t="s">
        <v>132</v>
      </c>
      <c r="C63" s="13" t="s">
        <v>132</v>
      </c>
      <c r="D63" s="14" t="s">
        <v>6</v>
      </c>
      <c r="E63" s="14" t="s">
        <v>7</v>
      </c>
      <c r="F63" s="15">
        <f>0.3*2 + 0.7 + 0.8</f>
        <v>2.0999999999999996</v>
      </c>
      <c r="G63" s="12" t="s">
        <v>62</v>
      </c>
      <c r="H63" s="13" t="s">
        <v>90</v>
      </c>
      <c r="I63" s="13" t="s">
        <v>57</v>
      </c>
      <c r="J63" s="29">
        <v>26299</v>
      </c>
      <c r="K63" s="34" t="s">
        <v>11</v>
      </c>
      <c r="L63" s="41" t="s">
        <v>12</v>
      </c>
      <c r="M63" s="15" t="s">
        <v>11</v>
      </c>
      <c r="N63" s="15" t="s">
        <v>11</v>
      </c>
      <c r="O63" s="15"/>
    </row>
    <row r="64" spans="1:15" x14ac:dyDescent="0.2">
      <c r="A64" s="17">
        <v>61227</v>
      </c>
      <c r="B64" s="18" t="s">
        <v>133</v>
      </c>
      <c r="C64" s="19" t="s">
        <v>7</v>
      </c>
      <c r="D64" s="20" t="s">
        <v>108</v>
      </c>
      <c r="E64" s="20" t="s">
        <v>7</v>
      </c>
      <c r="F64" s="21">
        <f>21*2</f>
        <v>42</v>
      </c>
      <c r="G64" s="18" t="s">
        <v>100</v>
      </c>
      <c r="H64" s="19" t="s">
        <v>63</v>
      </c>
      <c r="I64" s="19" t="s">
        <v>101</v>
      </c>
      <c r="J64" s="30">
        <v>26512</v>
      </c>
      <c r="K64" s="35" t="s">
        <v>11</v>
      </c>
      <c r="L64" s="43" t="s">
        <v>12</v>
      </c>
      <c r="M64" s="21" t="s">
        <v>11</v>
      </c>
      <c r="N64" s="21" t="s">
        <v>11</v>
      </c>
      <c r="O64" s="21"/>
    </row>
    <row r="65" spans="1:15" x14ac:dyDescent="0.2">
      <c r="A65" s="6">
        <v>61228</v>
      </c>
      <c r="B65" s="7" t="s">
        <v>134</v>
      </c>
      <c r="C65" s="8" t="s">
        <v>68</v>
      </c>
      <c r="D65" s="9" t="s">
        <v>6</v>
      </c>
      <c r="E65" s="9" t="s">
        <v>7</v>
      </c>
      <c r="F65" s="10">
        <v>5</v>
      </c>
      <c r="G65" s="7" t="s">
        <v>129</v>
      </c>
      <c r="H65" s="8" t="s">
        <v>130</v>
      </c>
      <c r="I65" s="8" t="s">
        <v>131</v>
      </c>
      <c r="J65" s="28">
        <v>15554</v>
      </c>
      <c r="K65" s="33" t="s">
        <v>11</v>
      </c>
      <c r="L65" s="38" t="s">
        <v>12</v>
      </c>
      <c r="M65" s="10" t="s">
        <v>11</v>
      </c>
      <c r="N65" s="10" t="s">
        <v>11</v>
      </c>
      <c r="O65" s="10"/>
    </row>
    <row r="66" spans="1:15" x14ac:dyDescent="0.2">
      <c r="A66" s="6">
        <v>61228</v>
      </c>
      <c r="B66" s="7" t="s">
        <v>134</v>
      </c>
      <c r="C66" s="8" t="s">
        <v>68</v>
      </c>
      <c r="D66" s="9" t="s">
        <v>91</v>
      </c>
      <c r="E66" s="9" t="s">
        <v>7</v>
      </c>
      <c r="F66" s="10">
        <v>5</v>
      </c>
      <c r="G66" s="7" t="s">
        <v>129</v>
      </c>
      <c r="H66" s="8" t="s">
        <v>130</v>
      </c>
      <c r="I66" s="8" t="s">
        <v>131</v>
      </c>
      <c r="J66" s="28">
        <v>16377</v>
      </c>
      <c r="K66" s="33" t="s">
        <v>11</v>
      </c>
      <c r="L66" s="38" t="s">
        <v>12</v>
      </c>
      <c r="M66" s="10" t="s">
        <v>11</v>
      </c>
      <c r="N66" s="10" t="s">
        <v>11</v>
      </c>
      <c r="O66" s="10"/>
    </row>
    <row r="67" spans="1:15" x14ac:dyDescent="0.2">
      <c r="A67" s="6">
        <v>61228</v>
      </c>
      <c r="B67" s="7" t="s">
        <v>134</v>
      </c>
      <c r="C67" s="8" t="s">
        <v>68</v>
      </c>
      <c r="D67" s="9" t="s">
        <v>103</v>
      </c>
      <c r="E67" s="9" t="s">
        <v>7</v>
      </c>
      <c r="F67" s="10">
        <v>5</v>
      </c>
      <c r="G67" s="7" t="s">
        <v>129</v>
      </c>
      <c r="H67" s="8" t="s">
        <v>130</v>
      </c>
      <c r="I67" s="8" t="s">
        <v>131</v>
      </c>
      <c r="J67" s="28">
        <v>16742</v>
      </c>
      <c r="K67" s="33" t="s">
        <v>11</v>
      </c>
      <c r="L67" s="38" t="s">
        <v>12</v>
      </c>
      <c r="M67" s="10" t="s">
        <v>11</v>
      </c>
      <c r="N67" s="10" t="s">
        <v>11</v>
      </c>
      <c r="O67" s="10"/>
    </row>
    <row r="68" spans="1:15" x14ac:dyDescent="0.2">
      <c r="A68" s="11">
        <v>61229</v>
      </c>
      <c r="B68" s="12" t="s">
        <v>135</v>
      </c>
      <c r="C68" s="13" t="s">
        <v>7</v>
      </c>
      <c r="D68" s="14" t="s">
        <v>6</v>
      </c>
      <c r="E68" s="14" t="s">
        <v>7</v>
      </c>
      <c r="F68" s="15">
        <f>3.6*2</f>
        <v>7.2</v>
      </c>
      <c r="G68" s="12" t="s">
        <v>129</v>
      </c>
      <c r="H68" s="13" t="s">
        <v>130</v>
      </c>
      <c r="I68" s="13" t="s">
        <v>131</v>
      </c>
      <c r="J68" s="29">
        <v>15008</v>
      </c>
      <c r="K68" s="34" t="s">
        <v>11</v>
      </c>
      <c r="L68" s="41" t="s">
        <v>12</v>
      </c>
      <c r="M68" s="15" t="s">
        <v>11</v>
      </c>
      <c r="N68" s="15" t="s">
        <v>11</v>
      </c>
      <c r="O68" s="15"/>
    </row>
    <row r="69" spans="1:15" x14ac:dyDescent="0.2">
      <c r="A69" s="6">
        <v>61229</v>
      </c>
      <c r="B69" s="7" t="s">
        <v>135</v>
      </c>
      <c r="C69" s="8" t="s">
        <v>7</v>
      </c>
      <c r="D69" s="9" t="s">
        <v>103</v>
      </c>
      <c r="E69" s="9" t="s">
        <v>7</v>
      </c>
      <c r="F69" s="10">
        <v>5</v>
      </c>
      <c r="G69" s="7" t="s">
        <v>129</v>
      </c>
      <c r="H69" s="8" t="s">
        <v>130</v>
      </c>
      <c r="I69" s="8" t="s">
        <v>131</v>
      </c>
      <c r="J69" s="28">
        <v>15036</v>
      </c>
      <c r="K69" s="33" t="s">
        <v>11</v>
      </c>
      <c r="L69" s="38" t="s">
        <v>12</v>
      </c>
      <c r="M69" s="10" t="s">
        <v>11</v>
      </c>
      <c r="N69" s="10" t="s">
        <v>11</v>
      </c>
      <c r="O69" s="10"/>
    </row>
    <row r="70" spans="1:15" x14ac:dyDescent="0.2">
      <c r="A70" s="11">
        <v>61230</v>
      </c>
      <c r="B70" s="12" t="s">
        <v>136</v>
      </c>
      <c r="C70" s="13" t="s">
        <v>7</v>
      </c>
      <c r="D70" s="14" t="s">
        <v>6</v>
      </c>
      <c r="E70" s="14" t="s">
        <v>7</v>
      </c>
      <c r="F70" s="15">
        <f>0.8*2</f>
        <v>1.6</v>
      </c>
      <c r="G70" s="12" t="s">
        <v>129</v>
      </c>
      <c r="H70" s="13" t="s">
        <v>130</v>
      </c>
      <c r="I70" s="13" t="s">
        <v>131</v>
      </c>
      <c r="J70" s="29">
        <v>31138</v>
      </c>
      <c r="K70" s="34" t="s">
        <v>11</v>
      </c>
      <c r="L70" s="41" t="s">
        <v>12</v>
      </c>
      <c r="M70" s="15" t="s">
        <v>11</v>
      </c>
      <c r="N70" s="15" t="s">
        <v>11</v>
      </c>
      <c r="O70" s="15"/>
    </row>
    <row r="71" spans="1:15" hidden="1" x14ac:dyDescent="0.2">
      <c r="A71" s="17">
        <v>61231</v>
      </c>
      <c r="B71" s="18" t="s">
        <v>137</v>
      </c>
      <c r="C71" s="19" t="s">
        <v>7</v>
      </c>
      <c r="D71" s="20" t="s">
        <v>6</v>
      </c>
      <c r="E71" s="20" t="s">
        <v>7</v>
      </c>
      <c r="F71" s="21">
        <f>1.4*3 + 4.3</f>
        <v>8.5</v>
      </c>
      <c r="G71" s="18" t="s">
        <v>129</v>
      </c>
      <c r="H71" s="19" t="s">
        <v>130</v>
      </c>
      <c r="I71" s="19" t="s">
        <v>131</v>
      </c>
      <c r="J71" s="30">
        <v>13516</v>
      </c>
      <c r="K71" s="35" t="s">
        <v>11</v>
      </c>
      <c r="L71" s="43" t="s">
        <v>138</v>
      </c>
      <c r="M71" s="21" t="s">
        <v>11</v>
      </c>
      <c r="N71" s="21" t="s">
        <v>11</v>
      </c>
      <c r="O71" s="21"/>
    </row>
    <row r="72" spans="1:15" x14ac:dyDescent="0.2">
      <c r="A72" s="11">
        <v>61232</v>
      </c>
      <c r="B72" s="12" t="s">
        <v>36</v>
      </c>
      <c r="C72" s="13" t="s">
        <v>7</v>
      </c>
      <c r="D72" s="14" t="s">
        <v>108</v>
      </c>
      <c r="E72" s="14" t="s">
        <v>7</v>
      </c>
      <c r="F72" s="15">
        <f>21*2</f>
        <v>42</v>
      </c>
      <c r="G72" s="12" t="s">
        <v>100</v>
      </c>
      <c r="H72" s="13" t="s">
        <v>63</v>
      </c>
      <c r="I72" s="13" t="s">
        <v>101</v>
      </c>
      <c r="J72" s="29">
        <v>26207</v>
      </c>
      <c r="K72" s="34" t="s">
        <v>11</v>
      </c>
      <c r="L72" s="41" t="s">
        <v>12</v>
      </c>
      <c r="M72" s="15" t="s">
        <v>11</v>
      </c>
      <c r="N72" s="15" t="s">
        <v>11</v>
      </c>
      <c r="O72" s="15"/>
    </row>
    <row r="73" spans="1:15" x14ac:dyDescent="0.2">
      <c r="A73" s="17">
        <v>61233</v>
      </c>
      <c r="B73" s="18" t="s">
        <v>139</v>
      </c>
      <c r="C73" s="19" t="s">
        <v>7</v>
      </c>
      <c r="D73" s="20" t="s">
        <v>6</v>
      </c>
      <c r="E73" s="20" t="s">
        <v>7</v>
      </c>
      <c r="F73" s="21">
        <f>3.2*2</f>
        <v>6.4</v>
      </c>
      <c r="G73" s="18" t="s">
        <v>62</v>
      </c>
      <c r="H73" s="19" t="s">
        <v>90</v>
      </c>
      <c r="I73" s="19" t="s">
        <v>57</v>
      </c>
      <c r="J73" s="30">
        <v>38231</v>
      </c>
      <c r="K73" s="35" t="s">
        <v>11</v>
      </c>
      <c r="L73" s="43" t="s">
        <v>12</v>
      </c>
      <c r="M73" s="21" t="s">
        <v>11</v>
      </c>
      <c r="N73" s="21" t="s">
        <v>11</v>
      </c>
      <c r="O73" s="21"/>
    </row>
    <row r="74" spans="1:15" x14ac:dyDescent="0.2">
      <c r="A74" s="11">
        <v>61234</v>
      </c>
      <c r="B74" s="12" t="s">
        <v>140</v>
      </c>
      <c r="C74" s="13" t="s">
        <v>7</v>
      </c>
      <c r="D74" s="14" t="s">
        <v>108</v>
      </c>
      <c r="E74" s="14" t="s">
        <v>7</v>
      </c>
      <c r="F74" s="15">
        <f>21*2</f>
        <v>42</v>
      </c>
      <c r="G74" s="12" t="s">
        <v>100</v>
      </c>
      <c r="H74" s="13" t="s">
        <v>63</v>
      </c>
      <c r="I74" s="13" t="s">
        <v>101</v>
      </c>
      <c r="J74" s="29">
        <v>26207</v>
      </c>
      <c r="K74" s="34" t="s">
        <v>11</v>
      </c>
      <c r="L74" s="41" t="s">
        <v>12</v>
      </c>
      <c r="M74" s="15" t="s">
        <v>11</v>
      </c>
      <c r="N74" s="15" t="s">
        <v>11</v>
      </c>
      <c r="O74" s="15"/>
    </row>
    <row r="75" spans="1:15" x14ac:dyDescent="0.2">
      <c r="A75" s="17">
        <v>61235</v>
      </c>
      <c r="B75" s="18" t="s">
        <v>141</v>
      </c>
      <c r="C75" s="19" t="s">
        <v>7</v>
      </c>
      <c r="D75" s="20" t="s">
        <v>6</v>
      </c>
      <c r="E75" s="20" t="s">
        <v>7</v>
      </c>
      <c r="F75" s="21">
        <f>4.5 + 25</f>
        <v>29.5</v>
      </c>
      <c r="G75" s="18" t="s">
        <v>129</v>
      </c>
      <c r="H75" s="19" t="s">
        <v>130</v>
      </c>
      <c r="I75" s="19" t="s">
        <v>131</v>
      </c>
      <c r="J75" s="30">
        <v>20486</v>
      </c>
      <c r="K75" s="35" t="s">
        <v>11</v>
      </c>
      <c r="L75" s="43" t="s">
        <v>12</v>
      </c>
      <c r="M75" s="21" t="s">
        <v>11</v>
      </c>
      <c r="N75" s="21" t="s">
        <v>11</v>
      </c>
      <c r="O75" s="21"/>
    </row>
    <row r="76" spans="1:15" x14ac:dyDescent="0.2">
      <c r="A76" s="6">
        <v>61235</v>
      </c>
      <c r="B76" s="7" t="s">
        <v>141</v>
      </c>
      <c r="C76" s="8" t="s">
        <v>7</v>
      </c>
      <c r="D76" s="9" t="s">
        <v>91</v>
      </c>
      <c r="E76" s="9" t="s">
        <v>7</v>
      </c>
      <c r="F76" s="10">
        <v>4.5</v>
      </c>
      <c r="G76" s="7" t="s">
        <v>129</v>
      </c>
      <c r="H76" s="8" t="s">
        <v>130</v>
      </c>
      <c r="I76" s="8" t="s">
        <v>131</v>
      </c>
      <c r="J76" s="28">
        <v>20546</v>
      </c>
      <c r="K76" s="33" t="s">
        <v>11</v>
      </c>
      <c r="L76" s="38" t="s">
        <v>12</v>
      </c>
      <c r="M76" s="10" t="s">
        <v>11</v>
      </c>
      <c r="N76" s="10" t="s">
        <v>11</v>
      </c>
      <c r="O76" s="10"/>
    </row>
    <row r="77" spans="1:15" x14ac:dyDescent="0.2">
      <c r="A77" s="11">
        <v>61236</v>
      </c>
      <c r="B77" s="12" t="s">
        <v>142</v>
      </c>
      <c r="C77" s="13" t="s">
        <v>7</v>
      </c>
      <c r="D77" s="14" t="s">
        <v>6</v>
      </c>
      <c r="E77" s="14" t="s">
        <v>7</v>
      </c>
      <c r="F77" s="15">
        <f>2.5*2</f>
        <v>5</v>
      </c>
      <c r="G77" s="12" t="s">
        <v>129</v>
      </c>
      <c r="H77" s="13" t="s">
        <v>130</v>
      </c>
      <c r="I77" s="13" t="s">
        <v>131</v>
      </c>
      <c r="J77" s="29">
        <v>10928</v>
      </c>
      <c r="K77" s="34" t="s">
        <v>11</v>
      </c>
      <c r="L77" s="41" t="s">
        <v>12</v>
      </c>
      <c r="M77" s="15" t="s">
        <v>11</v>
      </c>
      <c r="N77" s="15" t="s">
        <v>11</v>
      </c>
      <c r="O77" s="15"/>
    </row>
    <row r="78" spans="1:15" x14ac:dyDescent="0.2">
      <c r="A78" s="17">
        <v>61254</v>
      </c>
      <c r="B78" s="18" t="s">
        <v>143</v>
      </c>
      <c r="C78" s="19" t="s">
        <v>144</v>
      </c>
      <c r="D78" s="20" t="s">
        <v>145</v>
      </c>
      <c r="E78" s="20" t="s">
        <v>7</v>
      </c>
      <c r="F78" s="21">
        <v>5.8</v>
      </c>
      <c r="G78" s="18" t="s">
        <v>25</v>
      </c>
      <c r="H78" s="19" t="s">
        <v>26</v>
      </c>
      <c r="I78" s="19" t="s">
        <v>27</v>
      </c>
      <c r="J78" s="30">
        <v>41852</v>
      </c>
      <c r="K78" s="35" t="s">
        <v>11</v>
      </c>
      <c r="L78" s="43" t="s">
        <v>12</v>
      </c>
      <c r="M78" s="21" t="s">
        <v>11</v>
      </c>
      <c r="N78" s="21">
        <v>5.9</v>
      </c>
      <c r="O78" s="21"/>
    </row>
    <row r="79" spans="1:15" x14ac:dyDescent="0.2">
      <c r="A79" s="22">
        <v>61254</v>
      </c>
      <c r="B79" s="23" t="s">
        <v>143</v>
      </c>
      <c r="C79" s="24" t="s">
        <v>144</v>
      </c>
      <c r="D79" s="25" t="s">
        <v>146</v>
      </c>
      <c r="E79" s="25" t="s">
        <v>7</v>
      </c>
      <c r="F79" s="26">
        <v>0.6</v>
      </c>
      <c r="G79" s="23" t="s">
        <v>8</v>
      </c>
      <c r="H79" s="24" t="s">
        <v>9</v>
      </c>
      <c r="I79" s="24" t="s">
        <v>10</v>
      </c>
      <c r="J79" s="31">
        <v>41852</v>
      </c>
      <c r="K79" s="36" t="s">
        <v>11</v>
      </c>
      <c r="L79" s="44" t="s">
        <v>12</v>
      </c>
      <c r="M79" s="26" t="s">
        <v>11</v>
      </c>
      <c r="N79" s="26" t="s">
        <v>11</v>
      </c>
      <c r="O79" s="26"/>
    </row>
    <row r="80" spans="1:15" hidden="1" x14ac:dyDescent="0.2">
      <c r="A80" s="6">
        <v>61273</v>
      </c>
      <c r="B80" s="7" t="s">
        <v>147</v>
      </c>
      <c r="C80" s="8" t="s">
        <v>148</v>
      </c>
      <c r="D80" s="9" t="s">
        <v>149</v>
      </c>
      <c r="E80" s="9" t="s">
        <v>7</v>
      </c>
      <c r="F80" s="10">
        <v>1.7</v>
      </c>
      <c r="G80" s="7" t="s">
        <v>25</v>
      </c>
      <c r="H80" s="8" t="s">
        <v>26</v>
      </c>
      <c r="I80" s="8" t="s">
        <v>27</v>
      </c>
      <c r="J80" s="28">
        <v>40544</v>
      </c>
      <c r="K80" s="33" t="s">
        <v>11</v>
      </c>
      <c r="L80" s="38" t="s">
        <v>150</v>
      </c>
      <c r="M80" s="10" t="s">
        <v>11</v>
      </c>
      <c r="N80" s="10">
        <v>2.8</v>
      </c>
      <c r="O80" s="10"/>
    </row>
    <row r="81" spans="1:15" hidden="1" x14ac:dyDescent="0.2">
      <c r="A81" s="11">
        <v>61639</v>
      </c>
      <c r="B81" s="12" t="s">
        <v>151</v>
      </c>
      <c r="C81" s="13" t="s">
        <v>73</v>
      </c>
      <c r="D81" s="14" t="s">
        <v>152</v>
      </c>
      <c r="E81" s="14" t="s">
        <v>7</v>
      </c>
      <c r="F81" s="15">
        <f>4*1</f>
        <v>4</v>
      </c>
      <c r="G81" s="12" t="s">
        <v>62</v>
      </c>
      <c r="H81" s="13" t="s">
        <v>63</v>
      </c>
      <c r="I81" s="13" t="s">
        <v>57</v>
      </c>
      <c r="J81" s="29">
        <v>44531</v>
      </c>
      <c r="K81" s="34" t="s">
        <v>11</v>
      </c>
      <c r="L81" s="41" t="s">
        <v>138</v>
      </c>
      <c r="M81" s="15" t="s">
        <v>11</v>
      </c>
      <c r="N81" s="15" t="s">
        <v>11</v>
      </c>
      <c r="O81" s="15"/>
    </row>
    <row r="82" spans="1:15" hidden="1" x14ac:dyDescent="0.2">
      <c r="A82" s="6">
        <v>61659</v>
      </c>
      <c r="B82" s="7" t="s">
        <v>153</v>
      </c>
      <c r="C82" s="8" t="s">
        <v>154</v>
      </c>
      <c r="D82" s="9" t="s">
        <v>155</v>
      </c>
      <c r="E82" s="9" t="s">
        <v>7</v>
      </c>
      <c r="F82" s="10">
        <v>1.5</v>
      </c>
      <c r="G82" s="7" t="s">
        <v>156</v>
      </c>
      <c r="H82" s="8" t="s">
        <v>63</v>
      </c>
      <c r="I82" s="8" t="s">
        <v>57</v>
      </c>
      <c r="J82" s="28">
        <v>38534</v>
      </c>
      <c r="K82" s="33" t="s">
        <v>11</v>
      </c>
      <c r="L82" s="38" t="s">
        <v>138</v>
      </c>
      <c r="M82" s="10" t="s">
        <v>11</v>
      </c>
      <c r="N82" s="10" t="s">
        <v>11</v>
      </c>
      <c r="O82" s="10"/>
    </row>
    <row r="83" spans="1:15" hidden="1" x14ac:dyDescent="0.2">
      <c r="A83" s="11">
        <v>61659</v>
      </c>
      <c r="B83" s="12" t="s">
        <v>153</v>
      </c>
      <c r="C83" s="13" t="s">
        <v>154</v>
      </c>
      <c r="D83" s="14" t="s">
        <v>157</v>
      </c>
      <c r="E83" s="14" t="s">
        <v>7</v>
      </c>
      <c r="F83" s="15">
        <f>1.5*2</f>
        <v>3</v>
      </c>
      <c r="G83" s="12" t="s">
        <v>62</v>
      </c>
      <c r="H83" s="13" t="s">
        <v>63</v>
      </c>
      <c r="I83" s="13" t="s">
        <v>57</v>
      </c>
      <c r="J83" s="29">
        <v>38200</v>
      </c>
      <c r="K83" s="34" t="s">
        <v>11</v>
      </c>
      <c r="L83" s="41" t="s">
        <v>138</v>
      </c>
      <c r="M83" s="15" t="s">
        <v>11</v>
      </c>
      <c r="N83" s="15" t="s">
        <v>11</v>
      </c>
      <c r="O83" s="15"/>
    </row>
    <row r="84" spans="1:15" hidden="1" x14ac:dyDescent="0.2">
      <c r="A84" s="17">
        <v>61659</v>
      </c>
      <c r="B84" s="18" t="s">
        <v>153</v>
      </c>
      <c r="C84" s="19" t="s">
        <v>154</v>
      </c>
      <c r="D84" s="20" t="s">
        <v>158</v>
      </c>
      <c r="E84" s="20" t="s">
        <v>7</v>
      </c>
      <c r="F84" s="21">
        <f>1.5*2</f>
        <v>3</v>
      </c>
      <c r="G84" s="18" t="s">
        <v>62</v>
      </c>
      <c r="H84" s="19" t="s">
        <v>63</v>
      </c>
      <c r="I84" s="19" t="s">
        <v>57</v>
      </c>
      <c r="J84" s="30">
        <v>35977</v>
      </c>
      <c r="K84" s="30">
        <v>46357</v>
      </c>
      <c r="L84" s="43" t="s">
        <v>138</v>
      </c>
      <c r="M84" s="21" t="s">
        <v>11</v>
      </c>
      <c r="N84" s="21" t="s">
        <v>11</v>
      </c>
      <c r="O84" s="21"/>
    </row>
    <row r="85" spans="1:15" hidden="1" x14ac:dyDescent="0.2">
      <c r="A85" s="6">
        <v>61659</v>
      </c>
      <c r="B85" s="7" t="s">
        <v>153</v>
      </c>
      <c r="C85" s="8" t="s">
        <v>154</v>
      </c>
      <c r="D85" s="9" t="s">
        <v>159</v>
      </c>
      <c r="E85" s="9" t="s">
        <v>7</v>
      </c>
      <c r="F85" s="10">
        <v>1.5</v>
      </c>
      <c r="G85" s="7" t="s">
        <v>62</v>
      </c>
      <c r="H85" s="8" t="s">
        <v>63</v>
      </c>
      <c r="I85" s="8" t="s">
        <v>57</v>
      </c>
      <c r="J85" s="28">
        <v>35947</v>
      </c>
      <c r="K85" s="30">
        <v>46357</v>
      </c>
      <c r="L85" s="38" t="s">
        <v>138</v>
      </c>
      <c r="M85" s="10" t="s">
        <v>11</v>
      </c>
      <c r="N85" s="10" t="s">
        <v>11</v>
      </c>
      <c r="O85" s="10"/>
    </row>
    <row r="86" spans="1:15" hidden="1" x14ac:dyDescent="0.2">
      <c r="A86" s="6">
        <v>61659</v>
      </c>
      <c r="B86" s="7" t="s">
        <v>153</v>
      </c>
      <c r="C86" s="8" t="s">
        <v>154</v>
      </c>
      <c r="D86" s="9" t="s">
        <v>160</v>
      </c>
      <c r="E86" s="9" t="s">
        <v>7</v>
      </c>
      <c r="F86" s="10">
        <v>2</v>
      </c>
      <c r="G86" s="7" t="s">
        <v>62</v>
      </c>
      <c r="H86" s="8" t="s">
        <v>63</v>
      </c>
      <c r="I86" s="8" t="s">
        <v>57</v>
      </c>
      <c r="J86" s="28">
        <v>39295</v>
      </c>
      <c r="K86" s="30">
        <v>46357</v>
      </c>
      <c r="L86" s="38" t="s">
        <v>138</v>
      </c>
      <c r="M86" s="10" t="s">
        <v>11</v>
      </c>
      <c r="N86" s="10" t="s">
        <v>11</v>
      </c>
      <c r="O86" s="10"/>
    </row>
    <row r="87" spans="1:15" hidden="1" x14ac:dyDescent="0.2">
      <c r="A87" s="6">
        <v>61659</v>
      </c>
      <c r="B87" s="7" t="s">
        <v>153</v>
      </c>
      <c r="C87" s="8" t="s">
        <v>154</v>
      </c>
      <c r="D87" s="9" t="s">
        <v>161</v>
      </c>
      <c r="E87" s="9" t="s">
        <v>7</v>
      </c>
      <c r="F87" s="10">
        <v>1.5</v>
      </c>
      <c r="G87" s="7" t="s">
        <v>62</v>
      </c>
      <c r="H87" s="8" t="s">
        <v>63</v>
      </c>
      <c r="I87" s="8" t="s">
        <v>57</v>
      </c>
      <c r="J87" s="28">
        <v>35582</v>
      </c>
      <c r="K87" s="30">
        <v>46357</v>
      </c>
      <c r="L87" s="38" t="s">
        <v>138</v>
      </c>
      <c r="M87" s="10" t="s">
        <v>11</v>
      </c>
      <c r="N87" s="10" t="s">
        <v>11</v>
      </c>
      <c r="O87" s="10"/>
    </row>
    <row r="88" spans="1:15" hidden="1" x14ac:dyDescent="0.2">
      <c r="A88" s="6">
        <v>61659</v>
      </c>
      <c r="B88" s="7" t="s">
        <v>153</v>
      </c>
      <c r="C88" s="8" t="s">
        <v>154</v>
      </c>
      <c r="D88" s="9" t="s">
        <v>162</v>
      </c>
      <c r="E88" s="9" t="s">
        <v>7</v>
      </c>
      <c r="F88" s="10">
        <v>1</v>
      </c>
      <c r="G88" s="7" t="s">
        <v>62</v>
      </c>
      <c r="H88" s="8" t="s">
        <v>63</v>
      </c>
      <c r="I88" s="8" t="s">
        <v>57</v>
      </c>
      <c r="J88" s="28">
        <v>43040</v>
      </c>
      <c r="K88" s="33" t="s">
        <v>11</v>
      </c>
      <c r="L88" s="38" t="s">
        <v>138</v>
      </c>
      <c r="M88" s="10" t="s">
        <v>11</v>
      </c>
      <c r="N88" s="10" t="s">
        <v>11</v>
      </c>
      <c r="O88" s="10"/>
    </row>
    <row r="89" spans="1:15" hidden="1" x14ac:dyDescent="0.2">
      <c r="A89" s="11">
        <v>61659</v>
      </c>
      <c r="B89" s="12" t="s">
        <v>153</v>
      </c>
      <c r="C89" s="13" t="s">
        <v>154</v>
      </c>
      <c r="D89" s="14" t="s">
        <v>163</v>
      </c>
      <c r="E89" s="14" t="s">
        <v>7</v>
      </c>
      <c r="F89" s="15">
        <f>1.5*2</f>
        <v>3</v>
      </c>
      <c r="G89" s="12" t="s">
        <v>62</v>
      </c>
      <c r="H89" s="13" t="s">
        <v>63</v>
      </c>
      <c r="I89" s="13" t="s">
        <v>57</v>
      </c>
      <c r="J89" s="29">
        <v>39173</v>
      </c>
      <c r="K89" s="34" t="s">
        <v>11</v>
      </c>
      <c r="L89" s="41" t="s">
        <v>138</v>
      </c>
      <c r="M89" s="15" t="s">
        <v>11</v>
      </c>
      <c r="N89" s="15" t="s">
        <v>11</v>
      </c>
      <c r="O89" s="15"/>
    </row>
    <row r="90" spans="1:15" x14ac:dyDescent="0.2">
      <c r="A90" s="6">
        <v>61659</v>
      </c>
      <c r="B90" s="7" t="s">
        <v>153</v>
      </c>
      <c r="C90" s="8" t="s">
        <v>154</v>
      </c>
      <c r="D90" s="9" t="s">
        <v>145</v>
      </c>
      <c r="E90" s="9" t="s">
        <v>7</v>
      </c>
      <c r="F90" s="10">
        <v>2.2000000000000002</v>
      </c>
      <c r="G90" s="7" t="s">
        <v>25</v>
      </c>
      <c r="H90" s="8" t="s">
        <v>26</v>
      </c>
      <c r="I90" s="8" t="s">
        <v>27</v>
      </c>
      <c r="J90" s="28">
        <v>42339</v>
      </c>
      <c r="K90" s="33" t="s">
        <v>11</v>
      </c>
      <c r="L90" s="38" t="s">
        <v>12</v>
      </c>
      <c r="M90" s="10" t="s">
        <v>11</v>
      </c>
      <c r="N90" s="10">
        <v>2.6</v>
      </c>
      <c r="O90" s="10"/>
    </row>
    <row r="91" spans="1:15" hidden="1" x14ac:dyDescent="0.2">
      <c r="A91" s="11">
        <v>61808</v>
      </c>
      <c r="B91" s="12" t="s">
        <v>164</v>
      </c>
      <c r="C91" s="13" t="s">
        <v>165</v>
      </c>
      <c r="D91" s="14" t="s">
        <v>166</v>
      </c>
      <c r="E91" s="14" t="s">
        <v>7</v>
      </c>
      <c r="F91" s="15">
        <f>1.5*2 + 2*3</f>
        <v>9</v>
      </c>
      <c r="G91" s="12" t="s">
        <v>62</v>
      </c>
      <c r="H91" s="13" t="s">
        <v>63</v>
      </c>
      <c r="I91" s="13" t="s">
        <v>57</v>
      </c>
      <c r="J91" s="29">
        <v>39356</v>
      </c>
      <c r="K91" s="34" t="s">
        <v>11</v>
      </c>
      <c r="L91" s="41" t="s">
        <v>138</v>
      </c>
      <c r="M91" s="15" t="s">
        <v>11</v>
      </c>
      <c r="N91" s="15" t="s">
        <v>11</v>
      </c>
      <c r="O91" s="15"/>
    </row>
    <row r="92" spans="1:15" x14ac:dyDescent="0.2">
      <c r="A92" s="17">
        <v>62410</v>
      </c>
      <c r="B92" s="18" t="s">
        <v>167</v>
      </c>
      <c r="C92" s="19" t="s">
        <v>168</v>
      </c>
      <c r="D92" s="20" t="s">
        <v>169</v>
      </c>
      <c r="E92" s="20" t="s">
        <v>7</v>
      </c>
      <c r="F92" s="21">
        <f>0.9*2</f>
        <v>1.8</v>
      </c>
      <c r="G92" s="18" t="s">
        <v>62</v>
      </c>
      <c r="H92" s="19" t="s">
        <v>170</v>
      </c>
      <c r="I92" s="19" t="s">
        <v>57</v>
      </c>
      <c r="J92" s="30">
        <v>44013</v>
      </c>
      <c r="K92" s="35" t="s">
        <v>11</v>
      </c>
      <c r="L92" s="43" t="s">
        <v>12</v>
      </c>
      <c r="M92" s="21" t="s">
        <v>11</v>
      </c>
      <c r="N92" s="21" t="s">
        <v>11</v>
      </c>
      <c r="O92" s="21"/>
    </row>
    <row r="93" spans="1:15" hidden="1" x14ac:dyDescent="0.2">
      <c r="A93" s="11">
        <v>62410</v>
      </c>
      <c r="B93" s="12" t="s">
        <v>167</v>
      </c>
      <c r="C93" s="13" t="s">
        <v>168</v>
      </c>
      <c r="D93" s="14" t="s">
        <v>171</v>
      </c>
      <c r="E93" s="14" t="s">
        <v>7</v>
      </c>
      <c r="F93" s="15">
        <f>0.3+1.6</f>
        <v>1.9000000000000001</v>
      </c>
      <c r="G93" s="12" t="s">
        <v>62</v>
      </c>
      <c r="H93" s="13" t="s">
        <v>63</v>
      </c>
      <c r="I93" s="13" t="s">
        <v>57</v>
      </c>
      <c r="J93" s="29">
        <v>38353</v>
      </c>
      <c r="K93" s="34" t="s">
        <v>11</v>
      </c>
      <c r="L93" s="41" t="s">
        <v>138</v>
      </c>
      <c r="M93" s="15" t="s">
        <v>11</v>
      </c>
      <c r="N93" s="15" t="s">
        <v>11</v>
      </c>
      <c r="O93" s="15"/>
    </row>
    <row r="94" spans="1:15" hidden="1" x14ac:dyDescent="0.2">
      <c r="A94" s="17">
        <v>62841</v>
      </c>
      <c r="B94" s="18" t="s">
        <v>172</v>
      </c>
      <c r="C94" s="19" t="s">
        <v>173</v>
      </c>
      <c r="D94" s="20" t="s">
        <v>174</v>
      </c>
      <c r="E94" s="20" t="s">
        <v>7</v>
      </c>
      <c r="F94" s="21">
        <f>1.5*3</f>
        <v>4.5</v>
      </c>
      <c r="G94" s="18" t="s">
        <v>62</v>
      </c>
      <c r="H94" s="19" t="s">
        <v>63</v>
      </c>
      <c r="I94" s="19" t="s">
        <v>57</v>
      </c>
      <c r="J94" s="30">
        <v>35065</v>
      </c>
      <c r="K94" s="35" t="s">
        <v>11</v>
      </c>
      <c r="L94" s="43" t="s">
        <v>138</v>
      </c>
      <c r="M94" s="21" t="s">
        <v>11</v>
      </c>
      <c r="N94" s="21" t="s">
        <v>11</v>
      </c>
      <c r="O94" s="21"/>
    </row>
    <row r="95" spans="1:15" hidden="1" x14ac:dyDescent="0.2">
      <c r="A95" s="11">
        <v>62850</v>
      </c>
      <c r="B95" s="12" t="s">
        <v>175</v>
      </c>
      <c r="C95" s="13" t="s">
        <v>53</v>
      </c>
      <c r="D95" s="14" t="s">
        <v>176</v>
      </c>
      <c r="E95" s="14" t="s">
        <v>7</v>
      </c>
      <c r="F95" s="15">
        <f>1.3+1.5+0.2</f>
        <v>3</v>
      </c>
      <c r="G95" s="12" t="s">
        <v>62</v>
      </c>
      <c r="H95" s="13" t="s">
        <v>63</v>
      </c>
      <c r="I95" s="13" t="s">
        <v>57</v>
      </c>
      <c r="J95" s="29">
        <v>36069</v>
      </c>
      <c r="K95" s="34" t="s">
        <v>11</v>
      </c>
      <c r="L95" s="41" t="s">
        <v>138</v>
      </c>
      <c r="M95" s="15" t="s">
        <v>11</v>
      </c>
      <c r="N95" s="15" t="s">
        <v>11</v>
      </c>
      <c r="O95" s="15"/>
    </row>
    <row r="96" spans="1:15" hidden="1" x14ac:dyDescent="0.2">
      <c r="A96" s="6">
        <v>62851</v>
      </c>
      <c r="B96" s="7" t="s">
        <v>177</v>
      </c>
      <c r="C96" s="8" t="s">
        <v>178</v>
      </c>
      <c r="D96" s="9" t="s">
        <v>179</v>
      </c>
      <c r="E96" s="9" t="s">
        <v>7</v>
      </c>
      <c r="F96" s="10">
        <v>0.6</v>
      </c>
      <c r="G96" s="7" t="s">
        <v>62</v>
      </c>
      <c r="H96" s="8" t="s">
        <v>63</v>
      </c>
      <c r="I96" s="8" t="s">
        <v>57</v>
      </c>
      <c r="J96" s="28">
        <v>40634</v>
      </c>
      <c r="K96" s="33" t="s">
        <v>11</v>
      </c>
      <c r="L96" s="38" t="s">
        <v>138</v>
      </c>
      <c r="M96" s="10" t="s">
        <v>11</v>
      </c>
      <c r="N96" s="10" t="s">
        <v>11</v>
      </c>
      <c r="O96" s="10"/>
    </row>
    <row r="97" spans="1:15" hidden="1" x14ac:dyDescent="0.2">
      <c r="A97" s="6">
        <v>62851</v>
      </c>
      <c r="B97" s="7" t="s">
        <v>177</v>
      </c>
      <c r="C97" s="8" t="s">
        <v>178</v>
      </c>
      <c r="D97" s="9" t="s">
        <v>180</v>
      </c>
      <c r="E97" s="9" t="s">
        <v>7</v>
      </c>
      <c r="F97" s="10">
        <v>0.6</v>
      </c>
      <c r="G97" s="7" t="s">
        <v>62</v>
      </c>
      <c r="H97" s="8" t="s">
        <v>63</v>
      </c>
      <c r="I97" s="8" t="s">
        <v>57</v>
      </c>
      <c r="J97" s="28">
        <v>43435</v>
      </c>
      <c r="K97" s="33" t="s">
        <v>11</v>
      </c>
      <c r="L97" s="38" t="s">
        <v>138</v>
      </c>
      <c r="M97" s="10" t="s">
        <v>11</v>
      </c>
      <c r="N97" s="10" t="s">
        <v>11</v>
      </c>
      <c r="O97" s="10"/>
    </row>
    <row r="98" spans="1:15" hidden="1" x14ac:dyDescent="0.2">
      <c r="A98" s="11">
        <v>62852</v>
      </c>
      <c r="B98" s="12" t="s">
        <v>181</v>
      </c>
      <c r="C98" s="13" t="s">
        <v>81</v>
      </c>
      <c r="D98" s="14" t="s">
        <v>182</v>
      </c>
      <c r="E98" s="14" t="s">
        <v>7</v>
      </c>
      <c r="F98" s="15">
        <f>0.8*2</f>
        <v>1.6</v>
      </c>
      <c r="G98" s="12" t="s">
        <v>62</v>
      </c>
      <c r="H98" s="13" t="s">
        <v>63</v>
      </c>
      <c r="I98" s="13" t="s">
        <v>57</v>
      </c>
      <c r="J98" s="29">
        <v>43252</v>
      </c>
      <c r="K98" s="34" t="s">
        <v>11</v>
      </c>
      <c r="L98" s="41" t="s">
        <v>138</v>
      </c>
      <c r="M98" s="15" t="s">
        <v>11</v>
      </c>
      <c r="N98" s="15" t="s">
        <v>11</v>
      </c>
      <c r="O98" s="15"/>
    </row>
    <row r="99" spans="1:15" hidden="1" x14ac:dyDescent="0.2">
      <c r="A99" s="17">
        <v>64613</v>
      </c>
      <c r="B99" s="18" t="s">
        <v>183</v>
      </c>
      <c r="C99" s="19" t="s">
        <v>68</v>
      </c>
      <c r="D99" s="20" t="s">
        <v>184</v>
      </c>
      <c r="E99" s="20" t="s">
        <v>7</v>
      </c>
      <c r="F99" s="21">
        <f>1.5*4</f>
        <v>6</v>
      </c>
      <c r="G99" s="18" t="s">
        <v>62</v>
      </c>
      <c r="H99" s="19" t="s">
        <v>63</v>
      </c>
      <c r="I99" s="19" t="s">
        <v>57</v>
      </c>
      <c r="J99" s="30">
        <v>35796</v>
      </c>
      <c r="K99" s="35" t="s">
        <v>11</v>
      </c>
      <c r="L99" s="43" t="s">
        <v>138</v>
      </c>
      <c r="M99" s="21" t="s">
        <v>11</v>
      </c>
      <c r="N99" s="21" t="s">
        <v>11</v>
      </c>
      <c r="O99" s="21"/>
    </row>
    <row r="100" spans="1:15" hidden="1" x14ac:dyDescent="0.2">
      <c r="A100" s="6">
        <v>64613</v>
      </c>
      <c r="B100" s="7" t="s">
        <v>183</v>
      </c>
      <c r="C100" s="8" t="s">
        <v>68</v>
      </c>
      <c r="D100" s="9" t="s">
        <v>185</v>
      </c>
      <c r="E100" s="9" t="s">
        <v>7</v>
      </c>
      <c r="F100" s="10">
        <v>0.2</v>
      </c>
      <c r="G100" s="7" t="s">
        <v>62</v>
      </c>
      <c r="H100" s="8" t="s">
        <v>63</v>
      </c>
      <c r="I100" s="8" t="s">
        <v>57</v>
      </c>
      <c r="J100" s="28">
        <v>42370</v>
      </c>
      <c r="K100" s="33" t="s">
        <v>11</v>
      </c>
      <c r="L100" s="38" t="s">
        <v>138</v>
      </c>
      <c r="M100" s="10" t="s">
        <v>11</v>
      </c>
      <c r="N100" s="10" t="s">
        <v>11</v>
      </c>
      <c r="O100" s="10"/>
    </row>
    <row r="101" spans="1:15" hidden="1" x14ac:dyDescent="0.2">
      <c r="A101" s="6">
        <v>64613</v>
      </c>
      <c r="B101" s="7" t="s">
        <v>183</v>
      </c>
      <c r="C101" s="8" t="s">
        <v>68</v>
      </c>
      <c r="D101" s="9" t="s">
        <v>186</v>
      </c>
      <c r="E101" s="9" t="s">
        <v>7</v>
      </c>
      <c r="F101" s="10">
        <v>2</v>
      </c>
      <c r="G101" s="7" t="s">
        <v>62</v>
      </c>
      <c r="H101" s="8" t="s">
        <v>63</v>
      </c>
      <c r="I101" s="8" t="s">
        <v>57</v>
      </c>
      <c r="J101" s="28">
        <v>42005</v>
      </c>
      <c r="K101" s="33" t="s">
        <v>11</v>
      </c>
      <c r="L101" s="38" t="s">
        <v>138</v>
      </c>
      <c r="M101" s="10" t="s">
        <v>11</v>
      </c>
      <c r="N101" s="10" t="s">
        <v>11</v>
      </c>
      <c r="O101" s="10"/>
    </row>
    <row r="102" spans="1:15" hidden="1" x14ac:dyDescent="0.2">
      <c r="A102" s="11">
        <v>66051</v>
      </c>
      <c r="B102" s="12" t="s">
        <v>187</v>
      </c>
      <c r="C102" s="13" t="s">
        <v>7</v>
      </c>
      <c r="D102" s="14" t="s">
        <v>160</v>
      </c>
      <c r="E102" s="14" t="s">
        <v>7</v>
      </c>
      <c r="F102" s="15">
        <f>2*3</f>
        <v>6</v>
      </c>
      <c r="G102" s="12" t="s">
        <v>62</v>
      </c>
      <c r="H102" s="13" t="s">
        <v>63</v>
      </c>
      <c r="I102" s="13" t="s">
        <v>57</v>
      </c>
      <c r="J102" s="29">
        <v>36434</v>
      </c>
      <c r="K102" s="34" t="s">
        <v>11</v>
      </c>
      <c r="L102" s="41" t="s">
        <v>138</v>
      </c>
      <c r="M102" s="15" t="s">
        <v>11</v>
      </c>
      <c r="N102" s="15" t="s">
        <v>11</v>
      </c>
      <c r="O102" s="15"/>
    </row>
    <row r="103" spans="1:15" x14ac:dyDescent="0.2">
      <c r="A103" s="17">
        <v>66056</v>
      </c>
      <c r="B103" s="18" t="s">
        <v>188</v>
      </c>
      <c r="C103" s="19" t="s">
        <v>7</v>
      </c>
      <c r="D103" s="20" t="s">
        <v>189</v>
      </c>
      <c r="E103" s="20" t="s">
        <v>7</v>
      </c>
      <c r="F103" s="21">
        <f>1.6*2</f>
        <v>3.2</v>
      </c>
      <c r="G103" s="18" t="s">
        <v>190</v>
      </c>
      <c r="H103" s="19" t="s">
        <v>17</v>
      </c>
      <c r="I103" s="19" t="s">
        <v>57</v>
      </c>
      <c r="J103" s="30">
        <v>43191</v>
      </c>
      <c r="K103" s="35" t="s">
        <v>11</v>
      </c>
      <c r="L103" s="43" t="s">
        <v>12</v>
      </c>
      <c r="M103" s="21" t="s">
        <v>11</v>
      </c>
      <c r="N103" s="21" t="s">
        <v>11</v>
      </c>
      <c r="O103" s="21"/>
    </row>
    <row r="104" spans="1:15" hidden="1" x14ac:dyDescent="0.2">
      <c r="A104" s="6">
        <v>66057</v>
      </c>
      <c r="B104" s="7" t="s">
        <v>191</v>
      </c>
      <c r="C104" s="8" t="s">
        <v>7</v>
      </c>
      <c r="D104" s="9" t="s">
        <v>192</v>
      </c>
      <c r="E104" s="9" t="s">
        <v>7</v>
      </c>
      <c r="F104" s="10">
        <v>1.8</v>
      </c>
      <c r="G104" s="7" t="s">
        <v>62</v>
      </c>
      <c r="H104" s="8" t="s">
        <v>63</v>
      </c>
      <c r="I104" s="8" t="s">
        <v>57</v>
      </c>
      <c r="J104" s="28">
        <v>34455</v>
      </c>
      <c r="K104" s="33" t="s">
        <v>11</v>
      </c>
      <c r="L104" s="38" t="s">
        <v>138</v>
      </c>
      <c r="M104" s="10" t="s">
        <v>11</v>
      </c>
      <c r="N104" s="10" t="s">
        <v>11</v>
      </c>
      <c r="O104" s="10"/>
    </row>
    <row r="105" spans="1:15" hidden="1" x14ac:dyDescent="0.2">
      <c r="A105" s="6">
        <v>66057</v>
      </c>
      <c r="B105" s="7" t="s">
        <v>191</v>
      </c>
      <c r="C105" s="8" t="s">
        <v>7</v>
      </c>
      <c r="D105" s="9" t="s">
        <v>193</v>
      </c>
      <c r="E105" s="9" t="s">
        <v>7</v>
      </c>
      <c r="F105" s="10">
        <v>2</v>
      </c>
      <c r="G105" s="7" t="s">
        <v>62</v>
      </c>
      <c r="H105" s="8" t="s">
        <v>63</v>
      </c>
      <c r="I105" s="8" t="s">
        <v>57</v>
      </c>
      <c r="J105" s="28">
        <v>38292</v>
      </c>
      <c r="K105" s="33" t="s">
        <v>11</v>
      </c>
      <c r="L105" s="38" t="s">
        <v>138</v>
      </c>
      <c r="M105" s="10" t="s">
        <v>11</v>
      </c>
      <c r="N105" s="10" t="s">
        <v>11</v>
      </c>
      <c r="O105" s="10"/>
    </row>
    <row r="106" spans="1:15" hidden="1" x14ac:dyDescent="0.2">
      <c r="A106" s="6">
        <v>66057</v>
      </c>
      <c r="B106" s="7" t="s">
        <v>191</v>
      </c>
      <c r="C106" s="8" t="s">
        <v>7</v>
      </c>
      <c r="D106" s="9" t="s">
        <v>194</v>
      </c>
      <c r="E106" s="9" t="s">
        <v>7</v>
      </c>
      <c r="F106" s="10">
        <v>2</v>
      </c>
      <c r="G106" s="7" t="s">
        <v>62</v>
      </c>
      <c r="H106" s="8" t="s">
        <v>63</v>
      </c>
      <c r="I106" s="8" t="s">
        <v>57</v>
      </c>
      <c r="J106" s="28">
        <v>40848</v>
      </c>
      <c r="K106" s="33" t="s">
        <v>11</v>
      </c>
      <c r="L106" s="38" t="s">
        <v>138</v>
      </c>
      <c r="M106" s="10" t="s">
        <v>11</v>
      </c>
      <c r="N106" s="10" t="s">
        <v>11</v>
      </c>
      <c r="O106" s="10"/>
    </row>
    <row r="107" spans="1:15" hidden="1" x14ac:dyDescent="0.2">
      <c r="A107" s="6">
        <v>66057</v>
      </c>
      <c r="B107" s="7" t="s">
        <v>191</v>
      </c>
      <c r="C107" s="8" t="s">
        <v>7</v>
      </c>
      <c r="D107" s="9" t="s">
        <v>195</v>
      </c>
      <c r="E107" s="9" t="s">
        <v>7</v>
      </c>
      <c r="F107" s="10">
        <v>2</v>
      </c>
      <c r="G107" s="7" t="s">
        <v>62</v>
      </c>
      <c r="H107" s="8" t="s">
        <v>63</v>
      </c>
      <c r="I107" s="8" t="s">
        <v>57</v>
      </c>
      <c r="J107" s="28">
        <v>33543</v>
      </c>
      <c r="K107" s="33" t="s">
        <v>11</v>
      </c>
      <c r="L107" s="38" t="s">
        <v>138</v>
      </c>
      <c r="M107" s="10" t="s">
        <v>11</v>
      </c>
      <c r="N107" s="10" t="s">
        <v>11</v>
      </c>
      <c r="O107" s="10"/>
    </row>
    <row r="108" spans="1:15" x14ac:dyDescent="0.2">
      <c r="A108" s="6">
        <v>66057</v>
      </c>
      <c r="B108" s="7" t="s">
        <v>191</v>
      </c>
      <c r="C108" s="8" t="s">
        <v>7</v>
      </c>
      <c r="D108" s="9" t="s">
        <v>196</v>
      </c>
      <c r="E108" s="9" t="s">
        <v>7</v>
      </c>
      <c r="F108" s="10">
        <v>9.1999999999999993</v>
      </c>
      <c r="G108" s="7" t="s">
        <v>190</v>
      </c>
      <c r="H108" s="8" t="s">
        <v>17</v>
      </c>
      <c r="I108" s="8" t="s">
        <v>57</v>
      </c>
      <c r="J108" s="28">
        <v>43831</v>
      </c>
      <c r="K108" s="33" t="s">
        <v>11</v>
      </c>
      <c r="L108" s="38" t="s">
        <v>12</v>
      </c>
      <c r="M108" s="10" t="s">
        <v>11</v>
      </c>
      <c r="N108" s="10" t="s">
        <v>11</v>
      </c>
      <c r="O108" s="10"/>
    </row>
    <row r="109" spans="1:15" x14ac:dyDescent="0.2">
      <c r="A109" s="6">
        <v>66057</v>
      </c>
      <c r="B109" s="7" t="s">
        <v>191</v>
      </c>
      <c r="C109" s="8" t="s">
        <v>7</v>
      </c>
      <c r="D109" s="9" t="s">
        <v>197</v>
      </c>
      <c r="E109" s="9" t="s">
        <v>7</v>
      </c>
      <c r="F109" s="10">
        <v>9.1999999999999993</v>
      </c>
      <c r="G109" s="7" t="s">
        <v>190</v>
      </c>
      <c r="H109" s="8" t="s">
        <v>17</v>
      </c>
      <c r="I109" s="8" t="s">
        <v>57</v>
      </c>
      <c r="J109" s="28">
        <v>43770</v>
      </c>
      <c r="K109" s="33" t="s">
        <v>11</v>
      </c>
      <c r="L109" s="38" t="s">
        <v>12</v>
      </c>
      <c r="M109" s="10" t="s">
        <v>11</v>
      </c>
      <c r="N109" s="10" t="s">
        <v>11</v>
      </c>
      <c r="O109" s="10"/>
    </row>
    <row r="110" spans="1:15" hidden="1" x14ac:dyDescent="0.2">
      <c r="A110" s="6">
        <v>66057</v>
      </c>
      <c r="B110" s="7" t="s">
        <v>191</v>
      </c>
      <c r="C110" s="8" t="s">
        <v>7</v>
      </c>
      <c r="D110" s="9" t="s">
        <v>198</v>
      </c>
      <c r="E110" s="9" t="s">
        <v>7</v>
      </c>
      <c r="F110" s="10">
        <v>2.2000000000000002</v>
      </c>
      <c r="G110" s="7" t="s">
        <v>62</v>
      </c>
      <c r="H110" s="8" t="s">
        <v>63</v>
      </c>
      <c r="I110" s="8" t="s">
        <v>57</v>
      </c>
      <c r="J110" s="28">
        <v>43831</v>
      </c>
      <c r="K110" s="33" t="s">
        <v>11</v>
      </c>
      <c r="L110" s="38" t="s">
        <v>138</v>
      </c>
      <c r="M110" s="10" t="s">
        <v>11</v>
      </c>
      <c r="N110" s="10" t="s">
        <v>11</v>
      </c>
      <c r="O110" s="10"/>
    </row>
    <row r="111" spans="1:15" hidden="1" x14ac:dyDescent="0.2">
      <c r="A111" s="6">
        <v>66057</v>
      </c>
      <c r="B111" s="7" t="s">
        <v>191</v>
      </c>
      <c r="C111" s="8" t="s">
        <v>7</v>
      </c>
      <c r="D111" s="9" t="s">
        <v>199</v>
      </c>
      <c r="E111" s="9" t="s">
        <v>7</v>
      </c>
      <c r="F111" s="10">
        <v>2.2000000000000002</v>
      </c>
      <c r="G111" s="7" t="s">
        <v>62</v>
      </c>
      <c r="H111" s="8" t="s">
        <v>63</v>
      </c>
      <c r="I111" s="8" t="s">
        <v>57</v>
      </c>
      <c r="J111" s="28">
        <v>43770</v>
      </c>
      <c r="K111" s="33" t="s">
        <v>11</v>
      </c>
      <c r="L111" s="38" t="s">
        <v>138</v>
      </c>
      <c r="M111" s="10" t="s">
        <v>11</v>
      </c>
      <c r="N111" s="10" t="s">
        <v>11</v>
      </c>
      <c r="O111" s="10"/>
    </row>
    <row r="112" spans="1:15" hidden="1" x14ac:dyDescent="0.2">
      <c r="A112" s="6">
        <v>66090</v>
      </c>
      <c r="B112" s="7" t="s">
        <v>200</v>
      </c>
      <c r="C112" s="8" t="s">
        <v>7</v>
      </c>
      <c r="D112" s="9" t="s">
        <v>201</v>
      </c>
      <c r="E112" s="9" t="s">
        <v>7</v>
      </c>
      <c r="F112" s="10">
        <v>1</v>
      </c>
      <c r="G112" s="7" t="s">
        <v>62</v>
      </c>
      <c r="H112" s="8" t="s">
        <v>63</v>
      </c>
      <c r="I112" s="8" t="s">
        <v>57</v>
      </c>
      <c r="J112" s="28">
        <v>39661</v>
      </c>
      <c r="K112" s="33" t="s">
        <v>11</v>
      </c>
      <c r="L112" s="38" t="s">
        <v>138</v>
      </c>
      <c r="M112" s="10" t="s">
        <v>11</v>
      </c>
      <c r="N112" s="10" t="s">
        <v>11</v>
      </c>
      <c r="O112" s="10"/>
    </row>
    <row r="113" spans="1:15" hidden="1" x14ac:dyDescent="0.2">
      <c r="A113" s="6">
        <v>66090</v>
      </c>
      <c r="B113" s="7" t="s">
        <v>200</v>
      </c>
      <c r="C113" s="8" t="s">
        <v>7</v>
      </c>
      <c r="D113" s="9" t="s">
        <v>202</v>
      </c>
      <c r="E113" s="9" t="s">
        <v>7</v>
      </c>
      <c r="F113" s="10">
        <v>1</v>
      </c>
      <c r="G113" s="7" t="s">
        <v>62</v>
      </c>
      <c r="H113" s="8" t="s">
        <v>63</v>
      </c>
      <c r="I113" s="8" t="s">
        <v>57</v>
      </c>
      <c r="J113" s="28">
        <v>40909</v>
      </c>
      <c r="K113" s="33" t="s">
        <v>11</v>
      </c>
      <c r="L113" s="38" t="s">
        <v>138</v>
      </c>
      <c r="M113" s="10" t="s">
        <v>11</v>
      </c>
      <c r="N113" s="10" t="s">
        <v>11</v>
      </c>
      <c r="O113" s="10"/>
    </row>
    <row r="114" spans="1:15" hidden="1" x14ac:dyDescent="0.2">
      <c r="A114" s="6">
        <v>66090</v>
      </c>
      <c r="B114" s="7" t="s">
        <v>200</v>
      </c>
      <c r="C114" s="8" t="s">
        <v>7</v>
      </c>
      <c r="D114" s="9" t="s">
        <v>203</v>
      </c>
      <c r="E114" s="9" t="s">
        <v>7</v>
      </c>
      <c r="F114" s="10">
        <v>0.4</v>
      </c>
      <c r="G114" s="7" t="s">
        <v>62</v>
      </c>
      <c r="H114" s="8" t="s">
        <v>63</v>
      </c>
      <c r="I114" s="8" t="s">
        <v>57</v>
      </c>
      <c r="J114" s="28">
        <v>39264</v>
      </c>
      <c r="K114" s="33" t="s">
        <v>11</v>
      </c>
      <c r="L114" s="38" t="s">
        <v>138</v>
      </c>
      <c r="M114" s="10" t="s">
        <v>11</v>
      </c>
      <c r="N114" s="10" t="s">
        <v>11</v>
      </c>
      <c r="O114" s="10"/>
    </row>
    <row r="115" spans="1:15" hidden="1" x14ac:dyDescent="0.2">
      <c r="A115" s="6">
        <v>66090</v>
      </c>
      <c r="B115" s="7" t="s">
        <v>200</v>
      </c>
      <c r="C115" s="8" t="s">
        <v>7</v>
      </c>
      <c r="D115" s="9" t="s">
        <v>204</v>
      </c>
      <c r="E115" s="9" t="s">
        <v>7</v>
      </c>
      <c r="F115" s="10">
        <v>1</v>
      </c>
      <c r="G115" s="7" t="s">
        <v>62</v>
      </c>
      <c r="H115" s="8" t="s">
        <v>63</v>
      </c>
      <c r="I115" s="8" t="s">
        <v>57</v>
      </c>
      <c r="J115" s="28">
        <v>44774</v>
      </c>
      <c r="K115" s="33" t="s">
        <v>11</v>
      </c>
      <c r="L115" s="38" t="s">
        <v>138</v>
      </c>
      <c r="M115" s="10" t="s">
        <v>11</v>
      </c>
      <c r="N115" s="10" t="s">
        <v>11</v>
      </c>
      <c r="O115" s="10"/>
    </row>
    <row r="116" spans="1:15" hidden="1" x14ac:dyDescent="0.2">
      <c r="A116" s="6">
        <v>66091</v>
      </c>
      <c r="B116" s="7" t="s">
        <v>205</v>
      </c>
      <c r="C116" s="8" t="s">
        <v>7</v>
      </c>
      <c r="D116" s="9" t="s">
        <v>206</v>
      </c>
      <c r="E116" s="9" t="s">
        <v>7</v>
      </c>
      <c r="F116" s="10">
        <v>1</v>
      </c>
      <c r="G116" s="7" t="s">
        <v>62</v>
      </c>
      <c r="H116" s="8" t="s">
        <v>63</v>
      </c>
      <c r="I116" s="8" t="s">
        <v>57</v>
      </c>
      <c r="J116" s="28">
        <v>43525</v>
      </c>
      <c r="K116" s="33" t="s">
        <v>11</v>
      </c>
      <c r="L116" s="38" t="s">
        <v>138</v>
      </c>
      <c r="M116" s="10" t="s">
        <v>11</v>
      </c>
      <c r="N116" s="10" t="s">
        <v>11</v>
      </c>
      <c r="O116" s="10"/>
    </row>
    <row r="117" spans="1:15" hidden="1" x14ac:dyDescent="0.2">
      <c r="A117" s="6">
        <v>66091</v>
      </c>
      <c r="B117" s="7" t="s">
        <v>205</v>
      </c>
      <c r="C117" s="8" t="s">
        <v>7</v>
      </c>
      <c r="D117" s="9" t="s">
        <v>207</v>
      </c>
      <c r="E117" s="9" t="s">
        <v>7</v>
      </c>
      <c r="F117" s="10">
        <v>1</v>
      </c>
      <c r="G117" s="7" t="s">
        <v>62</v>
      </c>
      <c r="H117" s="8" t="s">
        <v>63</v>
      </c>
      <c r="I117" s="8" t="s">
        <v>57</v>
      </c>
      <c r="J117" s="28">
        <v>39295</v>
      </c>
      <c r="K117" s="33" t="s">
        <v>11</v>
      </c>
      <c r="L117" s="38" t="s">
        <v>138</v>
      </c>
      <c r="M117" s="10" t="s">
        <v>11</v>
      </c>
      <c r="N117" s="10" t="s">
        <v>11</v>
      </c>
      <c r="O117" s="10"/>
    </row>
    <row r="118" spans="1:15" hidden="1" x14ac:dyDescent="0.2">
      <c r="A118" s="11">
        <v>66092</v>
      </c>
      <c r="B118" s="12" t="s">
        <v>208</v>
      </c>
      <c r="C118" s="13" t="s">
        <v>7</v>
      </c>
      <c r="D118" s="14" t="s">
        <v>6</v>
      </c>
      <c r="E118" s="14" t="s">
        <v>7</v>
      </c>
      <c r="F118" s="15">
        <f>0.3*2</f>
        <v>0.6</v>
      </c>
      <c r="G118" s="12" t="s">
        <v>62</v>
      </c>
      <c r="H118" s="13" t="s">
        <v>63</v>
      </c>
      <c r="I118" s="13" t="s">
        <v>57</v>
      </c>
      <c r="J118" s="29">
        <v>43282</v>
      </c>
      <c r="K118" s="34" t="s">
        <v>11</v>
      </c>
      <c r="L118" s="41" t="s">
        <v>138</v>
      </c>
      <c r="M118" s="15" t="s">
        <v>11</v>
      </c>
      <c r="N118" s="15" t="s">
        <v>11</v>
      </c>
      <c r="O118" s="15"/>
    </row>
    <row r="119" spans="1:15" hidden="1" x14ac:dyDescent="0.2">
      <c r="A119" s="17">
        <v>66092</v>
      </c>
      <c r="B119" s="18" t="s">
        <v>208</v>
      </c>
      <c r="C119" s="19" t="s">
        <v>7</v>
      </c>
      <c r="D119" s="20" t="s">
        <v>103</v>
      </c>
      <c r="E119" s="20" t="s">
        <v>7</v>
      </c>
      <c r="F119" s="21">
        <f>0.3*2</f>
        <v>0.6</v>
      </c>
      <c r="G119" s="18" t="s">
        <v>62</v>
      </c>
      <c r="H119" s="19" t="s">
        <v>63</v>
      </c>
      <c r="I119" s="19" t="s">
        <v>57</v>
      </c>
      <c r="J119" s="30">
        <v>37196</v>
      </c>
      <c r="K119" s="35" t="s">
        <v>11</v>
      </c>
      <c r="L119" s="43" t="s">
        <v>138</v>
      </c>
      <c r="M119" s="21" t="s">
        <v>11</v>
      </c>
      <c r="N119" s="21" t="s">
        <v>11</v>
      </c>
      <c r="O119" s="21"/>
    </row>
    <row r="120" spans="1:15" hidden="1" x14ac:dyDescent="0.2">
      <c r="A120" s="6">
        <v>66092</v>
      </c>
      <c r="B120" s="7" t="s">
        <v>208</v>
      </c>
      <c r="C120" s="8" t="s">
        <v>7</v>
      </c>
      <c r="D120" s="9" t="s">
        <v>209</v>
      </c>
      <c r="E120" s="9" t="s">
        <v>7</v>
      </c>
      <c r="F120" s="10">
        <v>0.1</v>
      </c>
      <c r="G120" s="7" t="s">
        <v>62</v>
      </c>
      <c r="H120" s="8" t="s">
        <v>63</v>
      </c>
      <c r="I120" s="8" t="s">
        <v>57</v>
      </c>
      <c r="J120" s="28">
        <v>43282</v>
      </c>
      <c r="K120" s="33" t="s">
        <v>11</v>
      </c>
      <c r="L120" s="38" t="s">
        <v>138</v>
      </c>
      <c r="M120" s="10" t="s">
        <v>11</v>
      </c>
      <c r="N120" s="10" t="s">
        <v>11</v>
      </c>
      <c r="O120" s="10"/>
    </row>
    <row r="121" spans="1:15" hidden="1" x14ac:dyDescent="0.2">
      <c r="A121" s="6">
        <v>66096</v>
      </c>
      <c r="B121" s="7" t="s">
        <v>210</v>
      </c>
      <c r="C121" s="8" t="s">
        <v>7</v>
      </c>
      <c r="D121" s="9" t="s">
        <v>211</v>
      </c>
      <c r="E121" s="9" t="s">
        <v>7</v>
      </c>
      <c r="F121" s="10">
        <v>0.2</v>
      </c>
      <c r="G121" s="7" t="s">
        <v>62</v>
      </c>
      <c r="H121" s="8" t="s">
        <v>63</v>
      </c>
      <c r="I121" s="8" t="s">
        <v>57</v>
      </c>
      <c r="J121" s="28">
        <v>34943</v>
      </c>
      <c r="K121" s="33" t="s">
        <v>11</v>
      </c>
      <c r="L121" s="38" t="s">
        <v>138</v>
      </c>
      <c r="M121" s="10" t="s">
        <v>11</v>
      </c>
      <c r="N121" s="10" t="s">
        <v>11</v>
      </c>
      <c r="O121" s="10"/>
    </row>
    <row r="122" spans="1:15" hidden="1" x14ac:dyDescent="0.2">
      <c r="A122" s="6">
        <v>66096</v>
      </c>
      <c r="B122" s="7" t="s">
        <v>210</v>
      </c>
      <c r="C122" s="8" t="s">
        <v>7</v>
      </c>
      <c r="D122" s="9" t="s">
        <v>212</v>
      </c>
      <c r="E122" s="9" t="s">
        <v>7</v>
      </c>
      <c r="F122" s="10">
        <v>0.3</v>
      </c>
      <c r="G122" s="7" t="s">
        <v>62</v>
      </c>
      <c r="H122" s="8" t="s">
        <v>63</v>
      </c>
      <c r="I122" s="8" t="s">
        <v>57</v>
      </c>
      <c r="J122" s="28">
        <v>32874</v>
      </c>
      <c r="K122" s="33" t="s">
        <v>11</v>
      </c>
      <c r="L122" s="38" t="s">
        <v>138</v>
      </c>
      <c r="M122" s="10" t="s">
        <v>11</v>
      </c>
      <c r="N122" s="10" t="s">
        <v>11</v>
      </c>
      <c r="O122" s="10"/>
    </row>
    <row r="123" spans="1:15" hidden="1" x14ac:dyDescent="0.2">
      <c r="A123" s="6">
        <v>66096</v>
      </c>
      <c r="B123" s="7" t="s">
        <v>210</v>
      </c>
      <c r="C123" s="8" t="s">
        <v>7</v>
      </c>
      <c r="D123" s="9" t="s">
        <v>213</v>
      </c>
      <c r="E123" s="9" t="s">
        <v>7</v>
      </c>
      <c r="F123" s="10">
        <v>0.4</v>
      </c>
      <c r="G123" s="7" t="s">
        <v>62</v>
      </c>
      <c r="H123" s="8" t="s">
        <v>63</v>
      </c>
      <c r="I123" s="8" t="s">
        <v>57</v>
      </c>
      <c r="J123" s="28">
        <v>40575</v>
      </c>
      <c r="K123" s="33" t="s">
        <v>11</v>
      </c>
      <c r="L123" s="38" t="s">
        <v>138</v>
      </c>
      <c r="M123" s="10" t="s">
        <v>11</v>
      </c>
      <c r="N123" s="10" t="s">
        <v>11</v>
      </c>
      <c r="O123" s="10"/>
    </row>
    <row r="124" spans="1:15" hidden="1" x14ac:dyDescent="0.2">
      <c r="A124" s="6">
        <v>66096</v>
      </c>
      <c r="B124" s="7" t="s">
        <v>210</v>
      </c>
      <c r="C124" s="8" t="s">
        <v>7</v>
      </c>
      <c r="D124" s="9" t="s">
        <v>214</v>
      </c>
      <c r="E124" s="9" t="s">
        <v>7</v>
      </c>
      <c r="F124" s="10">
        <v>0.1</v>
      </c>
      <c r="G124" s="7" t="s">
        <v>62</v>
      </c>
      <c r="H124" s="8" t="s">
        <v>63</v>
      </c>
      <c r="I124" s="8" t="s">
        <v>57</v>
      </c>
      <c r="J124" s="28">
        <v>43191</v>
      </c>
      <c r="K124" s="33" t="s">
        <v>11</v>
      </c>
      <c r="L124" s="38" t="s">
        <v>138</v>
      </c>
      <c r="M124" s="10" t="s">
        <v>11</v>
      </c>
      <c r="N124" s="10" t="s">
        <v>11</v>
      </c>
      <c r="O124" s="10"/>
    </row>
    <row r="125" spans="1:15" hidden="1" x14ac:dyDescent="0.2">
      <c r="A125" s="6">
        <v>66096</v>
      </c>
      <c r="B125" s="7" t="s">
        <v>210</v>
      </c>
      <c r="C125" s="8" t="s">
        <v>7</v>
      </c>
      <c r="D125" s="9" t="s">
        <v>215</v>
      </c>
      <c r="E125" s="9" t="s">
        <v>7</v>
      </c>
      <c r="F125" s="10">
        <v>0.3</v>
      </c>
      <c r="G125" s="7" t="s">
        <v>62</v>
      </c>
      <c r="H125" s="8" t="s">
        <v>63</v>
      </c>
      <c r="I125" s="8" t="s">
        <v>57</v>
      </c>
      <c r="J125" s="28">
        <v>35309</v>
      </c>
      <c r="K125" s="33" t="s">
        <v>11</v>
      </c>
      <c r="L125" s="38" t="s">
        <v>138</v>
      </c>
      <c r="M125" s="10" t="s">
        <v>11</v>
      </c>
      <c r="N125" s="10" t="s">
        <v>11</v>
      </c>
      <c r="O125" s="10"/>
    </row>
    <row r="126" spans="1:15" hidden="1" x14ac:dyDescent="0.2">
      <c r="A126" s="6">
        <v>66096</v>
      </c>
      <c r="B126" s="7" t="s">
        <v>210</v>
      </c>
      <c r="C126" s="8" t="s">
        <v>7</v>
      </c>
      <c r="D126" s="9" t="s">
        <v>216</v>
      </c>
      <c r="E126" s="9" t="s">
        <v>7</v>
      </c>
      <c r="F126" s="10">
        <v>0.3</v>
      </c>
      <c r="G126" s="7" t="s">
        <v>62</v>
      </c>
      <c r="H126" s="8" t="s">
        <v>63</v>
      </c>
      <c r="I126" s="8" t="s">
        <v>57</v>
      </c>
      <c r="J126" s="28">
        <v>36678</v>
      </c>
      <c r="K126" s="33" t="s">
        <v>11</v>
      </c>
      <c r="L126" s="38" t="s">
        <v>138</v>
      </c>
      <c r="M126" s="10" t="s">
        <v>11</v>
      </c>
      <c r="N126" s="10" t="s">
        <v>11</v>
      </c>
      <c r="O126" s="10"/>
    </row>
    <row r="127" spans="1:15" hidden="1" x14ac:dyDescent="0.2">
      <c r="A127" s="6">
        <v>66096</v>
      </c>
      <c r="B127" s="7" t="s">
        <v>210</v>
      </c>
      <c r="C127" s="8" t="s">
        <v>7</v>
      </c>
      <c r="D127" s="9" t="s">
        <v>217</v>
      </c>
      <c r="E127" s="9" t="s">
        <v>7</v>
      </c>
      <c r="F127" s="10">
        <v>0.3</v>
      </c>
      <c r="G127" s="7" t="s">
        <v>62</v>
      </c>
      <c r="H127" s="8" t="s">
        <v>63</v>
      </c>
      <c r="I127" s="8" t="s">
        <v>57</v>
      </c>
      <c r="J127" s="28">
        <v>36039</v>
      </c>
      <c r="K127" s="33" t="s">
        <v>11</v>
      </c>
      <c r="L127" s="38" t="s">
        <v>138</v>
      </c>
      <c r="M127" s="10" t="s">
        <v>11</v>
      </c>
      <c r="N127" s="10" t="s">
        <v>11</v>
      </c>
      <c r="O127" s="10"/>
    </row>
    <row r="128" spans="1:15" hidden="1" x14ac:dyDescent="0.2">
      <c r="A128" s="6">
        <v>66096</v>
      </c>
      <c r="B128" s="7" t="s">
        <v>210</v>
      </c>
      <c r="C128" s="8" t="s">
        <v>7</v>
      </c>
      <c r="D128" s="9" t="s">
        <v>218</v>
      </c>
      <c r="E128" s="9" t="s">
        <v>7</v>
      </c>
      <c r="F128" s="10">
        <v>0.1</v>
      </c>
      <c r="G128" s="7" t="s">
        <v>62</v>
      </c>
      <c r="H128" s="8" t="s">
        <v>63</v>
      </c>
      <c r="I128" s="8" t="s">
        <v>57</v>
      </c>
      <c r="J128" s="28">
        <v>43344</v>
      </c>
      <c r="K128" s="33" t="s">
        <v>11</v>
      </c>
      <c r="L128" s="38" t="s">
        <v>138</v>
      </c>
      <c r="M128" s="10" t="s">
        <v>11</v>
      </c>
      <c r="N128" s="10" t="s">
        <v>11</v>
      </c>
      <c r="O128" s="10"/>
    </row>
    <row r="129" spans="1:15" hidden="1" x14ac:dyDescent="0.2">
      <c r="A129" s="6">
        <v>66096</v>
      </c>
      <c r="B129" s="7" t="s">
        <v>210</v>
      </c>
      <c r="C129" s="8" t="s">
        <v>7</v>
      </c>
      <c r="D129" s="9" t="s">
        <v>219</v>
      </c>
      <c r="E129" s="9" t="s">
        <v>7</v>
      </c>
      <c r="F129" s="10">
        <v>0.1</v>
      </c>
      <c r="G129" s="7" t="s">
        <v>62</v>
      </c>
      <c r="H129" s="8" t="s">
        <v>63</v>
      </c>
      <c r="I129" s="8" t="s">
        <v>57</v>
      </c>
      <c r="J129" s="28">
        <v>32874</v>
      </c>
      <c r="K129" s="33" t="s">
        <v>11</v>
      </c>
      <c r="L129" s="38" t="s">
        <v>138</v>
      </c>
      <c r="M129" s="10" t="s">
        <v>11</v>
      </c>
      <c r="N129" s="10" t="s">
        <v>11</v>
      </c>
      <c r="O129" s="10"/>
    </row>
    <row r="130" spans="1:15" hidden="1" x14ac:dyDescent="0.2">
      <c r="A130" s="6">
        <v>66096</v>
      </c>
      <c r="B130" s="7" t="s">
        <v>210</v>
      </c>
      <c r="C130" s="8" t="s">
        <v>7</v>
      </c>
      <c r="D130" s="9" t="s">
        <v>220</v>
      </c>
      <c r="E130" s="9" t="s">
        <v>7</v>
      </c>
      <c r="F130" s="10">
        <v>0.3</v>
      </c>
      <c r="G130" s="7" t="s">
        <v>62</v>
      </c>
      <c r="H130" s="8" t="s">
        <v>63</v>
      </c>
      <c r="I130" s="8" t="s">
        <v>57</v>
      </c>
      <c r="J130" s="28">
        <v>32874</v>
      </c>
      <c r="K130" s="33" t="s">
        <v>11</v>
      </c>
      <c r="L130" s="38" t="s">
        <v>138</v>
      </c>
      <c r="M130" s="10" t="s">
        <v>11</v>
      </c>
      <c r="N130" s="10" t="s">
        <v>11</v>
      </c>
      <c r="O130" s="10"/>
    </row>
    <row r="131" spans="1:15" x14ac:dyDescent="0.2">
      <c r="A131" s="6">
        <v>66096</v>
      </c>
      <c r="B131" s="7" t="s">
        <v>210</v>
      </c>
      <c r="C131" s="8" t="s">
        <v>7</v>
      </c>
      <c r="D131" s="9" t="s">
        <v>221</v>
      </c>
      <c r="E131" s="9" t="s">
        <v>7</v>
      </c>
      <c r="F131" s="10">
        <v>3</v>
      </c>
      <c r="G131" s="7" t="s">
        <v>89</v>
      </c>
      <c r="H131" s="8" t="s">
        <v>90</v>
      </c>
      <c r="I131" s="8" t="s">
        <v>42</v>
      </c>
      <c r="J131" s="28">
        <v>39995</v>
      </c>
      <c r="K131" s="33" t="s">
        <v>11</v>
      </c>
      <c r="L131" s="38" t="s">
        <v>12</v>
      </c>
      <c r="M131" s="10" t="s">
        <v>11</v>
      </c>
      <c r="N131" s="10" t="s">
        <v>11</v>
      </c>
      <c r="O131" s="10"/>
    </row>
    <row r="132" spans="1:15" hidden="1" x14ac:dyDescent="0.2">
      <c r="A132" s="6">
        <v>66101</v>
      </c>
      <c r="B132" s="7" t="s">
        <v>222</v>
      </c>
      <c r="C132" s="8" t="s">
        <v>7</v>
      </c>
      <c r="D132" s="9" t="s">
        <v>223</v>
      </c>
      <c r="E132" s="9" t="s">
        <v>7</v>
      </c>
      <c r="F132" s="10">
        <v>1.8</v>
      </c>
      <c r="G132" s="7" t="s">
        <v>62</v>
      </c>
      <c r="H132" s="8" t="s">
        <v>63</v>
      </c>
      <c r="I132" s="8" t="s">
        <v>57</v>
      </c>
      <c r="J132" s="28">
        <v>43678</v>
      </c>
      <c r="K132" s="33" t="s">
        <v>11</v>
      </c>
      <c r="L132" s="38" t="s">
        <v>138</v>
      </c>
      <c r="M132" s="10" t="s">
        <v>11</v>
      </c>
      <c r="N132" s="10" t="s">
        <v>11</v>
      </c>
      <c r="O132" s="10"/>
    </row>
    <row r="133" spans="1:15" x14ac:dyDescent="0.2">
      <c r="A133" s="6">
        <v>66101</v>
      </c>
      <c r="B133" s="7" t="s">
        <v>222</v>
      </c>
      <c r="C133" s="8" t="s">
        <v>7</v>
      </c>
      <c r="D133" s="9" t="s">
        <v>224</v>
      </c>
      <c r="E133" s="9" t="s">
        <v>7</v>
      </c>
      <c r="F133" s="10">
        <v>1.8</v>
      </c>
      <c r="G133" s="7" t="s">
        <v>62</v>
      </c>
      <c r="H133" s="8" t="s">
        <v>63</v>
      </c>
      <c r="I133" s="8" t="s">
        <v>57</v>
      </c>
      <c r="J133" s="28">
        <v>44896</v>
      </c>
      <c r="K133" s="33" t="s">
        <v>11</v>
      </c>
      <c r="L133" s="38" t="s">
        <v>12</v>
      </c>
      <c r="M133" s="10" t="s">
        <v>11</v>
      </c>
      <c r="N133" s="10" t="s">
        <v>11</v>
      </c>
      <c r="O133" s="10"/>
    </row>
    <row r="134" spans="1:15" hidden="1" x14ac:dyDescent="0.2">
      <c r="A134" s="6">
        <v>66101</v>
      </c>
      <c r="B134" s="7" t="s">
        <v>222</v>
      </c>
      <c r="C134" s="8" t="s">
        <v>7</v>
      </c>
      <c r="D134" s="9" t="s">
        <v>225</v>
      </c>
      <c r="E134" s="9" t="s">
        <v>7</v>
      </c>
      <c r="F134" s="10">
        <v>0.4</v>
      </c>
      <c r="G134" s="7" t="s">
        <v>62</v>
      </c>
      <c r="H134" s="8" t="s">
        <v>63</v>
      </c>
      <c r="I134" s="8" t="s">
        <v>57</v>
      </c>
      <c r="J134" s="28">
        <v>40513</v>
      </c>
      <c r="K134" s="33" t="s">
        <v>11</v>
      </c>
      <c r="L134" s="38" t="s">
        <v>138</v>
      </c>
      <c r="M134" s="10" t="s">
        <v>11</v>
      </c>
      <c r="N134" s="10" t="s">
        <v>11</v>
      </c>
      <c r="O134" s="10"/>
    </row>
    <row r="135" spans="1:15" x14ac:dyDescent="0.2">
      <c r="A135" s="11">
        <v>66127</v>
      </c>
      <c r="B135" s="12" t="s">
        <v>226</v>
      </c>
      <c r="C135" s="13" t="s">
        <v>7</v>
      </c>
      <c r="D135" s="14" t="s">
        <v>196</v>
      </c>
      <c r="E135" s="14" t="s">
        <v>7</v>
      </c>
      <c r="F135" s="15">
        <f>2*2</f>
        <v>4</v>
      </c>
      <c r="G135" s="12" t="s">
        <v>190</v>
      </c>
      <c r="H135" s="13" t="s">
        <v>17</v>
      </c>
      <c r="I135" s="13" t="s">
        <v>57</v>
      </c>
      <c r="J135" s="29">
        <v>44866</v>
      </c>
      <c r="K135" s="34" t="s">
        <v>11</v>
      </c>
      <c r="L135" s="41" t="s">
        <v>12</v>
      </c>
      <c r="M135" s="15" t="s">
        <v>11</v>
      </c>
      <c r="N135" s="15" t="s">
        <v>11</v>
      </c>
      <c r="O135" s="15"/>
    </row>
    <row r="136" spans="1:15" hidden="1" x14ac:dyDescent="0.2">
      <c r="A136" s="6">
        <v>66134</v>
      </c>
      <c r="B136" s="7" t="s">
        <v>227</v>
      </c>
      <c r="C136" s="8" t="s">
        <v>51</v>
      </c>
      <c r="D136" s="9" t="s">
        <v>201</v>
      </c>
      <c r="E136" s="9" t="s">
        <v>7</v>
      </c>
      <c r="F136" s="10">
        <v>1.2</v>
      </c>
      <c r="G136" s="7" t="s">
        <v>62</v>
      </c>
      <c r="H136" s="8" t="s">
        <v>63</v>
      </c>
      <c r="I136" s="8" t="s">
        <v>57</v>
      </c>
      <c r="J136" s="28">
        <v>43282</v>
      </c>
      <c r="K136" s="33" t="s">
        <v>11</v>
      </c>
      <c r="L136" s="38" t="s">
        <v>138</v>
      </c>
      <c r="M136" s="10" t="s">
        <v>11</v>
      </c>
      <c r="N136" s="10" t="s">
        <v>11</v>
      </c>
      <c r="O136" s="10"/>
    </row>
    <row r="137" spans="1:15" hidden="1" x14ac:dyDescent="0.2">
      <c r="A137" s="6">
        <v>66134</v>
      </c>
      <c r="B137" s="7" t="s">
        <v>227</v>
      </c>
      <c r="C137" s="8" t="s">
        <v>51</v>
      </c>
      <c r="D137" s="9" t="s">
        <v>228</v>
      </c>
      <c r="E137" s="9" t="s">
        <v>7</v>
      </c>
      <c r="F137" s="10">
        <v>1.2</v>
      </c>
      <c r="G137" s="7" t="s">
        <v>62</v>
      </c>
      <c r="H137" s="8" t="s">
        <v>63</v>
      </c>
      <c r="I137" s="8" t="s">
        <v>57</v>
      </c>
      <c r="J137" s="28">
        <v>40179</v>
      </c>
      <c r="K137" s="33" t="s">
        <v>11</v>
      </c>
      <c r="L137" s="38" t="s">
        <v>138</v>
      </c>
      <c r="M137" s="10" t="s">
        <v>11</v>
      </c>
      <c r="N137" s="10" t="s">
        <v>11</v>
      </c>
      <c r="O137" s="10"/>
    </row>
  </sheetData>
  <autoFilter ref="A1:O137" xr:uid="{74B53A6F-2188-644A-BBBF-A1EC8C5B699A}">
    <filterColumn colId="11">
      <filters>
        <filter val="(OP) Operat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267B-600B-AD4A-B19D-3FF6C6A53EF2}">
  <dimension ref="A1:P82"/>
  <sheetViews>
    <sheetView topLeftCell="A51" workbookViewId="0">
      <selection activeCell="K39" sqref="K39:K40"/>
    </sheetView>
  </sheetViews>
  <sheetFormatPr baseColWidth="10" defaultRowHeight="16" x14ac:dyDescent="0.2"/>
  <cols>
    <col min="1" max="1" width="19.6640625" customWidth="1"/>
    <col min="2" max="2" width="35" customWidth="1"/>
    <col min="3" max="3" width="12.6640625" customWidth="1"/>
    <col min="6" max="6" width="19.83203125" customWidth="1"/>
    <col min="7" max="7" width="34" customWidth="1"/>
    <col min="10" max="10" width="16" customWidth="1"/>
    <col min="12" max="12" width="20.5" customWidth="1"/>
  </cols>
  <sheetData>
    <row r="1" spans="1:16" ht="43" x14ac:dyDescent="0.2">
      <c r="A1" s="1" t="s">
        <v>229</v>
      </c>
      <c r="B1" s="2" t="s">
        <v>230</v>
      </c>
      <c r="C1" s="3" t="s">
        <v>231</v>
      </c>
      <c r="D1" s="4" t="s">
        <v>232</v>
      </c>
      <c r="E1" s="4" t="s">
        <v>233</v>
      </c>
      <c r="F1" s="5" t="s">
        <v>234</v>
      </c>
      <c r="G1" s="2" t="s">
        <v>235</v>
      </c>
      <c r="H1" s="3" t="s">
        <v>236</v>
      </c>
      <c r="I1" s="3" t="s">
        <v>237</v>
      </c>
      <c r="J1" s="27" t="s">
        <v>0</v>
      </c>
      <c r="K1" s="27" t="s">
        <v>1</v>
      </c>
      <c r="L1" s="37" t="s">
        <v>238</v>
      </c>
      <c r="M1" s="5" t="s">
        <v>239</v>
      </c>
      <c r="N1" s="5" t="s">
        <v>2</v>
      </c>
      <c r="O1" s="5" t="s">
        <v>3</v>
      </c>
      <c r="P1" s="47" t="s">
        <v>240</v>
      </c>
    </row>
    <row r="2" spans="1:16" x14ac:dyDescent="0.2">
      <c r="A2" s="6">
        <v>61014</v>
      </c>
      <c r="B2" s="7" t="s">
        <v>4</v>
      </c>
      <c r="C2" s="8" t="s">
        <v>5</v>
      </c>
      <c r="D2" s="9" t="s">
        <v>6</v>
      </c>
      <c r="E2" s="9" t="s">
        <v>7</v>
      </c>
      <c r="F2" s="10">
        <v>75</v>
      </c>
      <c r="G2" s="7" t="s">
        <v>8</v>
      </c>
      <c r="H2" s="8" t="s">
        <v>9</v>
      </c>
      <c r="I2" s="8" t="s">
        <v>10</v>
      </c>
      <c r="J2" s="28">
        <v>41214</v>
      </c>
      <c r="K2" s="33" t="s">
        <v>11</v>
      </c>
      <c r="L2" s="38" t="s">
        <v>12</v>
      </c>
      <c r="M2" s="10" t="s">
        <v>11</v>
      </c>
      <c r="N2" s="10" t="s">
        <v>11</v>
      </c>
      <c r="O2" s="10"/>
      <c r="P2" t="str">
        <f>VLOOKUP(B2,Sheet3!$A$1:$B$61,2,FALSE)</f>
        <v>South</v>
      </c>
    </row>
    <row r="3" spans="1:16" x14ac:dyDescent="0.2">
      <c r="A3" s="6">
        <v>61034</v>
      </c>
      <c r="B3" s="7" t="s">
        <v>13</v>
      </c>
      <c r="C3" s="8" t="s">
        <v>14</v>
      </c>
      <c r="D3" s="9" t="s">
        <v>15</v>
      </c>
      <c r="E3" s="9" t="s">
        <v>15</v>
      </c>
      <c r="F3" s="10">
        <v>183</v>
      </c>
      <c r="G3" s="7" t="s">
        <v>16</v>
      </c>
      <c r="H3" s="8" t="s">
        <v>17</v>
      </c>
      <c r="I3" s="8" t="s">
        <v>18</v>
      </c>
      <c r="J3" s="28">
        <v>43344</v>
      </c>
      <c r="K3" s="33" t="s">
        <v>11</v>
      </c>
      <c r="L3" s="39" t="s">
        <v>12</v>
      </c>
      <c r="M3" s="10" t="s">
        <v>11</v>
      </c>
      <c r="N3" s="10" t="s">
        <v>11</v>
      </c>
      <c r="O3" s="10">
        <v>11.868616145959001</v>
      </c>
      <c r="P3" t="str">
        <f>VLOOKUP(B3,Sheet3!$A$1:$B$61,2,FALSE)</f>
        <v>South</v>
      </c>
    </row>
    <row r="4" spans="1:16" x14ac:dyDescent="0.2">
      <c r="A4" s="6">
        <v>61034</v>
      </c>
      <c r="B4" s="7" t="s">
        <v>13</v>
      </c>
      <c r="C4" s="8" t="s">
        <v>14</v>
      </c>
      <c r="D4" s="9" t="s">
        <v>19</v>
      </c>
      <c r="E4" s="9" t="s">
        <v>19</v>
      </c>
      <c r="F4" s="10">
        <v>183</v>
      </c>
      <c r="G4" s="7" t="s">
        <v>16</v>
      </c>
      <c r="H4" s="8" t="s">
        <v>17</v>
      </c>
      <c r="I4" s="8" t="s">
        <v>18</v>
      </c>
      <c r="J4" s="28">
        <v>36586</v>
      </c>
      <c r="K4" s="33" t="s">
        <v>11</v>
      </c>
      <c r="L4" s="39" t="s">
        <v>12</v>
      </c>
      <c r="M4" s="10" t="s">
        <v>11</v>
      </c>
      <c r="N4" s="10" t="s">
        <v>11</v>
      </c>
      <c r="O4" s="10">
        <v>11.868616145959001</v>
      </c>
      <c r="P4" t="str">
        <f>VLOOKUP(B4,Sheet3!$A$1:$B$61,2,FALSE)</f>
        <v>South</v>
      </c>
    </row>
    <row r="5" spans="1:16" x14ac:dyDescent="0.2">
      <c r="A5" s="6">
        <v>61034</v>
      </c>
      <c r="B5" s="7" t="s">
        <v>13</v>
      </c>
      <c r="C5" s="8" t="s">
        <v>14</v>
      </c>
      <c r="D5" s="9" t="s">
        <v>20</v>
      </c>
      <c r="E5" s="9" t="s">
        <v>20</v>
      </c>
      <c r="F5" s="10">
        <v>214</v>
      </c>
      <c r="G5" s="7" t="s">
        <v>16</v>
      </c>
      <c r="H5" s="8" t="s">
        <v>17</v>
      </c>
      <c r="I5" s="8" t="s">
        <v>21</v>
      </c>
      <c r="J5" s="28">
        <v>36586</v>
      </c>
      <c r="K5" s="33" t="s">
        <v>11</v>
      </c>
      <c r="L5" s="39" t="s">
        <v>12</v>
      </c>
      <c r="M5" s="10" t="s">
        <v>11</v>
      </c>
      <c r="N5" s="10" t="s">
        <v>11</v>
      </c>
      <c r="O5" s="10">
        <v>11.868616145959001</v>
      </c>
      <c r="P5" t="str">
        <f>VLOOKUP(B5,Sheet3!$A$1:$B$61,2,FALSE)</f>
        <v>South</v>
      </c>
    </row>
    <row r="6" spans="1:16" x14ac:dyDescent="0.2">
      <c r="A6" s="6">
        <v>61036</v>
      </c>
      <c r="B6" s="7" t="s">
        <v>22</v>
      </c>
      <c r="C6" s="8" t="s">
        <v>23</v>
      </c>
      <c r="D6" s="9" t="s">
        <v>24</v>
      </c>
      <c r="E6" s="9" t="s">
        <v>7</v>
      </c>
      <c r="F6" s="10">
        <v>17.5</v>
      </c>
      <c r="G6" s="7" t="s">
        <v>25</v>
      </c>
      <c r="H6" s="8" t="s">
        <v>26</v>
      </c>
      <c r="I6" s="8" t="s">
        <v>27</v>
      </c>
      <c r="J6" s="28">
        <v>41214</v>
      </c>
      <c r="K6" s="28">
        <v>52171</v>
      </c>
      <c r="L6" s="38" t="s">
        <v>12</v>
      </c>
      <c r="M6" s="10" t="s">
        <v>11</v>
      </c>
      <c r="N6" s="10">
        <v>23.7</v>
      </c>
      <c r="O6" s="10"/>
      <c r="P6" t="str">
        <f>VLOOKUP(B6,Sheet3!$A$1:$B$61,2,FALSE)</f>
        <v>South</v>
      </c>
    </row>
    <row r="7" spans="1:16" x14ac:dyDescent="0.2">
      <c r="A7" s="6">
        <v>61062</v>
      </c>
      <c r="B7" s="7" t="s">
        <v>28</v>
      </c>
      <c r="C7" s="8" t="s">
        <v>29</v>
      </c>
      <c r="D7" s="9" t="s">
        <v>30</v>
      </c>
      <c r="E7" s="9" t="s">
        <v>7</v>
      </c>
      <c r="F7" s="10">
        <v>10</v>
      </c>
      <c r="G7" s="7" t="s">
        <v>25</v>
      </c>
      <c r="H7" s="8" t="s">
        <v>26</v>
      </c>
      <c r="I7" s="8" t="s">
        <v>27</v>
      </c>
      <c r="J7" s="28">
        <v>43862</v>
      </c>
      <c r="K7" s="33" t="s">
        <v>11</v>
      </c>
      <c r="L7" s="38" t="s">
        <v>12</v>
      </c>
      <c r="M7" s="10" t="s">
        <v>11</v>
      </c>
      <c r="N7" s="10">
        <v>14.3</v>
      </c>
      <c r="O7" s="10"/>
      <c r="P7" t="str">
        <f>VLOOKUP(B7,Sheet3!$A$1:$B$61,2,FALSE)</f>
        <v>South</v>
      </c>
    </row>
    <row r="8" spans="1:16" x14ac:dyDescent="0.2">
      <c r="A8" s="6">
        <v>61063</v>
      </c>
      <c r="B8" s="7" t="s">
        <v>31</v>
      </c>
      <c r="C8" s="8" t="s">
        <v>29</v>
      </c>
      <c r="D8" s="9" t="s">
        <v>32</v>
      </c>
      <c r="E8" s="9" t="s">
        <v>7</v>
      </c>
      <c r="F8" s="10">
        <v>3.6</v>
      </c>
      <c r="G8" s="7" t="s">
        <v>25</v>
      </c>
      <c r="H8" s="8" t="s">
        <v>26</v>
      </c>
      <c r="I8" s="8" t="s">
        <v>27</v>
      </c>
      <c r="J8" s="28">
        <v>40544</v>
      </c>
      <c r="K8" s="33" t="s">
        <v>11</v>
      </c>
      <c r="L8" s="38" t="s">
        <v>12</v>
      </c>
      <c r="M8" s="10" t="s">
        <v>11</v>
      </c>
      <c r="N8" s="10">
        <v>4.0999999999999996</v>
      </c>
      <c r="O8" s="10"/>
      <c r="P8" t="str">
        <f>VLOOKUP(B8,Sheet3!$A$1:$B$61,2,FALSE)</f>
        <v>South</v>
      </c>
    </row>
    <row r="9" spans="1:16" x14ac:dyDescent="0.2">
      <c r="A9" s="6">
        <v>61064</v>
      </c>
      <c r="B9" s="7" t="s">
        <v>33</v>
      </c>
      <c r="C9" s="8" t="s">
        <v>23</v>
      </c>
      <c r="D9" s="9" t="s">
        <v>34</v>
      </c>
      <c r="E9" s="9" t="s">
        <v>7</v>
      </c>
      <c r="F9" s="10">
        <v>2.7</v>
      </c>
      <c r="G9" s="7" t="s">
        <v>25</v>
      </c>
      <c r="H9" s="8" t="s">
        <v>26</v>
      </c>
      <c r="I9" s="8" t="s">
        <v>27</v>
      </c>
      <c r="J9" s="28">
        <v>42370</v>
      </c>
      <c r="K9" s="33" t="s">
        <v>11</v>
      </c>
      <c r="L9" s="38" t="s">
        <v>12</v>
      </c>
      <c r="M9" s="10" t="s">
        <v>11</v>
      </c>
      <c r="N9" s="10">
        <v>3.3</v>
      </c>
      <c r="O9" s="10"/>
      <c r="P9" t="str">
        <f>VLOOKUP(B9,Sheet3!$A$1:$B$61,2,FALSE)</f>
        <v>South</v>
      </c>
    </row>
    <row r="10" spans="1:16" x14ac:dyDescent="0.2">
      <c r="A10" s="6">
        <v>61065</v>
      </c>
      <c r="B10" s="7" t="s">
        <v>35</v>
      </c>
      <c r="C10" s="8" t="s">
        <v>36</v>
      </c>
      <c r="D10" s="9" t="s">
        <v>37</v>
      </c>
      <c r="E10" s="9" t="s">
        <v>7</v>
      </c>
      <c r="F10" s="10">
        <v>3.1</v>
      </c>
      <c r="G10" s="7" t="s">
        <v>25</v>
      </c>
      <c r="H10" s="8" t="s">
        <v>26</v>
      </c>
      <c r="I10" s="8" t="s">
        <v>27</v>
      </c>
      <c r="J10" s="28">
        <v>42370</v>
      </c>
      <c r="K10" s="33" t="s">
        <v>11</v>
      </c>
      <c r="L10" s="38" t="s">
        <v>12</v>
      </c>
      <c r="M10" s="10" t="s">
        <v>11</v>
      </c>
      <c r="N10" s="10">
        <v>3.9</v>
      </c>
      <c r="O10" s="10"/>
      <c r="P10" t="str">
        <f>VLOOKUP(B10,Sheet3!$A$1:$B$61,2,FALSE)</f>
        <v>North</v>
      </c>
    </row>
    <row r="11" spans="1:16" x14ac:dyDescent="0.2">
      <c r="A11" s="11">
        <v>61082</v>
      </c>
      <c r="B11" s="12" t="s">
        <v>38</v>
      </c>
      <c r="C11" s="13" t="s">
        <v>23</v>
      </c>
      <c r="D11" s="14" t="s">
        <v>39</v>
      </c>
      <c r="E11" s="14" t="s">
        <v>7</v>
      </c>
      <c r="F11" s="15">
        <v>454.4</v>
      </c>
      <c r="G11" s="12" t="s">
        <v>40</v>
      </c>
      <c r="H11" s="13" t="s">
        <v>41</v>
      </c>
      <c r="I11" s="13" t="s">
        <v>42</v>
      </c>
      <c r="J11" s="29">
        <v>37196</v>
      </c>
      <c r="K11" s="34" t="s">
        <v>11</v>
      </c>
      <c r="L11" s="40" t="s">
        <v>12</v>
      </c>
      <c r="M11" s="15" t="s">
        <v>11</v>
      </c>
      <c r="N11" s="15" t="s">
        <v>11</v>
      </c>
      <c r="O11" s="15">
        <v>11.00893967575113</v>
      </c>
      <c r="P11" t="str">
        <f>VLOOKUP(B11,Sheet3!$A$1:$B$61,2,FALSE)</f>
        <v>South</v>
      </c>
    </row>
    <row r="12" spans="1:16" x14ac:dyDescent="0.2">
      <c r="A12" s="6">
        <v>61083</v>
      </c>
      <c r="B12" s="7" t="s">
        <v>43</v>
      </c>
      <c r="C12" s="8" t="s">
        <v>44</v>
      </c>
      <c r="D12" s="9" t="s">
        <v>45</v>
      </c>
      <c r="E12" s="9" t="s">
        <v>7</v>
      </c>
      <c r="F12" s="10">
        <v>21.8</v>
      </c>
      <c r="G12" s="7" t="s">
        <v>46</v>
      </c>
      <c r="H12" s="8" t="s">
        <v>47</v>
      </c>
      <c r="I12" s="8" t="s">
        <v>48</v>
      </c>
      <c r="J12" s="28">
        <v>42705</v>
      </c>
      <c r="K12" s="33" t="s">
        <v>11</v>
      </c>
      <c r="L12" s="38" t="s">
        <v>12</v>
      </c>
      <c r="M12" s="10">
        <v>4.2</v>
      </c>
      <c r="N12" s="10" t="s">
        <v>11</v>
      </c>
      <c r="O12" s="10"/>
      <c r="P12" t="str">
        <f>VLOOKUP(B12,Sheet3!$A$1:$B$61,2,FALSE)</f>
        <v>West</v>
      </c>
    </row>
    <row r="13" spans="1:16" x14ac:dyDescent="0.2">
      <c r="A13" s="6">
        <v>61083</v>
      </c>
      <c r="B13" s="7" t="s">
        <v>43</v>
      </c>
      <c r="C13" s="8" t="s">
        <v>44</v>
      </c>
      <c r="D13" s="9" t="s">
        <v>49</v>
      </c>
      <c r="E13" s="9" t="s">
        <v>7</v>
      </c>
      <c r="F13" s="10">
        <v>45</v>
      </c>
      <c r="G13" s="7" t="s">
        <v>25</v>
      </c>
      <c r="H13" s="8" t="s">
        <v>26</v>
      </c>
      <c r="I13" s="8" t="s">
        <v>27</v>
      </c>
      <c r="J13" s="28">
        <v>42705</v>
      </c>
      <c r="K13" s="33" t="s">
        <v>11</v>
      </c>
      <c r="L13" s="38" t="s">
        <v>12</v>
      </c>
      <c r="M13" s="10" t="s">
        <v>11</v>
      </c>
      <c r="N13" s="10">
        <v>57.7</v>
      </c>
      <c r="O13" s="10"/>
      <c r="P13" t="str">
        <f>VLOOKUP(B13,Sheet3!$A$1:$B$61,2,FALSE)</f>
        <v>West</v>
      </c>
    </row>
    <row r="14" spans="1:16" x14ac:dyDescent="0.2">
      <c r="A14" s="6">
        <v>61102</v>
      </c>
      <c r="B14" s="7" t="s">
        <v>50</v>
      </c>
      <c r="C14" s="8" t="s">
        <v>51</v>
      </c>
      <c r="D14" s="9" t="s">
        <v>39</v>
      </c>
      <c r="E14" s="9" t="s">
        <v>7</v>
      </c>
      <c r="F14" s="10">
        <v>5</v>
      </c>
      <c r="G14" s="7" t="s">
        <v>25</v>
      </c>
      <c r="H14" s="8" t="s">
        <v>26</v>
      </c>
      <c r="I14" s="8" t="s">
        <v>27</v>
      </c>
      <c r="J14" s="28">
        <v>41730</v>
      </c>
      <c r="K14" s="33" t="s">
        <v>11</v>
      </c>
      <c r="L14" s="38" t="s">
        <v>12</v>
      </c>
      <c r="M14" s="10" t="s">
        <v>11</v>
      </c>
      <c r="N14" s="10">
        <v>5.6</v>
      </c>
      <c r="O14" s="10"/>
      <c r="P14" t="str">
        <f>VLOOKUP(B14,Sheet3!$A$1:$B$61,2,FALSE)</f>
        <v>North</v>
      </c>
    </row>
    <row r="15" spans="1:16" x14ac:dyDescent="0.2">
      <c r="A15" s="11">
        <v>61109</v>
      </c>
      <c r="B15" s="12" t="s">
        <v>52</v>
      </c>
      <c r="C15" s="13" t="s">
        <v>53</v>
      </c>
      <c r="D15" s="14" t="s">
        <v>54</v>
      </c>
      <c r="E15" s="14" t="s">
        <v>7</v>
      </c>
      <c r="F15" s="15">
        <v>2.4000000000000004</v>
      </c>
      <c r="G15" s="12" t="s">
        <v>55</v>
      </c>
      <c r="H15" s="13" t="s">
        <v>56</v>
      </c>
      <c r="I15" s="13" t="s">
        <v>57</v>
      </c>
      <c r="J15" s="29">
        <v>42644</v>
      </c>
      <c r="K15" s="34" t="s">
        <v>11</v>
      </c>
      <c r="L15" s="41" t="s">
        <v>12</v>
      </c>
      <c r="M15" s="15" t="s">
        <v>11</v>
      </c>
      <c r="N15" s="15" t="s">
        <v>11</v>
      </c>
      <c r="O15" s="15"/>
      <c r="P15" t="str">
        <f>VLOOKUP(B15,Sheet3!$A$1:$B$61,2,FALSE)</f>
        <v>East</v>
      </c>
    </row>
    <row r="16" spans="1:16" x14ac:dyDescent="0.2">
      <c r="A16" s="6">
        <v>61110</v>
      </c>
      <c r="B16" s="7" t="s">
        <v>58</v>
      </c>
      <c r="C16" s="8" t="s">
        <v>59</v>
      </c>
      <c r="D16" s="9" t="s">
        <v>60</v>
      </c>
      <c r="E16" s="9" t="s">
        <v>7</v>
      </c>
      <c r="F16" s="10">
        <v>3.6</v>
      </c>
      <c r="G16" s="7" t="s">
        <v>46</v>
      </c>
      <c r="H16" s="8" t="s">
        <v>47</v>
      </c>
      <c r="I16" s="8" t="s">
        <v>48</v>
      </c>
      <c r="J16" s="28">
        <v>42339</v>
      </c>
      <c r="K16" s="33" t="s">
        <v>11</v>
      </c>
      <c r="L16" s="38" t="s">
        <v>12</v>
      </c>
      <c r="M16" s="10">
        <v>0.3</v>
      </c>
      <c r="N16" s="10" t="s">
        <v>11</v>
      </c>
      <c r="O16" s="10"/>
      <c r="P16" t="str">
        <f>VLOOKUP(B16,Sheet3!$A$1:$B$61,2,FALSE)</f>
        <v>East</v>
      </c>
    </row>
    <row r="17" spans="1:16" x14ac:dyDescent="0.2">
      <c r="A17" s="6">
        <v>61110</v>
      </c>
      <c r="B17" s="7" t="s">
        <v>58</v>
      </c>
      <c r="C17" s="8" t="s">
        <v>59</v>
      </c>
      <c r="D17" s="9" t="s">
        <v>61</v>
      </c>
      <c r="E17" s="9" t="s">
        <v>7</v>
      </c>
      <c r="F17" s="10">
        <v>4</v>
      </c>
      <c r="G17" s="7" t="s">
        <v>62</v>
      </c>
      <c r="H17" s="8" t="s">
        <v>63</v>
      </c>
      <c r="I17" s="8" t="s">
        <v>57</v>
      </c>
      <c r="J17" s="28">
        <v>42339</v>
      </c>
      <c r="K17" s="33" t="s">
        <v>11</v>
      </c>
      <c r="L17" s="39" t="s">
        <v>12</v>
      </c>
      <c r="M17" s="10" t="s">
        <v>11</v>
      </c>
      <c r="N17" s="10" t="s">
        <v>11</v>
      </c>
      <c r="O17" s="16">
        <v>10.153846</v>
      </c>
      <c r="P17" t="str">
        <f>VLOOKUP(B17,Sheet3!$A$1:$B$61,2,FALSE)</f>
        <v>East</v>
      </c>
    </row>
    <row r="18" spans="1:16" x14ac:dyDescent="0.2">
      <c r="A18" s="6">
        <v>61110</v>
      </c>
      <c r="B18" s="7" t="s">
        <v>58</v>
      </c>
      <c r="C18" s="8" t="s">
        <v>59</v>
      </c>
      <c r="D18" s="9" t="s">
        <v>27</v>
      </c>
      <c r="E18" s="9" t="s">
        <v>7</v>
      </c>
      <c r="F18" s="10">
        <v>20</v>
      </c>
      <c r="G18" s="7" t="s">
        <v>25</v>
      </c>
      <c r="H18" s="8" t="s">
        <v>26</v>
      </c>
      <c r="I18" s="8" t="s">
        <v>27</v>
      </c>
      <c r="J18" s="28">
        <v>42339</v>
      </c>
      <c r="K18" s="33" t="s">
        <v>11</v>
      </c>
      <c r="L18" s="38" t="s">
        <v>12</v>
      </c>
      <c r="M18" s="10" t="s">
        <v>11</v>
      </c>
      <c r="N18" s="10">
        <v>27</v>
      </c>
      <c r="O18" s="10"/>
      <c r="P18" t="str">
        <f>VLOOKUP(B18,Sheet3!$A$1:$B$61,2,FALSE)</f>
        <v>East</v>
      </c>
    </row>
    <row r="19" spans="1:16" x14ac:dyDescent="0.2">
      <c r="A19" s="6">
        <v>61112</v>
      </c>
      <c r="B19" s="7" t="s">
        <v>64</v>
      </c>
      <c r="C19" s="8" t="s">
        <v>65</v>
      </c>
      <c r="D19" s="9" t="s">
        <v>66</v>
      </c>
      <c r="E19" s="9" t="s">
        <v>7</v>
      </c>
      <c r="F19" s="10">
        <v>2</v>
      </c>
      <c r="G19" s="7" t="s">
        <v>25</v>
      </c>
      <c r="H19" s="8" t="s">
        <v>26</v>
      </c>
      <c r="I19" s="8" t="s">
        <v>27</v>
      </c>
      <c r="J19" s="28">
        <v>41579</v>
      </c>
      <c r="K19" s="33" t="s">
        <v>11</v>
      </c>
      <c r="L19" s="38" t="s">
        <v>12</v>
      </c>
      <c r="M19" s="10" t="s">
        <v>11</v>
      </c>
      <c r="N19" s="10">
        <v>2.6</v>
      </c>
      <c r="O19" s="10"/>
      <c r="P19" t="str">
        <f>VLOOKUP(B19,Sheet3!$A$1:$B$61,2,FALSE)</f>
        <v>East</v>
      </c>
    </row>
    <row r="20" spans="1:16" x14ac:dyDescent="0.2">
      <c r="A20" s="6">
        <v>61113</v>
      </c>
      <c r="B20" s="7" t="s">
        <v>67</v>
      </c>
      <c r="C20" s="8" t="s">
        <v>68</v>
      </c>
      <c r="D20" s="9" t="s">
        <v>69</v>
      </c>
      <c r="E20" s="9" t="s">
        <v>7</v>
      </c>
      <c r="F20" s="10">
        <v>1</v>
      </c>
      <c r="G20" s="7" t="s">
        <v>25</v>
      </c>
      <c r="H20" s="8" t="s">
        <v>26</v>
      </c>
      <c r="I20" s="8" t="s">
        <v>27</v>
      </c>
      <c r="J20" s="28">
        <v>41640</v>
      </c>
      <c r="K20" s="33" t="s">
        <v>11</v>
      </c>
      <c r="L20" s="38" t="s">
        <v>12</v>
      </c>
      <c r="M20" s="10" t="s">
        <v>11</v>
      </c>
      <c r="N20" s="10">
        <v>1.3</v>
      </c>
      <c r="O20" s="10"/>
      <c r="P20" t="str">
        <f>VLOOKUP(B20,Sheet3!$A$1:$B$61,2,FALSE)</f>
        <v>North</v>
      </c>
    </row>
    <row r="21" spans="1:16" x14ac:dyDescent="0.2">
      <c r="A21" s="6">
        <v>61114</v>
      </c>
      <c r="B21" s="7" t="s">
        <v>70</v>
      </c>
      <c r="C21" s="8" t="s">
        <v>59</v>
      </c>
      <c r="D21" s="9" t="s">
        <v>71</v>
      </c>
      <c r="E21" s="9" t="s">
        <v>7</v>
      </c>
      <c r="F21" s="10">
        <v>1</v>
      </c>
      <c r="G21" s="7" t="s">
        <v>25</v>
      </c>
      <c r="H21" s="8" t="s">
        <v>26</v>
      </c>
      <c r="I21" s="8" t="s">
        <v>27</v>
      </c>
      <c r="J21" s="28">
        <v>41306</v>
      </c>
      <c r="K21" s="33" t="s">
        <v>11</v>
      </c>
      <c r="L21" s="38" t="s">
        <v>12</v>
      </c>
      <c r="M21" s="10" t="s">
        <v>11</v>
      </c>
      <c r="N21" s="10">
        <v>1.2</v>
      </c>
      <c r="O21" s="10"/>
      <c r="P21" t="str">
        <f>VLOOKUP(B21,Sheet3!$A$1:$B$61,2,FALSE)</f>
        <v>East</v>
      </c>
    </row>
    <row r="22" spans="1:16" x14ac:dyDescent="0.2">
      <c r="A22" s="6">
        <v>61122</v>
      </c>
      <c r="B22" s="7" t="s">
        <v>72</v>
      </c>
      <c r="C22" s="8" t="s">
        <v>73</v>
      </c>
      <c r="D22" s="9" t="s">
        <v>74</v>
      </c>
      <c r="E22" s="9" t="s">
        <v>7</v>
      </c>
      <c r="F22" s="10">
        <v>0.8</v>
      </c>
      <c r="G22" s="7" t="s">
        <v>55</v>
      </c>
      <c r="H22" s="8" t="s">
        <v>56</v>
      </c>
      <c r="I22" s="8" t="s">
        <v>57</v>
      </c>
      <c r="J22" s="28">
        <v>44136</v>
      </c>
      <c r="K22" s="33" t="s">
        <v>11</v>
      </c>
      <c r="L22" s="38" t="s">
        <v>12</v>
      </c>
      <c r="M22" s="10" t="s">
        <v>11</v>
      </c>
      <c r="N22" s="10" t="s">
        <v>11</v>
      </c>
      <c r="O22" s="10"/>
      <c r="P22" t="str">
        <f>VLOOKUP(B22,Sheet3!$A$1:$B$61,2,FALSE)</f>
        <v>North</v>
      </c>
    </row>
    <row r="23" spans="1:16" x14ac:dyDescent="0.2">
      <c r="A23" s="6">
        <v>61122</v>
      </c>
      <c r="B23" s="7" t="s">
        <v>72</v>
      </c>
      <c r="C23" s="8" t="s">
        <v>73</v>
      </c>
      <c r="D23" s="9" t="s">
        <v>75</v>
      </c>
      <c r="E23" s="9" t="s">
        <v>7</v>
      </c>
      <c r="F23" s="10">
        <v>1.6</v>
      </c>
      <c r="G23" s="7" t="s">
        <v>55</v>
      </c>
      <c r="H23" s="8" t="s">
        <v>56</v>
      </c>
      <c r="I23" s="8" t="s">
        <v>57</v>
      </c>
      <c r="J23" s="28">
        <v>44136</v>
      </c>
      <c r="K23" s="33" t="s">
        <v>11</v>
      </c>
      <c r="L23" s="38" t="s">
        <v>12</v>
      </c>
      <c r="M23" s="10" t="s">
        <v>11</v>
      </c>
      <c r="N23" s="10" t="s">
        <v>11</v>
      </c>
      <c r="O23" s="10"/>
      <c r="P23" t="str">
        <f>VLOOKUP(B23,Sheet3!$A$1:$B$61,2,FALSE)</f>
        <v>North</v>
      </c>
    </row>
    <row r="24" spans="1:16" x14ac:dyDescent="0.2">
      <c r="A24" s="6">
        <v>61133</v>
      </c>
      <c r="B24" s="7" t="s">
        <v>80</v>
      </c>
      <c r="C24" s="8" t="s">
        <v>81</v>
      </c>
      <c r="D24" s="9" t="s">
        <v>82</v>
      </c>
      <c r="E24" s="9" t="s">
        <v>7</v>
      </c>
      <c r="F24" s="10">
        <v>20</v>
      </c>
      <c r="G24" s="7" t="s">
        <v>25</v>
      </c>
      <c r="H24" s="8" t="s">
        <v>26</v>
      </c>
      <c r="I24" s="8" t="s">
        <v>27</v>
      </c>
      <c r="J24" s="28">
        <v>42705</v>
      </c>
      <c r="K24" s="33" t="s">
        <v>11</v>
      </c>
      <c r="L24" s="38" t="s">
        <v>12</v>
      </c>
      <c r="M24" s="10" t="s">
        <v>11</v>
      </c>
      <c r="N24" s="10">
        <v>25.5</v>
      </c>
      <c r="O24" s="10"/>
      <c r="P24" t="str">
        <f>VLOOKUP(B24,Sheet3!$A$1:$B$61,2,FALSE)</f>
        <v>East</v>
      </c>
    </row>
    <row r="25" spans="1:16" x14ac:dyDescent="0.2">
      <c r="A25" s="6">
        <v>61136</v>
      </c>
      <c r="B25" s="7" t="s">
        <v>83</v>
      </c>
      <c r="C25" s="8" t="s">
        <v>84</v>
      </c>
      <c r="D25" s="9" t="s">
        <v>45</v>
      </c>
      <c r="E25" s="9" t="s">
        <v>7</v>
      </c>
      <c r="F25" s="10">
        <v>5.0999999999999996</v>
      </c>
      <c r="G25" s="7" t="s">
        <v>46</v>
      </c>
      <c r="H25" s="8" t="s">
        <v>47</v>
      </c>
      <c r="I25" s="8" t="s">
        <v>48</v>
      </c>
      <c r="J25" s="28">
        <v>42217</v>
      </c>
      <c r="K25" s="33" t="s">
        <v>11</v>
      </c>
      <c r="L25" s="38" t="s">
        <v>12</v>
      </c>
      <c r="M25" s="10">
        <v>1.3</v>
      </c>
      <c r="N25" s="10" t="s">
        <v>11</v>
      </c>
      <c r="O25" s="10"/>
      <c r="P25" t="str">
        <f>VLOOKUP(B25,Sheet3!$A$1:$B$61,2,FALSE)</f>
        <v>South</v>
      </c>
    </row>
    <row r="26" spans="1:16" x14ac:dyDescent="0.2">
      <c r="A26" s="6">
        <v>61136</v>
      </c>
      <c r="B26" s="7" t="s">
        <v>83</v>
      </c>
      <c r="C26" s="8" t="s">
        <v>84</v>
      </c>
      <c r="D26" s="9" t="s">
        <v>49</v>
      </c>
      <c r="E26" s="9" t="s">
        <v>7</v>
      </c>
      <c r="F26" s="10">
        <v>10</v>
      </c>
      <c r="G26" s="7" t="s">
        <v>25</v>
      </c>
      <c r="H26" s="8" t="s">
        <v>26</v>
      </c>
      <c r="I26" s="8" t="s">
        <v>27</v>
      </c>
      <c r="J26" s="28">
        <v>42217</v>
      </c>
      <c r="K26" s="33" t="s">
        <v>11</v>
      </c>
      <c r="L26" s="38" t="s">
        <v>12</v>
      </c>
      <c r="M26" s="10" t="s">
        <v>11</v>
      </c>
      <c r="N26" s="10">
        <v>15.5</v>
      </c>
      <c r="O26" s="10"/>
      <c r="P26" t="str">
        <f>VLOOKUP(B26,Sheet3!$A$1:$B$61,2,FALSE)</f>
        <v>South</v>
      </c>
    </row>
    <row r="27" spans="1:16" x14ac:dyDescent="0.2">
      <c r="A27" s="6">
        <v>61137</v>
      </c>
      <c r="B27" s="7" t="s">
        <v>85</v>
      </c>
      <c r="C27" s="8" t="s">
        <v>86</v>
      </c>
      <c r="D27" s="9" t="s">
        <v>87</v>
      </c>
      <c r="E27" s="9" t="s">
        <v>7</v>
      </c>
      <c r="F27" s="10">
        <v>4</v>
      </c>
      <c r="G27" s="7" t="s">
        <v>25</v>
      </c>
      <c r="H27" s="8" t="s">
        <v>26</v>
      </c>
      <c r="I27" s="8" t="s">
        <v>27</v>
      </c>
      <c r="J27" s="28">
        <v>43800</v>
      </c>
      <c r="K27" s="33" t="s">
        <v>11</v>
      </c>
      <c r="L27" s="38" t="s">
        <v>12</v>
      </c>
      <c r="M27" s="10" t="s">
        <v>11</v>
      </c>
      <c r="N27" s="10">
        <v>5</v>
      </c>
      <c r="O27" s="10"/>
      <c r="P27" t="str">
        <f>VLOOKUP(B27,Sheet3!$A$1:$B$61,2,FALSE)</f>
        <v>East</v>
      </c>
    </row>
    <row r="28" spans="1:16" x14ac:dyDescent="0.2">
      <c r="A28" s="6">
        <v>61146</v>
      </c>
      <c r="B28" s="7" t="s">
        <v>88</v>
      </c>
      <c r="C28" s="8" t="s">
        <v>84</v>
      </c>
      <c r="D28" s="9" t="s">
        <v>6</v>
      </c>
      <c r="E28" s="9" t="s">
        <v>7</v>
      </c>
      <c r="F28" s="10">
        <v>424.9</v>
      </c>
      <c r="G28" s="7" t="s">
        <v>89</v>
      </c>
      <c r="H28" s="8" t="s">
        <v>90</v>
      </c>
      <c r="I28" s="8" t="s">
        <v>42</v>
      </c>
      <c r="J28" s="28">
        <v>27515</v>
      </c>
      <c r="K28" s="33" t="s">
        <v>11</v>
      </c>
      <c r="L28" s="39" t="s">
        <v>12</v>
      </c>
      <c r="M28" s="10" t="s">
        <v>11</v>
      </c>
      <c r="N28" s="10" t="s">
        <v>11</v>
      </c>
      <c r="O28" s="10">
        <v>11.286327340459948</v>
      </c>
      <c r="P28" t="str">
        <f>VLOOKUP(B28,Sheet3!$A$1:$B$61,2,FALSE)</f>
        <v>South</v>
      </c>
    </row>
    <row r="29" spans="1:16" x14ac:dyDescent="0.2">
      <c r="A29" s="6">
        <v>61146</v>
      </c>
      <c r="B29" s="7" t="s">
        <v>88</v>
      </c>
      <c r="C29" s="8" t="s">
        <v>84</v>
      </c>
      <c r="D29" s="9" t="s">
        <v>91</v>
      </c>
      <c r="E29" s="9" t="s">
        <v>7</v>
      </c>
      <c r="F29" s="10">
        <v>424.9</v>
      </c>
      <c r="G29" s="7" t="s">
        <v>89</v>
      </c>
      <c r="H29" s="8" t="s">
        <v>90</v>
      </c>
      <c r="I29" s="8" t="s">
        <v>42</v>
      </c>
      <c r="J29" s="28">
        <v>27668</v>
      </c>
      <c r="K29" s="33" t="s">
        <v>11</v>
      </c>
      <c r="L29" s="39" t="s">
        <v>12</v>
      </c>
      <c r="M29" s="10" t="s">
        <v>11</v>
      </c>
      <c r="N29" s="10" t="s">
        <v>11</v>
      </c>
      <c r="O29" s="10">
        <v>11.286327340459948</v>
      </c>
      <c r="P29" t="str">
        <f>VLOOKUP(B29,Sheet3!$A$1:$B$61,2,FALSE)</f>
        <v>South</v>
      </c>
    </row>
    <row r="30" spans="1:16" x14ac:dyDescent="0.2">
      <c r="A30" s="11">
        <v>61146</v>
      </c>
      <c r="B30" s="12" t="s">
        <v>88</v>
      </c>
      <c r="C30" s="13" t="s">
        <v>84</v>
      </c>
      <c r="D30" s="14" t="s">
        <v>93</v>
      </c>
      <c r="E30" s="14" t="s">
        <v>93</v>
      </c>
      <c r="F30" s="15">
        <f>192.4+92.3</f>
        <v>284.7</v>
      </c>
      <c r="G30" s="12" t="s">
        <v>94</v>
      </c>
      <c r="H30" s="13" t="s">
        <v>63</v>
      </c>
      <c r="I30" s="13" t="s">
        <v>18</v>
      </c>
      <c r="J30" s="29">
        <v>28307</v>
      </c>
      <c r="K30" s="34" t="s">
        <v>11</v>
      </c>
      <c r="L30" s="40" t="s">
        <v>12</v>
      </c>
      <c r="M30" s="15" t="s">
        <v>11</v>
      </c>
      <c r="N30" s="15" t="s">
        <v>11</v>
      </c>
      <c r="O30" s="15">
        <v>14.755995034503901</v>
      </c>
      <c r="P30" t="str">
        <f>VLOOKUP(B30,Sheet3!$A$1:$B$61,2,FALSE)</f>
        <v>South</v>
      </c>
    </row>
    <row r="31" spans="1:16" x14ac:dyDescent="0.2">
      <c r="A31" s="17">
        <v>61146</v>
      </c>
      <c r="B31" s="18" t="s">
        <v>88</v>
      </c>
      <c r="C31" s="19" t="s">
        <v>84</v>
      </c>
      <c r="D31" s="20" t="s">
        <v>96</v>
      </c>
      <c r="E31" s="20" t="s">
        <v>96</v>
      </c>
      <c r="F31" s="21">
        <f>192.4+92.3</f>
        <v>284.7</v>
      </c>
      <c r="G31" s="18" t="s">
        <v>94</v>
      </c>
      <c r="H31" s="19" t="s">
        <v>63</v>
      </c>
      <c r="I31" s="19" t="s">
        <v>18</v>
      </c>
      <c r="J31" s="30">
        <v>28246</v>
      </c>
      <c r="K31" s="35" t="s">
        <v>11</v>
      </c>
      <c r="L31" s="42" t="s">
        <v>12</v>
      </c>
      <c r="M31" s="21" t="s">
        <v>11</v>
      </c>
      <c r="N31" s="21" t="s">
        <v>11</v>
      </c>
      <c r="O31" s="21">
        <v>14.755995034503901</v>
      </c>
      <c r="P31" t="str">
        <f>VLOOKUP(B31,Sheet3!$A$1:$B$61,2,FALSE)</f>
        <v>South</v>
      </c>
    </row>
    <row r="32" spans="1:16" x14ac:dyDescent="0.2">
      <c r="A32" s="11">
        <v>61146</v>
      </c>
      <c r="B32" s="12" t="s">
        <v>88</v>
      </c>
      <c r="C32" s="13" t="s">
        <v>84</v>
      </c>
      <c r="D32" s="14" t="s">
        <v>99</v>
      </c>
      <c r="E32" s="14" t="s">
        <v>7</v>
      </c>
      <c r="F32" s="15">
        <v>42</v>
      </c>
      <c r="G32" s="12" t="s">
        <v>100</v>
      </c>
      <c r="H32" s="13" t="s">
        <v>63</v>
      </c>
      <c r="I32" s="13" t="s">
        <v>101</v>
      </c>
      <c r="J32" s="29">
        <v>26481</v>
      </c>
      <c r="K32" s="34" t="s">
        <v>11</v>
      </c>
      <c r="L32" s="40" t="s">
        <v>12</v>
      </c>
      <c r="M32" s="15" t="s">
        <v>11</v>
      </c>
      <c r="N32" s="15" t="s">
        <v>11</v>
      </c>
      <c r="O32" s="15">
        <v>11.382039573820396</v>
      </c>
      <c r="P32" t="str">
        <f>VLOOKUP(B32,Sheet3!$A$1:$B$61,2,FALSE)</f>
        <v>South</v>
      </c>
    </row>
    <row r="33" spans="1:16" x14ac:dyDescent="0.2">
      <c r="A33" s="6">
        <v>61147</v>
      </c>
      <c r="B33" s="7" t="s">
        <v>102</v>
      </c>
      <c r="C33" s="8" t="s">
        <v>7</v>
      </c>
      <c r="D33" s="9" t="s">
        <v>103</v>
      </c>
      <c r="E33" s="9" t="s">
        <v>7</v>
      </c>
      <c r="F33" s="10">
        <v>80.8</v>
      </c>
      <c r="G33" s="7" t="s">
        <v>89</v>
      </c>
      <c r="H33" s="8" t="s">
        <v>90</v>
      </c>
      <c r="I33" s="8" t="s">
        <v>42</v>
      </c>
      <c r="J33" s="28">
        <v>22706</v>
      </c>
      <c r="K33" s="33" t="s">
        <v>11</v>
      </c>
      <c r="L33" s="39" t="s">
        <v>12</v>
      </c>
      <c r="M33" s="10" t="s">
        <v>11</v>
      </c>
      <c r="N33" s="10" t="s">
        <v>11</v>
      </c>
      <c r="O33" s="10">
        <v>11.670260065153425</v>
      </c>
      <c r="P33" t="str">
        <f>VLOOKUP(B33,Sheet3!$A$1:$B$61,2,FALSE)</f>
        <v>South</v>
      </c>
    </row>
    <row r="34" spans="1:16" x14ac:dyDescent="0.2">
      <c r="A34" s="6">
        <v>61147</v>
      </c>
      <c r="B34" s="7" t="s">
        <v>102</v>
      </c>
      <c r="C34" s="8" t="s">
        <v>7</v>
      </c>
      <c r="D34" s="9" t="s">
        <v>104</v>
      </c>
      <c r="E34" s="9" t="s">
        <v>7</v>
      </c>
      <c r="F34" s="10">
        <v>78.099999999999994</v>
      </c>
      <c r="G34" s="7" t="s">
        <v>89</v>
      </c>
      <c r="H34" s="8" t="s">
        <v>90</v>
      </c>
      <c r="I34" s="8" t="s">
        <v>42</v>
      </c>
      <c r="J34" s="28">
        <v>23346</v>
      </c>
      <c r="K34" s="33" t="s">
        <v>11</v>
      </c>
      <c r="L34" s="39" t="s">
        <v>12</v>
      </c>
      <c r="M34" s="10" t="s">
        <v>11</v>
      </c>
      <c r="N34" s="10" t="s">
        <v>11</v>
      </c>
      <c r="O34" s="10">
        <v>11.670260065153425</v>
      </c>
      <c r="P34" t="str">
        <f>VLOOKUP(B34,Sheet3!$A$1:$B$61,2,FALSE)</f>
        <v>South</v>
      </c>
    </row>
    <row r="35" spans="1:16" x14ac:dyDescent="0.2">
      <c r="A35" s="6">
        <v>61147</v>
      </c>
      <c r="B35" s="7" t="s">
        <v>102</v>
      </c>
      <c r="C35" s="8" t="s">
        <v>7</v>
      </c>
      <c r="D35" s="9" t="s">
        <v>105</v>
      </c>
      <c r="E35" s="9" t="s">
        <v>7</v>
      </c>
      <c r="F35" s="10">
        <v>384</v>
      </c>
      <c r="G35" s="7" t="s">
        <v>106</v>
      </c>
      <c r="H35" s="8" t="s">
        <v>17</v>
      </c>
      <c r="I35" s="8" t="s">
        <v>42</v>
      </c>
      <c r="J35" s="28">
        <v>26543</v>
      </c>
      <c r="K35" s="33" t="s">
        <v>11</v>
      </c>
      <c r="L35" s="39" t="s">
        <v>12</v>
      </c>
      <c r="M35" s="10" t="s">
        <v>11</v>
      </c>
      <c r="N35" s="10" t="s">
        <v>11</v>
      </c>
      <c r="O35" s="10">
        <v>11.670260065153425</v>
      </c>
      <c r="P35" t="str">
        <f>VLOOKUP(B35,Sheet3!$A$1:$B$61,2,FALSE)</f>
        <v>South</v>
      </c>
    </row>
    <row r="36" spans="1:16" x14ac:dyDescent="0.2">
      <c r="A36" s="6">
        <v>61147</v>
      </c>
      <c r="B36" s="7" t="s">
        <v>102</v>
      </c>
      <c r="C36" s="8" t="s">
        <v>7</v>
      </c>
      <c r="D36" s="9" t="s">
        <v>107</v>
      </c>
      <c r="E36" s="9" t="s">
        <v>7</v>
      </c>
      <c r="F36" s="10">
        <v>381.6</v>
      </c>
      <c r="G36" s="7" t="s">
        <v>106</v>
      </c>
      <c r="H36" s="8" t="s">
        <v>17</v>
      </c>
      <c r="I36" s="8" t="s">
        <v>42</v>
      </c>
      <c r="J36" s="28">
        <v>26908</v>
      </c>
      <c r="K36" s="33" t="s">
        <v>11</v>
      </c>
      <c r="L36" s="39" t="s">
        <v>12</v>
      </c>
      <c r="M36" s="10" t="s">
        <v>11</v>
      </c>
      <c r="N36" s="10" t="s">
        <v>11</v>
      </c>
      <c r="O36" s="10">
        <v>11.670260065153425</v>
      </c>
      <c r="P36" t="str">
        <f>VLOOKUP(B36,Sheet3!$A$1:$B$61,2,FALSE)</f>
        <v>South</v>
      </c>
    </row>
    <row r="37" spans="1:16" x14ac:dyDescent="0.2">
      <c r="A37" s="11">
        <v>61147</v>
      </c>
      <c r="B37" s="12" t="s">
        <v>102</v>
      </c>
      <c r="C37" s="13" t="s">
        <v>7</v>
      </c>
      <c r="D37" s="14" t="s">
        <v>108</v>
      </c>
      <c r="E37" s="14" t="s">
        <v>7</v>
      </c>
      <c r="F37" s="15">
        <v>42</v>
      </c>
      <c r="G37" s="12" t="s">
        <v>100</v>
      </c>
      <c r="H37" s="13" t="s">
        <v>63</v>
      </c>
      <c r="I37" s="13" t="s">
        <v>101</v>
      </c>
      <c r="J37" s="29">
        <v>26420</v>
      </c>
      <c r="K37" s="34" t="s">
        <v>11</v>
      </c>
      <c r="L37" s="40" t="s">
        <v>12</v>
      </c>
      <c r="M37" s="15" t="s">
        <v>11</v>
      </c>
      <c r="N37" s="15" t="s">
        <v>11</v>
      </c>
      <c r="O37" s="15">
        <v>11.373540856031129</v>
      </c>
      <c r="P37" t="str">
        <f>VLOOKUP(B37,Sheet3!$A$1:$B$61,2,FALSE)</f>
        <v>South</v>
      </c>
    </row>
    <row r="38" spans="1:16" x14ac:dyDescent="0.2">
      <c r="A38" s="6">
        <v>61148</v>
      </c>
      <c r="B38" s="7" t="s">
        <v>109</v>
      </c>
      <c r="C38" s="8" t="s">
        <v>7</v>
      </c>
      <c r="D38" s="9" t="s">
        <v>110</v>
      </c>
      <c r="E38" s="9" t="s">
        <v>7</v>
      </c>
      <c r="F38" s="10">
        <v>78.599999999999994</v>
      </c>
      <c r="G38" s="7" t="s">
        <v>100</v>
      </c>
      <c r="H38" s="8" t="s">
        <v>90</v>
      </c>
      <c r="I38" s="8" t="s">
        <v>42</v>
      </c>
      <c r="J38" s="28">
        <v>25235</v>
      </c>
      <c r="K38" s="33" t="s">
        <v>11</v>
      </c>
      <c r="L38" s="39" t="s">
        <v>12</v>
      </c>
      <c r="M38" s="10" t="s">
        <v>11</v>
      </c>
      <c r="N38" s="10" t="s">
        <v>11</v>
      </c>
      <c r="O38" s="10">
        <v>11.724295604909981</v>
      </c>
      <c r="P38" t="str">
        <f>VLOOKUP(B38,Sheet3!$A$1:$B$61,2,FALSE)</f>
        <v>North</v>
      </c>
    </row>
    <row r="39" spans="1:16" x14ac:dyDescent="0.2">
      <c r="A39" s="6">
        <v>61148</v>
      </c>
      <c r="B39" s="7" t="s">
        <v>109</v>
      </c>
      <c r="C39" s="8" t="s">
        <v>7</v>
      </c>
      <c r="D39" s="9" t="s">
        <v>111</v>
      </c>
      <c r="E39" s="9" t="s">
        <v>7</v>
      </c>
      <c r="F39" s="10">
        <v>91.5</v>
      </c>
      <c r="G39" s="7" t="s">
        <v>89</v>
      </c>
      <c r="H39" s="8" t="s">
        <v>90</v>
      </c>
      <c r="I39" s="8" t="s">
        <v>42</v>
      </c>
      <c r="J39" s="28">
        <v>23863</v>
      </c>
      <c r="K39" s="28">
        <v>45992</v>
      </c>
      <c r="L39" s="39" t="s">
        <v>12</v>
      </c>
      <c r="M39" s="10" t="s">
        <v>11</v>
      </c>
      <c r="N39" s="10" t="s">
        <v>11</v>
      </c>
      <c r="O39" s="10">
        <v>11.724295604909981</v>
      </c>
      <c r="P39" t="str">
        <f>VLOOKUP(B39,Sheet3!$A$1:$B$61,2,FALSE)</f>
        <v>North</v>
      </c>
    </row>
    <row r="40" spans="1:16" x14ac:dyDescent="0.2">
      <c r="A40" s="6">
        <v>61148</v>
      </c>
      <c r="B40" s="7" t="s">
        <v>109</v>
      </c>
      <c r="C40" s="8" t="s">
        <v>7</v>
      </c>
      <c r="D40" s="9" t="s">
        <v>112</v>
      </c>
      <c r="E40" s="9" t="s">
        <v>7</v>
      </c>
      <c r="F40" s="10">
        <v>92.7</v>
      </c>
      <c r="G40" s="7" t="s">
        <v>89</v>
      </c>
      <c r="H40" s="8" t="s">
        <v>90</v>
      </c>
      <c r="I40" s="8" t="s">
        <v>42</v>
      </c>
      <c r="J40" s="28">
        <v>24320</v>
      </c>
      <c r="K40" s="28">
        <v>45992</v>
      </c>
      <c r="L40" s="39" t="s">
        <v>12</v>
      </c>
      <c r="M40" s="10" t="s">
        <v>11</v>
      </c>
      <c r="N40" s="10" t="s">
        <v>11</v>
      </c>
      <c r="O40" s="10">
        <v>11.724295604909981</v>
      </c>
      <c r="P40" t="str">
        <f>VLOOKUP(B40,Sheet3!$A$1:$B$61,2,FALSE)</f>
        <v>North</v>
      </c>
    </row>
    <row r="41" spans="1:16" x14ac:dyDescent="0.2">
      <c r="A41" s="6">
        <v>61148</v>
      </c>
      <c r="B41" s="7" t="s">
        <v>109</v>
      </c>
      <c r="C41" s="8" t="s">
        <v>7</v>
      </c>
      <c r="D41" s="9" t="s">
        <v>113</v>
      </c>
      <c r="E41" s="9" t="s">
        <v>7</v>
      </c>
      <c r="F41" s="10">
        <v>91.7</v>
      </c>
      <c r="G41" s="7" t="s">
        <v>89</v>
      </c>
      <c r="H41" s="8" t="s">
        <v>90</v>
      </c>
      <c r="I41" s="8" t="s">
        <v>42</v>
      </c>
      <c r="J41" s="28">
        <v>24990</v>
      </c>
      <c r="K41" s="33" t="s">
        <v>11</v>
      </c>
      <c r="L41" s="39" t="s">
        <v>12</v>
      </c>
      <c r="M41" s="10" t="s">
        <v>11</v>
      </c>
      <c r="N41" s="10" t="s">
        <v>11</v>
      </c>
      <c r="O41" s="10">
        <v>11.724295604909981</v>
      </c>
      <c r="P41" t="str">
        <f>VLOOKUP(B41,Sheet3!$A$1:$B$61,2,FALSE)</f>
        <v>North</v>
      </c>
    </row>
    <row r="42" spans="1:16" x14ac:dyDescent="0.2">
      <c r="A42" s="11">
        <v>61148</v>
      </c>
      <c r="B42" s="12" t="s">
        <v>109</v>
      </c>
      <c r="C42" s="13" t="s">
        <v>7</v>
      </c>
      <c r="D42" s="14" t="s">
        <v>115</v>
      </c>
      <c r="E42" s="14" t="s">
        <v>115</v>
      </c>
      <c r="F42" s="15">
        <f>312.2+117.2</f>
        <v>429.4</v>
      </c>
      <c r="G42" s="12" t="s">
        <v>94</v>
      </c>
      <c r="H42" s="13" t="s">
        <v>63</v>
      </c>
      <c r="I42" s="13" t="s">
        <v>18</v>
      </c>
      <c r="J42" s="29">
        <v>39722</v>
      </c>
      <c r="K42" s="34" t="s">
        <v>11</v>
      </c>
      <c r="L42" s="40" t="s">
        <v>12</v>
      </c>
      <c r="M42" s="15" t="s">
        <v>11</v>
      </c>
      <c r="N42" s="15" t="s">
        <v>11</v>
      </c>
      <c r="O42" s="15">
        <v>9.9251546183182739</v>
      </c>
      <c r="P42" t="str">
        <f>VLOOKUP(B42,Sheet3!$A$1:$B$61,2,FALSE)</f>
        <v>North</v>
      </c>
    </row>
    <row r="43" spans="1:16" x14ac:dyDescent="0.2">
      <c r="A43" s="6">
        <v>61149</v>
      </c>
      <c r="B43" s="7" t="s">
        <v>117</v>
      </c>
      <c r="C43" s="8" t="s">
        <v>7</v>
      </c>
      <c r="D43" s="9" t="s">
        <v>6</v>
      </c>
      <c r="E43" s="9" t="s">
        <v>7</v>
      </c>
      <c r="F43" s="10">
        <v>78.3</v>
      </c>
      <c r="G43" s="7" t="s">
        <v>89</v>
      </c>
      <c r="H43" s="8" t="s">
        <v>90</v>
      </c>
      <c r="I43" s="8" t="s">
        <v>42</v>
      </c>
      <c r="J43" s="28">
        <v>22068</v>
      </c>
      <c r="K43" s="33" t="s">
        <v>11</v>
      </c>
      <c r="L43" s="39" t="s">
        <v>12</v>
      </c>
      <c r="M43" s="10" t="s">
        <v>11</v>
      </c>
      <c r="N43" s="10" t="s">
        <v>11</v>
      </c>
      <c r="O43" s="10">
        <v>10.985156520069138</v>
      </c>
      <c r="P43" t="str">
        <f>VLOOKUP(B43,Sheet3!$A$1:$B$61,2,FALSE)</f>
        <v>North</v>
      </c>
    </row>
    <row r="44" spans="1:16" x14ac:dyDescent="0.2">
      <c r="A44" s="6">
        <v>61149</v>
      </c>
      <c r="B44" s="7" t="s">
        <v>117</v>
      </c>
      <c r="C44" s="8" t="s">
        <v>7</v>
      </c>
      <c r="D44" s="9" t="s">
        <v>118</v>
      </c>
      <c r="E44" s="9" t="s">
        <v>7</v>
      </c>
      <c r="F44" s="10">
        <v>21</v>
      </c>
      <c r="G44" s="7" t="s">
        <v>100</v>
      </c>
      <c r="H44" s="8" t="s">
        <v>63</v>
      </c>
      <c r="I44" s="8" t="s">
        <v>101</v>
      </c>
      <c r="J44" s="28">
        <v>26634</v>
      </c>
      <c r="K44" s="33" t="s">
        <v>11</v>
      </c>
      <c r="L44" s="39" t="s">
        <v>12</v>
      </c>
      <c r="M44" s="10" t="s">
        <v>11</v>
      </c>
      <c r="N44" s="10" t="s">
        <v>11</v>
      </c>
      <c r="O44" s="10">
        <v>12.443558401930174</v>
      </c>
      <c r="P44" t="str">
        <f>VLOOKUP(B44,Sheet3!$A$1:$B$61,2,FALSE)</f>
        <v>North</v>
      </c>
    </row>
    <row r="45" spans="1:16" x14ac:dyDescent="0.2">
      <c r="A45" s="6">
        <v>61149</v>
      </c>
      <c r="B45" s="7" t="s">
        <v>117</v>
      </c>
      <c r="C45" s="8" t="s">
        <v>7</v>
      </c>
      <c r="D45" s="9" t="s">
        <v>119</v>
      </c>
      <c r="E45" s="9" t="s">
        <v>7</v>
      </c>
      <c r="F45" s="10">
        <v>21</v>
      </c>
      <c r="G45" s="7" t="s">
        <v>100</v>
      </c>
      <c r="H45" s="8" t="s">
        <v>63</v>
      </c>
      <c r="I45" s="8" t="s">
        <v>101</v>
      </c>
      <c r="J45" s="28">
        <v>26634</v>
      </c>
      <c r="K45" s="33" t="s">
        <v>11</v>
      </c>
      <c r="L45" s="39" t="s">
        <v>12</v>
      </c>
      <c r="M45" s="10" t="s">
        <v>11</v>
      </c>
      <c r="N45" s="10" t="s">
        <v>11</v>
      </c>
      <c r="O45" s="10">
        <v>12.443558401930174</v>
      </c>
      <c r="P45" t="str">
        <f>VLOOKUP(B45,Sheet3!$A$1:$B$61,2,FALSE)</f>
        <v>North</v>
      </c>
    </row>
    <row r="46" spans="1:16" x14ac:dyDescent="0.2">
      <c r="A46" s="6">
        <v>61149</v>
      </c>
      <c r="B46" s="7" t="s">
        <v>117</v>
      </c>
      <c r="C46" s="8" t="s">
        <v>7</v>
      </c>
      <c r="D46" s="9" t="s">
        <v>91</v>
      </c>
      <c r="E46" s="9" t="s">
        <v>7</v>
      </c>
      <c r="F46" s="10">
        <v>78.8</v>
      </c>
      <c r="G46" s="7" t="s">
        <v>89</v>
      </c>
      <c r="H46" s="8" t="s">
        <v>90</v>
      </c>
      <c r="I46" s="8" t="s">
        <v>42</v>
      </c>
      <c r="J46" s="28">
        <v>22341</v>
      </c>
      <c r="K46" s="33" t="s">
        <v>11</v>
      </c>
      <c r="L46" s="39" t="s">
        <v>12</v>
      </c>
      <c r="M46" s="10" t="s">
        <v>11</v>
      </c>
      <c r="N46" s="10" t="s">
        <v>11</v>
      </c>
      <c r="O46" s="10">
        <v>10.985156520069138</v>
      </c>
      <c r="P46" t="str">
        <f>VLOOKUP(B46,Sheet3!$A$1:$B$61,2,FALSE)</f>
        <v>North</v>
      </c>
    </row>
    <row r="47" spans="1:16" x14ac:dyDescent="0.2">
      <c r="A47" s="11">
        <v>61149</v>
      </c>
      <c r="B47" s="12" t="s">
        <v>117</v>
      </c>
      <c r="C47" s="13" t="s">
        <v>7</v>
      </c>
      <c r="D47" s="14" t="s">
        <v>120</v>
      </c>
      <c r="E47" s="14" t="s">
        <v>7</v>
      </c>
      <c r="F47" s="15">
        <v>42</v>
      </c>
      <c r="G47" s="12" t="s">
        <v>100</v>
      </c>
      <c r="H47" s="13" t="s">
        <v>63</v>
      </c>
      <c r="I47" s="13" t="s">
        <v>101</v>
      </c>
      <c r="J47" s="29">
        <v>26634</v>
      </c>
      <c r="K47" s="34" t="s">
        <v>11</v>
      </c>
      <c r="L47" s="40" t="s">
        <v>12</v>
      </c>
      <c r="M47" s="15" t="s">
        <v>11</v>
      </c>
      <c r="N47" s="15" t="s">
        <v>11</v>
      </c>
      <c r="O47" s="15">
        <v>12.443558401930174</v>
      </c>
      <c r="P47" t="str">
        <f>VLOOKUP(B47,Sheet3!$A$1:$B$61,2,FALSE)</f>
        <v>North</v>
      </c>
    </row>
    <row r="48" spans="1:16" x14ac:dyDescent="0.2">
      <c r="A48" s="6">
        <v>61149</v>
      </c>
      <c r="B48" s="7" t="s">
        <v>117</v>
      </c>
      <c r="C48" s="8" t="s">
        <v>7</v>
      </c>
      <c r="D48" s="9" t="s">
        <v>103</v>
      </c>
      <c r="E48" s="9" t="s">
        <v>7</v>
      </c>
      <c r="F48" s="10">
        <v>196.3</v>
      </c>
      <c r="G48" s="7" t="s">
        <v>89</v>
      </c>
      <c r="H48" s="8" t="s">
        <v>90</v>
      </c>
      <c r="I48" s="8" t="s">
        <v>42</v>
      </c>
      <c r="J48" s="28">
        <v>25600</v>
      </c>
      <c r="K48" s="33" t="s">
        <v>11</v>
      </c>
      <c r="L48" s="39" t="s">
        <v>12</v>
      </c>
      <c r="M48" s="10" t="s">
        <v>11</v>
      </c>
      <c r="N48" s="10" t="s">
        <v>11</v>
      </c>
      <c r="O48" s="10">
        <v>10.985156520069138</v>
      </c>
      <c r="P48" t="str">
        <f>VLOOKUP(B48,Sheet3!$A$1:$B$61,2,FALSE)</f>
        <v>North</v>
      </c>
    </row>
    <row r="49" spans="1:16" x14ac:dyDescent="0.2">
      <c r="A49" s="6">
        <v>61149</v>
      </c>
      <c r="B49" s="7" t="s">
        <v>117</v>
      </c>
      <c r="C49" s="8" t="s">
        <v>7</v>
      </c>
      <c r="D49" s="9" t="s">
        <v>121</v>
      </c>
      <c r="E49" s="9" t="s">
        <v>7</v>
      </c>
      <c r="F49" s="10">
        <v>21</v>
      </c>
      <c r="G49" s="7" t="s">
        <v>100</v>
      </c>
      <c r="H49" s="8" t="s">
        <v>63</v>
      </c>
      <c r="I49" s="8" t="s">
        <v>101</v>
      </c>
      <c r="J49" s="28">
        <v>26696</v>
      </c>
      <c r="K49" s="33" t="s">
        <v>11</v>
      </c>
      <c r="L49" s="39" t="s">
        <v>12</v>
      </c>
      <c r="M49" s="10" t="s">
        <v>11</v>
      </c>
      <c r="N49" s="10" t="s">
        <v>11</v>
      </c>
      <c r="O49" s="10">
        <v>12.443558401930174</v>
      </c>
      <c r="P49" t="str">
        <f>VLOOKUP(B49,Sheet3!$A$1:$B$61,2,FALSE)</f>
        <v>North</v>
      </c>
    </row>
    <row r="50" spans="1:16" x14ac:dyDescent="0.2">
      <c r="A50" s="6">
        <v>61149</v>
      </c>
      <c r="B50" s="7" t="s">
        <v>117</v>
      </c>
      <c r="C50" s="8" t="s">
        <v>7</v>
      </c>
      <c r="D50" s="9" t="s">
        <v>122</v>
      </c>
      <c r="E50" s="9" t="s">
        <v>7</v>
      </c>
      <c r="F50" s="10">
        <v>21</v>
      </c>
      <c r="G50" s="7" t="s">
        <v>100</v>
      </c>
      <c r="H50" s="8" t="s">
        <v>63</v>
      </c>
      <c r="I50" s="8" t="s">
        <v>101</v>
      </c>
      <c r="J50" s="28">
        <v>26724</v>
      </c>
      <c r="K50" s="33" t="s">
        <v>11</v>
      </c>
      <c r="L50" s="39" t="s">
        <v>12</v>
      </c>
      <c r="M50" s="10" t="s">
        <v>11</v>
      </c>
      <c r="N50" s="10" t="s">
        <v>11</v>
      </c>
      <c r="O50" s="10">
        <v>12.443558401930174</v>
      </c>
      <c r="P50" t="str">
        <f>VLOOKUP(B50,Sheet3!$A$1:$B$61,2,FALSE)</f>
        <v>North</v>
      </c>
    </row>
    <row r="51" spans="1:16" x14ac:dyDescent="0.2">
      <c r="A51" s="6">
        <v>61149</v>
      </c>
      <c r="B51" s="7" t="s">
        <v>117</v>
      </c>
      <c r="C51" s="8" t="s">
        <v>7</v>
      </c>
      <c r="D51" s="9" t="s">
        <v>104</v>
      </c>
      <c r="E51" s="9" t="s">
        <v>7</v>
      </c>
      <c r="F51" s="10" t="s">
        <v>11</v>
      </c>
      <c r="G51" s="7" t="s">
        <v>89</v>
      </c>
      <c r="H51" s="8" t="s">
        <v>90</v>
      </c>
      <c r="I51" s="8" t="s">
        <v>42</v>
      </c>
      <c r="J51" s="28">
        <v>25750</v>
      </c>
      <c r="K51" s="33" t="s">
        <v>11</v>
      </c>
      <c r="L51" s="39" t="s">
        <v>12</v>
      </c>
      <c r="M51" s="10" t="s">
        <v>11</v>
      </c>
      <c r="N51" s="10" t="s">
        <v>11</v>
      </c>
      <c r="O51" s="10">
        <v>10.985156520069138</v>
      </c>
      <c r="P51" t="str">
        <f>VLOOKUP(B51,Sheet3!$A$1:$B$61,2,FALSE)</f>
        <v>North</v>
      </c>
    </row>
    <row r="52" spans="1:16" x14ac:dyDescent="0.2">
      <c r="A52" s="6">
        <v>61150</v>
      </c>
      <c r="B52" s="7" t="s">
        <v>123</v>
      </c>
      <c r="C52" s="8" t="s">
        <v>68</v>
      </c>
      <c r="D52" s="9" t="s">
        <v>108</v>
      </c>
      <c r="E52" s="9" t="s">
        <v>7</v>
      </c>
      <c r="F52" s="10">
        <v>80.5</v>
      </c>
      <c r="G52" s="7" t="s">
        <v>100</v>
      </c>
      <c r="H52" s="8" t="s">
        <v>63</v>
      </c>
      <c r="I52" s="8" t="s">
        <v>101</v>
      </c>
      <c r="J52" s="28">
        <v>35521</v>
      </c>
      <c r="K52" s="33" t="s">
        <v>11</v>
      </c>
      <c r="L52" s="39" t="s">
        <v>12</v>
      </c>
      <c r="M52" s="10" t="s">
        <v>11</v>
      </c>
      <c r="N52" s="10" t="s">
        <v>11</v>
      </c>
      <c r="O52" s="10">
        <v>12.783329106020993</v>
      </c>
      <c r="P52" t="str">
        <f>VLOOKUP(B52,Sheet3!$A$1:$B$61,2,FALSE)</f>
        <v>North</v>
      </c>
    </row>
    <row r="53" spans="1:16" x14ac:dyDescent="0.2">
      <c r="A53" s="6">
        <v>61150</v>
      </c>
      <c r="B53" s="7" t="s">
        <v>123</v>
      </c>
      <c r="C53" s="8" t="s">
        <v>68</v>
      </c>
      <c r="D53" s="9" t="s">
        <v>124</v>
      </c>
      <c r="E53" s="9" t="s">
        <v>7</v>
      </c>
      <c r="F53" s="10">
        <v>80.5</v>
      </c>
      <c r="G53" s="7" t="s">
        <v>100</v>
      </c>
      <c r="H53" s="8" t="s">
        <v>63</v>
      </c>
      <c r="I53" s="8" t="s">
        <v>101</v>
      </c>
      <c r="J53" s="28">
        <v>28246</v>
      </c>
      <c r="K53" s="33" t="s">
        <v>11</v>
      </c>
      <c r="L53" s="39" t="s">
        <v>12</v>
      </c>
      <c r="M53" s="10" t="s">
        <v>11</v>
      </c>
      <c r="N53" s="10" t="s">
        <v>11</v>
      </c>
      <c r="O53" s="10">
        <v>12.783329106020993</v>
      </c>
      <c r="P53" t="str">
        <f>VLOOKUP(B53,Sheet3!$A$1:$B$61,2,FALSE)</f>
        <v>North</v>
      </c>
    </row>
    <row r="54" spans="1:16" x14ac:dyDescent="0.2">
      <c r="A54" s="6">
        <v>61150</v>
      </c>
      <c r="B54" s="7" t="s">
        <v>123</v>
      </c>
      <c r="C54" s="8" t="s">
        <v>68</v>
      </c>
      <c r="D54" s="9" t="s">
        <v>125</v>
      </c>
      <c r="E54" s="9" t="s">
        <v>7</v>
      </c>
      <c r="F54" s="10">
        <v>80.5</v>
      </c>
      <c r="G54" s="7" t="s">
        <v>100</v>
      </c>
      <c r="H54" s="8" t="s">
        <v>63</v>
      </c>
      <c r="I54" s="8" t="s">
        <v>101</v>
      </c>
      <c r="J54" s="28">
        <v>35582</v>
      </c>
      <c r="K54" s="33" t="s">
        <v>11</v>
      </c>
      <c r="L54" s="39" t="s">
        <v>12</v>
      </c>
      <c r="M54" s="10" t="s">
        <v>11</v>
      </c>
      <c r="N54" s="10" t="s">
        <v>11</v>
      </c>
      <c r="O54" s="10">
        <v>12.783329106020993</v>
      </c>
      <c r="P54" t="str">
        <f>VLOOKUP(B54,Sheet3!$A$1:$B$61,2,FALSE)</f>
        <v>North</v>
      </c>
    </row>
    <row r="55" spans="1:16" x14ac:dyDescent="0.2">
      <c r="A55" s="11">
        <v>61151</v>
      </c>
      <c r="B55" s="12" t="s">
        <v>126</v>
      </c>
      <c r="C55" s="13" t="s">
        <v>7</v>
      </c>
      <c r="D55" s="14" t="s">
        <v>108</v>
      </c>
      <c r="E55" s="14" t="s">
        <v>7</v>
      </c>
      <c r="F55" s="15">
        <v>220</v>
      </c>
      <c r="G55" s="12" t="s">
        <v>100</v>
      </c>
      <c r="H55" s="13" t="s">
        <v>63</v>
      </c>
      <c r="I55" s="13" t="s">
        <v>101</v>
      </c>
      <c r="J55" s="29">
        <v>39904</v>
      </c>
      <c r="K55" s="34" t="s">
        <v>11</v>
      </c>
      <c r="L55" s="40" t="s">
        <v>12</v>
      </c>
      <c r="M55" s="15" t="s">
        <v>11</v>
      </c>
      <c r="N55" s="15" t="s">
        <v>11</v>
      </c>
      <c r="O55" s="15">
        <v>10.278112299287095</v>
      </c>
      <c r="P55" t="str">
        <f>VLOOKUP(B55,Sheet3!$A$1:$B$61,2,FALSE)</f>
        <v>West</v>
      </c>
    </row>
    <row r="56" spans="1:16" x14ac:dyDescent="0.2">
      <c r="A56" s="17">
        <v>61171</v>
      </c>
      <c r="B56" s="18" t="s">
        <v>127</v>
      </c>
      <c r="C56" s="19" t="s">
        <v>7</v>
      </c>
      <c r="D56" s="20" t="s">
        <v>108</v>
      </c>
      <c r="E56" s="20" t="s">
        <v>7</v>
      </c>
      <c r="F56" s="21">
        <v>42</v>
      </c>
      <c r="G56" s="18" t="s">
        <v>100</v>
      </c>
      <c r="H56" s="19" t="s">
        <v>63</v>
      </c>
      <c r="I56" s="19" t="s">
        <v>101</v>
      </c>
      <c r="J56" s="30">
        <v>26755</v>
      </c>
      <c r="K56" s="35" t="s">
        <v>11</v>
      </c>
      <c r="L56" s="43" t="s">
        <v>12</v>
      </c>
      <c r="M56" s="21" t="s">
        <v>11</v>
      </c>
      <c r="N56" s="21" t="s">
        <v>11</v>
      </c>
      <c r="O56" s="21"/>
      <c r="P56" t="str">
        <f>VLOOKUP(B56,Sheet3!$A$1:$B$61,2,FALSE)</f>
        <v>East</v>
      </c>
    </row>
    <row r="57" spans="1:16" x14ac:dyDescent="0.2">
      <c r="A57" s="11">
        <v>61225</v>
      </c>
      <c r="B57" s="12" t="s">
        <v>128</v>
      </c>
      <c r="C57" s="13" t="s">
        <v>7</v>
      </c>
      <c r="D57" s="14" t="s">
        <v>6</v>
      </c>
      <c r="E57" s="14" t="s">
        <v>7</v>
      </c>
      <c r="F57" s="15">
        <v>18</v>
      </c>
      <c r="G57" s="12" t="s">
        <v>129</v>
      </c>
      <c r="H57" s="13" t="s">
        <v>130</v>
      </c>
      <c r="I57" s="13" t="s">
        <v>131</v>
      </c>
      <c r="J57" s="29">
        <v>17899</v>
      </c>
      <c r="K57" s="34" t="s">
        <v>11</v>
      </c>
      <c r="L57" s="41" t="s">
        <v>12</v>
      </c>
      <c r="M57" s="15" t="s">
        <v>11</v>
      </c>
      <c r="N57" s="15" t="s">
        <v>11</v>
      </c>
      <c r="O57" s="15"/>
      <c r="P57" t="str">
        <f>VLOOKUP(B57,Sheet3!$A$1:$B$61,2,FALSE)</f>
        <v>North</v>
      </c>
    </row>
    <row r="58" spans="1:16" x14ac:dyDescent="0.2">
      <c r="A58" s="6">
        <v>61225</v>
      </c>
      <c r="B58" s="7" t="s">
        <v>128</v>
      </c>
      <c r="C58" s="8" t="s">
        <v>7</v>
      </c>
      <c r="D58" s="9" t="s">
        <v>103</v>
      </c>
      <c r="E58" s="9" t="s">
        <v>7</v>
      </c>
      <c r="F58" s="10">
        <v>4</v>
      </c>
      <c r="G58" s="7" t="s">
        <v>129</v>
      </c>
      <c r="H58" s="8" t="s">
        <v>130</v>
      </c>
      <c r="I58" s="8" t="s">
        <v>131</v>
      </c>
      <c r="J58" s="28">
        <v>19238</v>
      </c>
      <c r="K58" s="33" t="s">
        <v>11</v>
      </c>
      <c r="L58" s="38" t="s">
        <v>12</v>
      </c>
      <c r="M58" s="10" t="s">
        <v>11</v>
      </c>
      <c r="N58" s="10" t="s">
        <v>11</v>
      </c>
      <c r="O58" s="10"/>
      <c r="P58" t="str">
        <f>VLOOKUP(B58,Sheet3!$A$1:$B$61,2,FALSE)</f>
        <v>North</v>
      </c>
    </row>
    <row r="59" spans="1:16" x14ac:dyDescent="0.2">
      <c r="A59" s="11">
        <v>61226</v>
      </c>
      <c r="B59" s="12" t="s">
        <v>132</v>
      </c>
      <c r="C59" s="13" t="s">
        <v>132</v>
      </c>
      <c r="D59" s="14" t="s">
        <v>6</v>
      </c>
      <c r="E59" s="14" t="s">
        <v>7</v>
      </c>
      <c r="F59" s="15">
        <v>2.0999999999999996</v>
      </c>
      <c r="G59" s="12" t="s">
        <v>62</v>
      </c>
      <c r="H59" s="13" t="s">
        <v>90</v>
      </c>
      <c r="I59" s="13" t="s">
        <v>57</v>
      </c>
      <c r="J59" s="29">
        <v>26299</v>
      </c>
      <c r="K59" s="34" t="s">
        <v>11</v>
      </c>
      <c r="L59" s="41" t="s">
        <v>12</v>
      </c>
      <c r="M59" s="15" t="s">
        <v>11</v>
      </c>
      <c r="N59" s="15" t="s">
        <v>11</v>
      </c>
      <c r="O59" s="15"/>
      <c r="P59">
        <f>VLOOKUP(B59,Sheet3!$A$1:$B$61,2,FALSE)</f>
        <v>0</v>
      </c>
    </row>
    <row r="60" spans="1:16" x14ac:dyDescent="0.2">
      <c r="A60" s="17">
        <v>61227</v>
      </c>
      <c r="B60" s="18" t="s">
        <v>133</v>
      </c>
      <c r="C60" s="19" t="s">
        <v>7</v>
      </c>
      <c r="D60" s="20" t="s">
        <v>108</v>
      </c>
      <c r="E60" s="20" t="s">
        <v>7</v>
      </c>
      <c r="F60" s="21">
        <v>42</v>
      </c>
      <c r="G60" s="18" t="s">
        <v>100</v>
      </c>
      <c r="H60" s="19" t="s">
        <v>63</v>
      </c>
      <c r="I60" s="19" t="s">
        <v>101</v>
      </c>
      <c r="J60" s="30">
        <v>26512</v>
      </c>
      <c r="K60" s="35" t="s">
        <v>11</v>
      </c>
      <c r="L60" s="43" t="s">
        <v>12</v>
      </c>
      <c r="M60" s="21" t="s">
        <v>11</v>
      </c>
      <c r="N60" s="21" t="s">
        <v>11</v>
      </c>
      <c r="O60" s="21"/>
      <c r="P60" t="str">
        <f>VLOOKUP(B60,Sheet3!$A$1:$B$61,2,FALSE)</f>
        <v>East</v>
      </c>
    </row>
    <row r="61" spans="1:16" x14ac:dyDescent="0.2">
      <c r="A61" s="6">
        <v>61228</v>
      </c>
      <c r="B61" s="7" t="s">
        <v>134</v>
      </c>
      <c r="C61" s="8" t="s">
        <v>68</v>
      </c>
      <c r="D61" s="9" t="s">
        <v>6</v>
      </c>
      <c r="E61" s="9" t="s">
        <v>7</v>
      </c>
      <c r="F61" s="10">
        <v>5</v>
      </c>
      <c r="G61" s="7" t="s">
        <v>129</v>
      </c>
      <c r="H61" s="8" t="s">
        <v>130</v>
      </c>
      <c r="I61" s="8" t="s">
        <v>131</v>
      </c>
      <c r="J61" s="28">
        <v>15554</v>
      </c>
      <c r="K61" s="33" t="s">
        <v>11</v>
      </c>
      <c r="L61" s="38" t="s">
        <v>12</v>
      </c>
      <c r="M61" s="10" t="s">
        <v>11</v>
      </c>
      <c r="N61" s="10" t="s">
        <v>11</v>
      </c>
      <c r="O61" s="10"/>
      <c r="P61" t="str">
        <f>VLOOKUP(B61,Sheet3!$A$1:$B$61,2,FALSE)</f>
        <v>North</v>
      </c>
    </row>
    <row r="62" spans="1:16" x14ac:dyDescent="0.2">
      <c r="A62" s="6">
        <v>61228</v>
      </c>
      <c r="B62" s="7" t="s">
        <v>134</v>
      </c>
      <c r="C62" s="8" t="s">
        <v>68</v>
      </c>
      <c r="D62" s="9" t="s">
        <v>91</v>
      </c>
      <c r="E62" s="9" t="s">
        <v>7</v>
      </c>
      <c r="F62" s="10">
        <v>5</v>
      </c>
      <c r="G62" s="7" t="s">
        <v>129</v>
      </c>
      <c r="H62" s="8" t="s">
        <v>130</v>
      </c>
      <c r="I62" s="8" t="s">
        <v>131</v>
      </c>
      <c r="J62" s="28">
        <v>16377</v>
      </c>
      <c r="K62" s="33" t="s">
        <v>11</v>
      </c>
      <c r="L62" s="38" t="s">
        <v>12</v>
      </c>
      <c r="M62" s="10" t="s">
        <v>11</v>
      </c>
      <c r="N62" s="10" t="s">
        <v>11</v>
      </c>
      <c r="O62" s="10"/>
      <c r="P62" t="str">
        <f>VLOOKUP(B62,Sheet3!$A$1:$B$61,2,FALSE)</f>
        <v>North</v>
      </c>
    </row>
    <row r="63" spans="1:16" x14ac:dyDescent="0.2">
      <c r="A63" s="6">
        <v>61228</v>
      </c>
      <c r="B63" s="7" t="s">
        <v>134</v>
      </c>
      <c r="C63" s="8" t="s">
        <v>68</v>
      </c>
      <c r="D63" s="9" t="s">
        <v>103</v>
      </c>
      <c r="E63" s="9" t="s">
        <v>7</v>
      </c>
      <c r="F63" s="10">
        <v>5</v>
      </c>
      <c r="G63" s="7" t="s">
        <v>129</v>
      </c>
      <c r="H63" s="8" t="s">
        <v>130</v>
      </c>
      <c r="I63" s="8" t="s">
        <v>131</v>
      </c>
      <c r="J63" s="28">
        <v>16742</v>
      </c>
      <c r="K63" s="33" t="s">
        <v>11</v>
      </c>
      <c r="L63" s="38" t="s">
        <v>12</v>
      </c>
      <c r="M63" s="10" t="s">
        <v>11</v>
      </c>
      <c r="N63" s="10" t="s">
        <v>11</v>
      </c>
      <c r="O63" s="10"/>
      <c r="P63" t="str">
        <f>VLOOKUP(B63,Sheet3!$A$1:$B$61,2,FALSE)</f>
        <v>North</v>
      </c>
    </row>
    <row r="64" spans="1:16" x14ac:dyDescent="0.2">
      <c r="A64" s="11">
        <v>61229</v>
      </c>
      <c r="B64" s="12" t="s">
        <v>135</v>
      </c>
      <c r="C64" s="13" t="s">
        <v>7</v>
      </c>
      <c r="D64" s="14" t="s">
        <v>6</v>
      </c>
      <c r="E64" s="14" t="s">
        <v>7</v>
      </c>
      <c r="F64" s="15">
        <v>7.2</v>
      </c>
      <c r="G64" s="12" t="s">
        <v>129</v>
      </c>
      <c r="H64" s="13" t="s">
        <v>130</v>
      </c>
      <c r="I64" s="13" t="s">
        <v>131</v>
      </c>
      <c r="J64" s="29">
        <v>15008</v>
      </c>
      <c r="K64" s="34" t="s">
        <v>11</v>
      </c>
      <c r="L64" s="41" t="s">
        <v>12</v>
      </c>
      <c r="M64" s="15" t="s">
        <v>11</v>
      </c>
      <c r="N64" s="15" t="s">
        <v>11</v>
      </c>
      <c r="O64" s="15"/>
      <c r="P64" t="str">
        <f>VLOOKUP(B64,Sheet3!$A$1:$B$61,2,FALSE)</f>
        <v>South</v>
      </c>
    </row>
    <row r="65" spans="1:16" x14ac:dyDescent="0.2">
      <c r="A65" s="6">
        <v>61229</v>
      </c>
      <c r="B65" s="7" t="s">
        <v>135</v>
      </c>
      <c r="C65" s="8" t="s">
        <v>7</v>
      </c>
      <c r="D65" s="9" t="s">
        <v>103</v>
      </c>
      <c r="E65" s="9" t="s">
        <v>7</v>
      </c>
      <c r="F65" s="10">
        <v>5</v>
      </c>
      <c r="G65" s="7" t="s">
        <v>129</v>
      </c>
      <c r="H65" s="8" t="s">
        <v>130</v>
      </c>
      <c r="I65" s="8" t="s">
        <v>131</v>
      </c>
      <c r="J65" s="28">
        <v>15036</v>
      </c>
      <c r="K65" s="33" t="s">
        <v>11</v>
      </c>
      <c r="L65" s="38" t="s">
        <v>12</v>
      </c>
      <c r="M65" s="10" t="s">
        <v>11</v>
      </c>
      <c r="N65" s="10" t="s">
        <v>11</v>
      </c>
      <c r="O65" s="10"/>
      <c r="P65" t="str">
        <f>VLOOKUP(B65,Sheet3!$A$1:$B$61,2,FALSE)</f>
        <v>South</v>
      </c>
    </row>
    <row r="66" spans="1:16" x14ac:dyDescent="0.2">
      <c r="A66" s="11">
        <v>61230</v>
      </c>
      <c r="B66" s="12" t="s">
        <v>136</v>
      </c>
      <c r="C66" s="13" t="s">
        <v>7</v>
      </c>
      <c r="D66" s="14" t="s">
        <v>6</v>
      </c>
      <c r="E66" s="14" t="s">
        <v>7</v>
      </c>
      <c r="F66" s="15">
        <v>1.6</v>
      </c>
      <c r="G66" s="12" t="s">
        <v>129</v>
      </c>
      <c r="H66" s="13" t="s">
        <v>130</v>
      </c>
      <c r="I66" s="13" t="s">
        <v>131</v>
      </c>
      <c r="J66" s="29">
        <v>31138</v>
      </c>
      <c r="K66" s="34" t="s">
        <v>11</v>
      </c>
      <c r="L66" s="41" t="s">
        <v>12</v>
      </c>
      <c r="M66" s="15" t="s">
        <v>11</v>
      </c>
      <c r="N66" s="15" t="s">
        <v>11</v>
      </c>
      <c r="O66" s="15"/>
      <c r="P66" t="str">
        <f>VLOOKUP(B66,Sheet3!$A$1:$B$61,2,FALSE)</f>
        <v>East</v>
      </c>
    </row>
    <row r="67" spans="1:16" x14ac:dyDescent="0.2">
      <c r="A67" s="11">
        <v>61232</v>
      </c>
      <c r="B67" s="12" t="s">
        <v>36</v>
      </c>
      <c r="C67" s="13" t="s">
        <v>7</v>
      </c>
      <c r="D67" s="14" t="s">
        <v>108</v>
      </c>
      <c r="E67" s="14" t="s">
        <v>7</v>
      </c>
      <c r="F67" s="15">
        <v>42</v>
      </c>
      <c r="G67" s="12" t="s">
        <v>100</v>
      </c>
      <c r="H67" s="13" t="s">
        <v>63</v>
      </c>
      <c r="I67" s="13" t="s">
        <v>101</v>
      </c>
      <c r="J67" s="29">
        <v>26207</v>
      </c>
      <c r="K67" s="34" t="s">
        <v>11</v>
      </c>
      <c r="L67" s="41" t="s">
        <v>12</v>
      </c>
      <c r="M67" s="15" t="s">
        <v>11</v>
      </c>
      <c r="N67" s="15" t="s">
        <v>11</v>
      </c>
      <c r="O67" s="15"/>
      <c r="P67" t="str">
        <f>VLOOKUP(B67,Sheet3!$A$1:$B$61,2,FALSE)</f>
        <v>North</v>
      </c>
    </row>
    <row r="68" spans="1:16" x14ac:dyDescent="0.2">
      <c r="A68" s="17">
        <v>61233</v>
      </c>
      <c r="B68" s="18" t="s">
        <v>139</v>
      </c>
      <c r="C68" s="19" t="s">
        <v>7</v>
      </c>
      <c r="D68" s="20" t="s">
        <v>6</v>
      </c>
      <c r="E68" s="20" t="s">
        <v>7</v>
      </c>
      <c r="F68" s="21">
        <v>6.4</v>
      </c>
      <c r="G68" s="18" t="s">
        <v>62</v>
      </c>
      <c r="H68" s="19" t="s">
        <v>90</v>
      </c>
      <c r="I68" s="19" t="s">
        <v>57</v>
      </c>
      <c r="J68" s="30">
        <v>38231</v>
      </c>
      <c r="K68" s="35" t="s">
        <v>11</v>
      </c>
      <c r="L68" s="43" t="s">
        <v>12</v>
      </c>
      <c r="M68" s="21" t="s">
        <v>11</v>
      </c>
      <c r="N68" s="21" t="s">
        <v>11</v>
      </c>
      <c r="O68" s="21"/>
      <c r="P68">
        <f>VLOOKUP(B68,Sheet3!$A$1:$B$61,2,FALSE)</f>
        <v>0</v>
      </c>
    </row>
    <row r="69" spans="1:16" x14ac:dyDescent="0.2">
      <c r="A69" s="11">
        <v>61234</v>
      </c>
      <c r="B69" s="12" t="s">
        <v>140</v>
      </c>
      <c r="C69" s="13" t="s">
        <v>7</v>
      </c>
      <c r="D69" s="14" t="s">
        <v>108</v>
      </c>
      <c r="E69" s="14" t="s">
        <v>7</v>
      </c>
      <c r="F69" s="15">
        <v>42</v>
      </c>
      <c r="G69" s="12" t="s">
        <v>100</v>
      </c>
      <c r="H69" s="13" t="s">
        <v>63</v>
      </c>
      <c r="I69" s="13" t="s">
        <v>101</v>
      </c>
      <c r="J69" s="29">
        <v>26207</v>
      </c>
      <c r="K69" s="34" t="s">
        <v>11</v>
      </c>
      <c r="L69" s="41" t="s">
        <v>12</v>
      </c>
      <c r="M69" s="15" t="s">
        <v>11</v>
      </c>
      <c r="N69" s="15" t="s">
        <v>11</v>
      </c>
      <c r="O69" s="15"/>
      <c r="P69" t="str">
        <f>VLOOKUP(B69,Sheet3!$A$1:$B$61,2,FALSE)</f>
        <v>East</v>
      </c>
    </row>
    <row r="70" spans="1:16" x14ac:dyDescent="0.2">
      <c r="A70" s="17">
        <v>61235</v>
      </c>
      <c r="B70" s="18" t="s">
        <v>141</v>
      </c>
      <c r="C70" s="19" t="s">
        <v>7</v>
      </c>
      <c r="D70" s="20" t="s">
        <v>6</v>
      </c>
      <c r="E70" s="20" t="s">
        <v>7</v>
      </c>
      <c r="F70" s="21">
        <v>29.5</v>
      </c>
      <c r="G70" s="18" t="s">
        <v>129</v>
      </c>
      <c r="H70" s="19" t="s">
        <v>130</v>
      </c>
      <c r="I70" s="19" t="s">
        <v>131</v>
      </c>
      <c r="J70" s="30">
        <v>20486</v>
      </c>
      <c r="K70" s="35" t="s">
        <v>11</v>
      </c>
      <c r="L70" s="43" t="s">
        <v>12</v>
      </c>
      <c r="M70" s="21" t="s">
        <v>11</v>
      </c>
      <c r="N70" s="21" t="s">
        <v>11</v>
      </c>
      <c r="O70" s="21"/>
      <c r="P70" t="str">
        <f>VLOOKUP(B70,Sheet3!$A$1:$B$61,2,FALSE)</f>
        <v>South</v>
      </c>
    </row>
    <row r="71" spans="1:16" x14ac:dyDescent="0.2">
      <c r="A71" s="6">
        <v>61235</v>
      </c>
      <c r="B71" s="7" t="s">
        <v>141</v>
      </c>
      <c r="C71" s="8" t="s">
        <v>7</v>
      </c>
      <c r="D71" s="9" t="s">
        <v>91</v>
      </c>
      <c r="E71" s="9" t="s">
        <v>7</v>
      </c>
      <c r="F71" s="10">
        <v>4.5</v>
      </c>
      <c r="G71" s="7" t="s">
        <v>129</v>
      </c>
      <c r="H71" s="8" t="s">
        <v>130</v>
      </c>
      <c r="I71" s="8" t="s">
        <v>131</v>
      </c>
      <c r="J71" s="28">
        <v>20546</v>
      </c>
      <c r="K71" s="33" t="s">
        <v>11</v>
      </c>
      <c r="L71" s="38" t="s">
        <v>12</v>
      </c>
      <c r="M71" s="10" t="s">
        <v>11</v>
      </c>
      <c r="N71" s="10" t="s">
        <v>11</v>
      </c>
      <c r="O71" s="10"/>
      <c r="P71" t="str">
        <f>VLOOKUP(B71,Sheet3!$A$1:$B$61,2,FALSE)</f>
        <v>South</v>
      </c>
    </row>
    <row r="72" spans="1:16" x14ac:dyDescent="0.2">
      <c r="A72" s="11">
        <v>61236</v>
      </c>
      <c r="B72" s="12" t="s">
        <v>142</v>
      </c>
      <c r="C72" s="13" t="s">
        <v>7</v>
      </c>
      <c r="D72" s="14" t="s">
        <v>6</v>
      </c>
      <c r="E72" s="14" t="s">
        <v>7</v>
      </c>
      <c r="F72" s="15">
        <v>5</v>
      </c>
      <c r="G72" s="12" t="s">
        <v>129</v>
      </c>
      <c r="H72" s="13" t="s">
        <v>130</v>
      </c>
      <c r="I72" s="13" t="s">
        <v>131</v>
      </c>
      <c r="J72" s="29">
        <v>10928</v>
      </c>
      <c r="K72" s="34" t="s">
        <v>11</v>
      </c>
      <c r="L72" s="41" t="s">
        <v>12</v>
      </c>
      <c r="M72" s="15" t="s">
        <v>11</v>
      </c>
      <c r="N72" s="15" t="s">
        <v>11</v>
      </c>
      <c r="O72" s="15"/>
      <c r="P72" t="str">
        <f>VLOOKUP(B72,Sheet3!$A$1:$B$61,2,FALSE)</f>
        <v>East</v>
      </c>
    </row>
    <row r="73" spans="1:16" x14ac:dyDescent="0.2">
      <c r="A73" s="17">
        <v>61254</v>
      </c>
      <c r="B73" s="18" t="s">
        <v>143</v>
      </c>
      <c r="C73" s="19" t="s">
        <v>144</v>
      </c>
      <c r="D73" s="20" t="s">
        <v>145</v>
      </c>
      <c r="E73" s="20" t="s">
        <v>7</v>
      </c>
      <c r="F73" s="21">
        <v>5.8</v>
      </c>
      <c r="G73" s="18" t="s">
        <v>25</v>
      </c>
      <c r="H73" s="19" t="s">
        <v>26</v>
      </c>
      <c r="I73" s="19" t="s">
        <v>27</v>
      </c>
      <c r="J73" s="30">
        <v>41852</v>
      </c>
      <c r="K73" s="35" t="s">
        <v>11</v>
      </c>
      <c r="L73" s="43" t="s">
        <v>12</v>
      </c>
      <c r="M73" s="21" t="s">
        <v>11</v>
      </c>
      <c r="N73" s="21">
        <v>5.9</v>
      </c>
      <c r="O73" s="21"/>
      <c r="P73" t="str">
        <f>VLOOKUP(B73,Sheet3!$A$1:$B$61,2,FALSE)</f>
        <v>North</v>
      </c>
    </row>
    <row r="74" spans="1:16" x14ac:dyDescent="0.2">
      <c r="A74" s="22">
        <v>61254</v>
      </c>
      <c r="B74" s="23" t="s">
        <v>143</v>
      </c>
      <c r="C74" s="24" t="s">
        <v>144</v>
      </c>
      <c r="D74" s="25" t="s">
        <v>146</v>
      </c>
      <c r="E74" s="25" t="s">
        <v>7</v>
      </c>
      <c r="F74" s="26">
        <v>0.6</v>
      </c>
      <c r="G74" s="23" t="s">
        <v>8</v>
      </c>
      <c r="H74" s="24" t="s">
        <v>9</v>
      </c>
      <c r="I74" s="24" t="s">
        <v>10</v>
      </c>
      <c r="J74" s="31">
        <v>41852</v>
      </c>
      <c r="K74" s="36" t="s">
        <v>11</v>
      </c>
      <c r="L74" s="44" t="s">
        <v>12</v>
      </c>
      <c r="M74" s="26" t="s">
        <v>11</v>
      </c>
      <c r="N74" s="26" t="s">
        <v>11</v>
      </c>
      <c r="O74" s="26"/>
      <c r="P74" t="str">
        <f>VLOOKUP(B74,Sheet3!$A$1:$B$61,2,FALSE)</f>
        <v>North</v>
      </c>
    </row>
    <row r="75" spans="1:16" x14ac:dyDescent="0.2">
      <c r="A75" s="6">
        <v>61659</v>
      </c>
      <c r="B75" s="7" t="s">
        <v>153</v>
      </c>
      <c r="C75" s="8" t="s">
        <v>154</v>
      </c>
      <c r="D75" s="9" t="s">
        <v>145</v>
      </c>
      <c r="E75" s="9" t="s">
        <v>7</v>
      </c>
      <c r="F75" s="10">
        <v>2.2000000000000002</v>
      </c>
      <c r="G75" s="7" t="s">
        <v>25</v>
      </c>
      <c r="H75" s="8" t="s">
        <v>26</v>
      </c>
      <c r="I75" s="8" t="s">
        <v>27</v>
      </c>
      <c r="J75" s="28">
        <v>42339</v>
      </c>
      <c r="K75" s="33" t="s">
        <v>11</v>
      </c>
      <c r="L75" s="38" t="s">
        <v>12</v>
      </c>
      <c r="M75" s="10" t="s">
        <v>11</v>
      </c>
      <c r="N75" s="10">
        <v>2.6</v>
      </c>
      <c r="O75" s="10"/>
      <c r="P75" t="str">
        <f>VLOOKUP(B75,Sheet3!$A$1:$B$61,2,FALSE)</f>
        <v>East</v>
      </c>
    </row>
    <row r="76" spans="1:16" x14ac:dyDescent="0.2">
      <c r="A76" s="17">
        <v>62410</v>
      </c>
      <c r="B76" s="18" t="s">
        <v>167</v>
      </c>
      <c r="C76" s="19" t="s">
        <v>168</v>
      </c>
      <c r="D76" s="20" t="s">
        <v>169</v>
      </c>
      <c r="E76" s="20" t="s">
        <v>7</v>
      </c>
      <c r="F76" s="21">
        <v>1.8</v>
      </c>
      <c r="G76" s="18" t="s">
        <v>62</v>
      </c>
      <c r="H76" s="19" t="s">
        <v>170</v>
      </c>
      <c r="I76" s="19" t="s">
        <v>57</v>
      </c>
      <c r="J76" s="30">
        <v>44013</v>
      </c>
      <c r="K76" s="35" t="s">
        <v>11</v>
      </c>
      <c r="L76" s="43" t="s">
        <v>12</v>
      </c>
      <c r="M76" s="21" t="s">
        <v>11</v>
      </c>
      <c r="N76" s="21" t="s">
        <v>11</v>
      </c>
      <c r="O76" s="21"/>
      <c r="P76" t="str">
        <f>VLOOKUP(B76,Sheet3!$A$1:$B$61,2,FALSE)</f>
        <v>West</v>
      </c>
    </row>
    <row r="77" spans="1:16" x14ac:dyDescent="0.2">
      <c r="A77" s="17">
        <v>66056</v>
      </c>
      <c r="B77" s="18" t="s">
        <v>188</v>
      </c>
      <c r="C77" s="19" t="s">
        <v>7</v>
      </c>
      <c r="D77" s="20" t="s">
        <v>189</v>
      </c>
      <c r="E77" s="20" t="s">
        <v>7</v>
      </c>
      <c r="F77" s="21">
        <v>3.2</v>
      </c>
      <c r="G77" s="18" t="s">
        <v>190</v>
      </c>
      <c r="H77" s="19" t="s">
        <v>17</v>
      </c>
      <c r="I77" s="19" t="s">
        <v>57</v>
      </c>
      <c r="J77" s="30">
        <v>43191</v>
      </c>
      <c r="K77" s="35" t="s">
        <v>11</v>
      </c>
      <c r="L77" s="43" t="s">
        <v>12</v>
      </c>
      <c r="M77" s="21" t="s">
        <v>11</v>
      </c>
      <c r="N77" s="21" t="s">
        <v>11</v>
      </c>
      <c r="O77" s="21"/>
      <c r="P77" t="str">
        <f>VLOOKUP(B77,Sheet3!$A$1:$B$61,2,FALSE)</f>
        <v>East</v>
      </c>
    </row>
    <row r="78" spans="1:16" x14ac:dyDescent="0.2">
      <c r="A78" s="6">
        <v>66057</v>
      </c>
      <c r="B78" s="7" t="s">
        <v>191</v>
      </c>
      <c r="C78" s="8" t="s">
        <v>7</v>
      </c>
      <c r="D78" s="9" t="s">
        <v>196</v>
      </c>
      <c r="E78" s="9" t="s">
        <v>7</v>
      </c>
      <c r="F78" s="10">
        <v>9.1999999999999993</v>
      </c>
      <c r="G78" s="7" t="s">
        <v>190</v>
      </c>
      <c r="H78" s="8" t="s">
        <v>17</v>
      </c>
      <c r="I78" s="8" t="s">
        <v>57</v>
      </c>
      <c r="J78" s="28">
        <v>43831</v>
      </c>
      <c r="K78" s="33" t="s">
        <v>11</v>
      </c>
      <c r="L78" s="38" t="s">
        <v>12</v>
      </c>
      <c r="M78" s="10" t="s">
        <v>11</v>
      </c>
      <c r="N78" s="10" t="s">
        <v>11</v>
      </c>
      <c r="O78" s="10"/>
      <c r="P78" t="str">
        <f>VLOOKUP(B78,Sheet3!$A$1:$B$61,2,FALSE)</f>
        <v>North</v>
      </c>
    </row>
    <row r="79" spans="1:16" x14ac:dyDescent="0.2">
      <c r="A79" s="6">
        <v>66057</v>
      </c>
      <c r="B79" s="7" t="s">
        <v>191</v>
      </c>
      <c r="C79" s="8" t="s">
        <v>7</v>
      </c>
      <c r="D79" s="9" t="s">
        <v>197</v>
      </c>
      <c r="E79" s="9" t="s">
        <v>7</v>
      </c>
      <c r="F79" s="10">
        <v>9.1999999999999993</v>
      </c>
      <c r="G79" s="7" t="s">
        <v>190</v>
      </c>
      <c r="H79" s="8" t="s">
        <v>17</v>
      </c>
      <c r="I79" s="8" t="s">
        <v>57</v>
      </c>
      <c r="J79" s="28">
        <v>43770</v>
      </c>
      <c r="K79" s="33" t="s">
        <v>11</v>
      </c>
      <c r="L79" s="38" t="s">
        <v>12</v>
      </c>
      <c r="M79" s="10" t="s">
        <v>11</v>
      </c>
      <c r="N79" s="10" t="s">
        <v>11</v>
      </c>
      <c r="O79" s="10"/>
      <c r="P79" t="str">
        <f>VLOOKUP(B79,Sheet3!$A$1:$B$61,2,FALSE)</f>
        <v>North</v>
      </c>
    </row>
    <row r="80" spans="1:16" x14ac:dyDescent="0.2">
      <c r="A80" s="6">
        <v>66096</v>
      </c>
      <c r="B80" s="7" t="s">
        <v>210</v>
      </c>
      <c r="C80" s="8" t="s">
        <v>7</v>
      </c>
      <c r="D80" s="9" t="s">
        <v>221</v>
      </c>
      <c r="E80" s="9" t="s">
        <v>7</v>
      </c>
      <c r="F80" s="10">
        <v>3</v>
      </c>
      <c r="G80" s="7" t="s">
        <v>89</v>
      </c>
      <c r="H80" s="8" t="s">
        <v>90</v>
      </c>
      <c r="I80" s="8" t="s">
        <v>42</v>
      </c>
      <c r="J80" s="28">
        <v>39995</v>
      </c>
      <c r="K80" s="33" t="s">
        <v>11</v>
      </c>
      <c r="L80" s="38" t="s">
        <v>12</v>
      </c>
      <c r="M80" s="10" t="s">
        <v>11</v>
      </c>
      <c r="N80" s="10" t="s">
        <v>11</v>
      </c>
      <c r="O80" s="10"/>
      <c r="P80" t="str">
        <f>VLOOKUP(B80,Sheet3!$A$1:$B$61,2,FALSE)</f>
        <v>North</v>
      </c>
    </row>
    <row r="81" spans="1:16" x14ac:dyDescent="0.2">
      <c r="A81" s="6">
        <v>66101</v>
      </c>
      <c r="B81" s="7" t="s">
        <v>222</v>
      </c>
      <c r="C81" s="8" t="s">
        <v>7</v>
      </c>
      <c r="D81" s="9" t="s">
        <v>224</v>
      </c>
      <c r="E81" s="9" t="s">
        <v>7</v>
      </c>
      <c r="F81" s="10">
        <v>1.8</v>
      </c>
      <c r="G81" s="7" t="s">
        <v>62</v>
      </c>
      <c r="H81" s="8" t="s">
        <v>63</v>
      </c>
      <c r="I81" s="8" t="s">
        <v>57</v>
      </c>
      <c r="J81" s="28">
        <v>44896</v>
      </c>
      <c r="K81" s="33" t="s">
        <v>11</v>
      </c>
      <c r="L81" s="38" t="s">
        <v>12</v>
      </c>
      <c r="M81" s="10" t="s">
        <v>11</v>
      </c>
      <c r="N81" s="10" t="s">
        <v>11</v>
      </c>
      <c r="O81" s="10"/>
      <c r="P81" t="str">
        <f>VLOOKUP(B81,Sheet3!$A$1:$B$61,2,FALSE)</f>
        <v>West</v>
      </c>
    </row>
    <row r="82" spans="1:16" x14ac:dyDescent="0.2">
      <c r="A82" s="11">
        <v>66127</v>
      </c>
      <c r="B82" s="12" t="s">
        <v>226</v>
      </c>
      <c r="C82" s="13" t="s">
        <v>7</v>
      </c>
      <c r="D82" s="14" t="s">
        <v>196</v>
      </c>
      <c r="E82" s="14" t="s">
        <v>7</v>
      </c>
      <c r="F82" s="15">
        <v>4</v>
      </c>
      <c r="G82" s="12" t="s">
        <v>190</v>
      </c>
      <c r="H82" s="13" t="s">
        <v>17</v>
      </c>
      <c r="I82" s="13" t="s">
        <v>57</v>
      </c>
      <c r="J82" s="29">
        <v>44866</v>
      </c>
      <c r="K82" s="34" t="s">
        <v>11</v>
      </c>
      <c r="L82" s="41" t="s">
        <v>12</v>
      </c>
      <c r="M82" s="15" t="s">
        <v>11</v>
      </c>
      <c r="N82" s="15" t="s">
        <v>11</v>
      </c>
      <c r="O82" s="15"/>
      <c r="P82" t="str">
        <f>VLOOKUP(B82,Sheet3!$A$1:$B$61,2,FALSE)</f>
        <v>North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1884-AF87-E94C-A882-8C0167423F0F}">
  <dimension ref="A1:C61"/>
  <sheetViews>
    <sheetView tabSelected="1" workbookViewId="0">
      <selection activeCell="F43" sqref="F43"/>
    </sheetView>
  </sheetViews>
  <sheetFormatPr baseColWidth="10" defaultRowHeight="16" x14ac:dyDescent="0.2"/>
  <cols>
    <col min="1" max="1" width="25.83203125" customWidth="1"/>
  </cols>
  <sheetData>
    <row r="1" spans="1:3" x14ac:dyDescent="0.2">
      <c r="A1" s="45" t="s">
        <v>230</v>
      </c>
      <c r="B1" s="45" t="s">
        <v>240</v>
      </c>
      <c r="C1" s="45" t="s">
        <v>241</v>
      </c>
    </row>
    <row r="2" spans="1:3" x14ac:dyDescent="0.2">
      <c r="A2" s="16" t="s">
        <v>4</v>
      </c>
      <c r="B2" s="16" t="s">
        <v>242</v>
      </c>
      <c r="C2" s="16" t="s">
        <v>5</v>
      </c>
    </row>
    <row r="3" spans="1:3" x14ac:dyDescent="0.2">
      <c r="A3" s="16" t="s">
        <v>13</v>
      </c>
      <c r="B3" s="16" t="s">
        <v>242</v>
      </c>
      <c r="C3" s="16" t="s">
        <v>14</v>
      </c>
    </row>
    <row r="4" spans="1:3" x14ac:dyDescent="0.2">
      <c r="A4" s="45" t="s">
        <v>246</v>
      </c>
      <c r="B4" s="45" t="s">
        <v>242</v>
      </c>
      <c r="C4" s="45" t="s">
        <v>23</v>
      </c>
    </row>
    <row r="5" spans="1:3" x14ac:dyDescent="0.2">
      <c r="A5" s="45" t="s">
        <v>28</v>
      </c>
      <c r="B5" s="45" t="s">
        <v>242</v>
      </c>
      <c r="C5" s="45" t="s">
        <v>29</v>
      </c>
    </row>
    <row r="6" spans="1:3" x14ac:dyDescent="0.2">
      <c r="A6" s="45" t="s">
        <v>31</v>
      </c>
      <c r="B6" s="45" t="s">
        <v>242</v>
      </c>
      <c r="C6" s="45" t="s">
        <v>29</v>
      </c>
    </row>
    <row r="7" spans="1:3" x14ac:dyDescent="0.2">
      <c r="A7" s="45" t="s">
        <v>33</v>
      </c>
      <c r="B7" s="45" t="s">
        <v>242</v>
      </c>
      <c r="C7" s="45" t="s">
        <v>23</v>
      </c>
    </row>
    <row r="8" spans="1:3" x14ac:dyDescent="0.2">
      <c r="A8" s="45" t="s">
        <v>35</v>
      </c>
      <c r="B8" s="45" t="s">
        <v>243</v>
      </c>
      <c r="C8" s="45" t="s">
        <v>36</v>
      </c>
    </row>
    <row r="9" spans="1:3" x14ac:dyDescent="0.2">
      <c r="A9" s="16" t="s">
        <v>38</v>
      </c>
      <c r="B9" s="16" t="s">
        <v>242</v>
      </c>
      <c r="C9" s="16" t="s">
        <v>23</v>
      </c>
    </row>
    <row r="10" spans="1:3" x14ac:dyDescent="0.2">
      <c r="A10" s="45" t="s">
        <v>43</v>
      </c>
      <c r="B10" s="45" t="s">
        <v>244</v>
      </c>
      <c r="C10" s="45" t="s">
        <v>44</v>
      </c>
    </row>
    <row r="11" spans="1:3" x14ac:dyDescent="0.2">
      <c r="A11" s="45" t="s">
        <v>50</v>
      </c>
      <c r="B11" s="45" t="s">
        <v>243</v>
      </c>
      <c r="C11" s="45" t="s">
        <v>51</v>
      </c>
    </row>
    <row r="12" spans="1:3" x14ac:dyDescent="0.2">
      <c r="A12" s="45" t="s">
        <v>52</v>
      </c>
      <c r="B12" s="45" t="s">
        <v>245</v>
      </c>
      <c r="C12" s="45" t="s">
        <v>53</v>
      </c>
    </row>
    <row r="13" spans="1:3" x14ac:dyDescent="0.2">
      <c r="A13" s="45" t="s">
        <v>58</v>
      </c>
      <c r="B13" s="45" t="s">
        <v>245</v>
      </c>
      <c r="C13" s="45" t="s">
        <v>59</v>
      </c>
    </row>
    <row r="14" spans="1:3" x14ac:dyDescent="0.2">
      <c r="A14" s="45" t="s">
        <v>64</v>
      </c>
      <c r="B14" s="45" t="s">
        <v>245</v>
      </c>
      <c r="C14" s="45" t="s">
        <v>65</v>
      </c>
    </row>
    <row r="15" spans="1:3" x14ac:dyDescent="0.2">
      <c r="A15" s="45" t="s">
        <v>67</v>
      </c>
      <c r="B15" s="45" t="s">
        <v>243</v>
      </c>
      <c r="C15" s="45" t="s">
        <v>68</v>
      </c>
    </row>
    <row r="16" spans="1:3" x14ac:dyDescent="0.2">
      <c r="A16" s="45" t="s">
        <v>70</v>
      </c>
      <c r="B16" s="45" t="s">
        <v>245</v>
      </c>
      <c r="C16" s="45" t="s">
        <v>59</v>
      </c>
    </row>
    <row r="17" spans="1:3" x14ac:dyDescent="0.2">
      <c r="A17" s="45" t="s">
        <v>72</v>
      </c>
      <c r="B17" s="45" t="s">
        <v>243</v>
      </c>
      <c r="C17" s="45" t="s">
        <v>73</v>
      </c>
    </row>
    <row r="18" spans="1:3" x14ac:dyDescent="0.2">
      <c r="A18" s="46" t="s">
        <v>76</v>
      </c>
      <c r="B18" s="46" t="s">
        <v>245</v>
      </c>
      <c r="C18" s="46" t="s">
        <v>77</v>
      </c>
    </row>
    <row r="19" spans="1:3" x14ac:dyDescent="0.2">
      <c r="A19" s="45" t="s">
        <v>80</v>
      </c>
      <c r="B19" s="45" t="s">
        <v>245</v>
      </c>
      <c r="C19" s="45" t="s">
        <v>81</v>
      </c>
    </row>
    <row r="20" spans="1:3" x14ac:dyDescent="0.2">
      <c r="A20" s="45" t="s">
        <v>83</v>
      </c>
      <c r="B20" s="45" t="s">
        <v>242</v>
      </c>
      <c r="C20" s="45" t="s">
        <v>84</v>
      </c>
    </row>
    <row r="21" spans="1:3" x14ac:dyDescent="0.2">
      <c r="A21" s="45" t="s">
        <v>85</v>
      </c>
      <c r="B21" s="45" t="s">
        <v>245</v>
      </c>
      <c r="C21" s="45" t="s">
        <v>86</v>
      </c>
    </row>
    <row r="22" spans="1:3" x14ac:dyDescent="0.2">
      <c r="A22" s="16" t="s">
        <v>88</v>
      </c>
      <c r="B22" s="16" t="s">
        <v>242</v>
      </c>
      <c r="C22" s="16" t="s">
        <v>84</v>
      </c>
    </row>
    <row r="23" spans="1:3" x14ac:dyDescent="0.2">
      <c r="A23" s="16" t="s">
        <v>102</v>
      </c>
      <c r="B23" s="16" t="s">
        <v>242</v>
      </c>
      <c r="C23" s="16"/>
    </row>
    <row r="24" spans="1:3" x14ac:dyDescent="0.2">
      <c r="A24" s="16" t="s">
        <v>109</v>
      </c>
      <c r="B24" s="16" t="s">
        <v>243</v>
      </c>
      <c r="C24" s="16" t="s">
        <v>51</v>
      </c>
    </row>
    <row r="25" spans="1:3" x14ac:dyDescent="0.2">
      <c r="A25" s="16" t="s">
        <v>117</v>
      </c>
      <c r="B25" s="16" t="s">
        <v>243</v>
      </c>
      <c r="C25" s="16" t="s">
        <v>73</v>
      </c>
    </row>
    <row r="26" spans="1:3" x14ac:dyDescent="0.2">
      <c r="A26" s="16" t="s">
        <v>123</v>
      </c>
      <c r="B26" s="16" t="s">
        <v>243</v>
      </c>
      <c r="C26" s="16" t="s">
        <v>68</v>
      </c>
    </row>
    <row r="27" spans="1:3" x14ac:dyDescent="0.2">
      <c r="A27" s="16" t="s">
        <v>126</v>
      </c>
      <c r="B27" s="16" t="s">
        <v>244</v>
      </c>
      <c r="C27" s="16" t="s">
        <v>168</v>
      </c>
    </row>
    <row r="28" spans="1:3" x14ac:dyDescent="0.2">
      <c r="A28" s="45" t="s">
        <v>127</v>
      </c>
      <c r="B28" s="45" t="s">
        <v>245</v>
      </c>
      <c r="C28" s="45" t="s">
        <v>127</v>
      </c>
    </row>
    <row r="29" spans="1:3" x14ac:dyDescent="0.2">
      <c r="A29" s="45" t="s">
        <v>128</v>
      </c>
      <c r="B29" s="45" t="s">
        <v>243</v>
      </c>
      <c r="C29" s="45" t="s">
        <v>128</v>
      </c>
    </row>
    <row r="30" spans="1:3" x14ac:dyDescent="0.2">
      <c r="A30" s="45" t="s">
        <v>132</v>
      </c>
      <c r="B30" s="45"/>
      <c r="C30" s="45" t="s">
        <v>132</v>
      </c>
    </row>
    <row r="31" spans="1:3" x14ac:dyDescent="0.2">
      <c r="A31" s="45" t="s">
        <v>133</v>
      </c>
      <c r="B31" s="45" t="s">
        <v>245</v>
      </c>
      <c r="C31" s="45" t="s">
        <v>133</v>
      </c>
    </row>
    <row r="32" spans="1:3" x14ac:dyDescent="0.2">
      <c r="A32" s="45" t="s">
        <v>134</v>
      </c>
      <c r="B32" s="45" t="s">
        <v>243</v>
      </c>
      <c r="C32" s="45" t="s">
        <v>68</v>
      </c>
    </row>
    <row r="33" spans="1:3" x14ac:dyDescent="0.2">
      <c r="A33" s="45" t="s">
        <v>135</v>
      </c>
      <c r="B33" s="45" t="s">
        <v>242</v>
      </c>
      <c r="C33" s="45" t="s">
        <v>135</v>
      </c>
    </row>
    <row r="34" spans="1:3" x14ac:dyDescent="0.2">
      <c r="A34" s="45" t="s">
        <v>136</v>
      </c>
      <c r="B34" s="45" t="s">
        <v>245</v>
      </c>
      <c r="C34" s="45" t="s">
        <v>136</v>
      </c>
    </row>
    <row r="35" spans="1:3" x14ac:dyDescent="0.2">
      <c r="A35" s="46" t="s">
        <v>137</v>
      </c>
      <c r="B35" s="46" t="s">
        <v>242</v>
      </c>
      <c r="C35" s="46" t="s">
        <v>137</v>
      </c>
    </row>
    <row r="36" spans="1:3" x14ac:dyDescent="0.2">
      <c r="A36" s="45" t="s">
        <v>36</v>
      </c>
      <c r="B36" s="45" t="s">
        <v>243</v>
      </c>
      <c r="C36" s="45" t="s">
        <v>36</v>
      </c>
    </row>
    <row r="37" spans="1:3" x14ac:dyDescent="0.2">
      <c r="A37" s="45" t="s">
        <v>139</v>
      </c>
      <c r="B37" s="45"/>
      <c r="C37" s="45" t="s">
        <v>139</v>
      </c>
    </row>
    <row r="38" spans="1:3" x14ac:dyDescent="0.2">
      <c r="A38" s="45" t="s">
        <v>140</v>
      </c>
      <c r="B38" s="45" t="s">
        <v>245</v>
      </c>
      <c r="C38" s="45" t="s">
        <v>140</v>
      </c>
    </row>
    <row r="39" spans="1:3" x14ac:dyDescent="0.2">
      <c r="A39" s="45" t="s">
        <v>141</v>
      </c>
      <c r="B39" s="45" t="s">
        <v>242</v>
      </c>
      <c r="C39" s="45" t="s">
        <v>141</v>
      </c>
    </row>
    <row r="40" spans="1:3" x14ac:dyDescent="0.2">
      <c r="A40" s="45" t="s">
        <v>142</v>
      </c>
      <c r="B40" s="45" t="s">
        <v>245</v>
      </c>
      <c r="C40" s="45" t="s">
        <v>142</v>
      </c>
    </row>
    <row r="41" spans="1:3" x14ac:dyDescent="0.2">
      <c r="A41" s="45" t="s">
        <v>143</v>
      </c>
      <c r="B41" s="45" t="s">
        <v>243</v>
      </c>
      <c r="C41" s="45" t="s">
        <v>144</v>
      </c>
    </row>
    <row r="42" spans="1:3" x14ac:dyDescent="0.2">
      <c r="A42" s="46" t="s">
        <v>147</v>
      </c>
      <c r="B42" s="46" t="s">
        <v>244</v>
      </c>
      <c r="C42" s="46" t="s">
        <v>148</v>
      </c>
    </row>
    <row r="43" spans="1:3" x14ac:dyDescent="0.2">
      <c r="A43" s="46" t="s">
        <v>151</v>
      </c>
      <c r="B43" s="46" t="s">
        <v>243</v>
      </c>
      <c r="C43" s="46" t="s">
        <v>73</v>
      </c>
    </row>
    <row r="44" spans="1:3" x14ac:dyDescent="0.2">
      <c r="A44" s="46" t="s">
        <v>153</v>
      </c>
      <c r="B44" s="46" t="s">
        <v>245</v>
      </c>
      <c r="C44" s="46" t="s">
        <v>154</v>
      </c>
    </row>
    <row r="45" spans="1:3" x14ac:dyDescent="0.2">
      <c r="A45" s="45" t="s">
        <v>164</v>
      </c>
      <c r="B45" s="45" t="s">
        <v>245</v>
      </c>
      <c r="C45" s="45" t="s">
        <v>165</v>
      </c>
    </row>
    <row r="46" spans="1:3" x14ac:dyDescent="0.2">
      <c r="A46" s="45" t="s">
        <v>167</v>
      </c>
      <c r="B46" s="45" t="s">
        <v>244</v>
      </c>
      <c r="C46" s="45" t="s">
        <v>168</v>
      </c>
    </row>
    <row r="47" spans="1:3" x14ac:dyDescent="0.2">
      <c r="A47" s="46" t="s">
        <v>172</v>
      </c>
      <c r="B47" s="46" t="s">
        <v>243</v>
      </c>
      <c r="C47" s="46" t="s">
        <v>173</v>
      </c>
    </row>
    <row r="48" spans="1:3" x14ac:dyDescent="0.2">
      <c r="A48" s="46" t="s">
        <v>175</v>
      </c>
      <c r="B48" s="46" t="s">
        <v>245</v>
      </c>
      <c r="C48" s="46" t="s">
        <v>53</v>
      </c>
    </row>
    <row r="49" spans="1:3" x14ac:dyDescent="0.2">
      <c r="A49" s="46" t="s">
        <v>177</v>
      </c>
      <c r="B49" s="46" t="s">
        <v>243</v>
      </c>
      <c r="C49" s="46" t="s">
        <v>178</v>
      </c>
    </row>
    <row r="50" spans="1:3" x14ac:dyDescent="0.2">
      <c r="A50" s="46" t="s">
        <v>181</v>
      </c>
      <c r="B50" s="46" t="s">
        <v>244</v>
      </c>
      <c r="C50" s="46" t="s">
        <v>81</v>
      </c>
    </row>
    <row r="51" spans="1:3" x14ac:dyDescent="0.2">
      <c r="A51" s="46" t="s">
        <v>183</v>
      </c>
      <c r="B51" s="46" t="s">
        <v>243</v>
      </c>
      <c r="C51" s="46" t="s">
        <v>68</v>
      </c>
    </row>
    <row r="52" spans="1:3" x14ac:dyDescent="0.2">
      <c r="A52" s="46" t="s">
        <v>187</v>
      </c>
      <c r="B52" s="46" t="s">
        <v>243</v>
      </c>
      <c r="C52" s="46"/>
    </row>
    <row r="53" spans="1:3" x14ac:dyDescent="0.2">
      <c r="A53" s="45" t="s">
        <v>188</v>
      </c>
      <c r="B53" s="45" t="s">
        <v>245</v>
      </c>
      <c r="C53" s="45"/>
    </row>
    <row r="54" spans="1:3" x14ac:dyDescent="0.2">
      <c r="A54" s="46" t="s">
        <v>191</v>
      </c>
      <c r="B54" s="46" t="s">
        <v>243</v>
      </c>
      <c r="C54" s="46"/>
    </row>
    <row r="55" spans="1:3" x14ac:dyDescent="0.2">
      <c r="A55" s="45" t="s">
        <v>200</v>
      </c>
      <c r="B55" s="45" t="s">
        <v>243</v>
      </c>
      <c r="C55" s="45" t="s">
        <v>173</v>
      </c>
    </row>
    <row r="56" spans="1:3" x14ac:dyDescent="0.2">
      <c r="A56" s="45" t="s">
        <v>205</v>
      </c>
      <c r="B56" s="45" t="s">
        <v>243</v>
      </c>
      <c r="C56" s="45"/>
    </row>
    <row r="57" spans="1:3" x14ac:dyDescent="0.2">
      <c r="A57" s="46" t="s">
        <v>208</v>
      </c>
      <c r="B57" s="46" t="s">
        <v>245</v>
      </c>
      <c r="C57" s="46"/>
    </row>
    <row r="58" spans="1:3" x14ac:dyDescent="0.2">
      <c r="A58" s="46" t="s">
        <v>210</v>
      </c>
      <c r="B58" s="46" t="s">
        <v>243</v>
      </c>
      <c r="C58" s="46"/>
    </row>
    <row r="59" spans="1:3" x14ac:dyDescent="0.2">
      <c r="A59" s="46" t="s">
        <v>222</v>
      </c>
      <c r="B59" s="46" t="s">
        <v>244</v>
      </c>
      <c r="C59" s="46" t="s">
        <v>168</v>
      </c>
    </row>
    <row r="60" spans="1:3" x14ac:dyDescent="0.2">
      <c r="A60" s="45" t="s">
        <v>226</v>
      </c>
      <c r="B60" s="45" t="s">
        <v>243</v>
      </c>
      <c r="C60" s="45"/>
    </row>
    <row r="61" spans="1:3" x14ac:dyDescent="0.2">
      <c r="A61" s="46" t="s">
        <v>227</v>
      </c>
      <c r="B61" s="46" t="s">
        <v>243</v>
      </c>
      <c r="C61" s="4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pr_existing_gens</vt:lpstr>
      <vt:lpstr>pr_combined_op_units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Schivley</dc:creator>
  <cp:lastModifiedBy>Greg Schivley</cp:lastModifiedBy>
  <dcterms:created xsi:type="dcterms:W3CDTF">2023-02-14T16:23:55Z</dcterms:created>
  <dcterms:modified xsi:type="dcterms:W3CDTF">2023-02-16T21:17:27Z</dcterms:modified>
</cp:coreProperties>
</file>