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p\Desktop\kaf16200_darks\"/>
    </mc:Choice>
  </mc:AlternateContent>
  <xr:revisionPtr revIDLastSave="0" documentId="13_ncr:1_{43CB3E1D-144C-4F95-BD0C-F6DC5FF7CD4D}" xr6:coauthVersionLast="45" xr6:coauthVersionMax="45" xr10:uidLastSave="{00000000-0000-0000-0000-000000000000}"/>
  <bookViews>
    <workbookView xWindow="-110" yWindow="-110" windowWidth="38620" windowHeight="21220" xr2:uid="{0FCD918D-CB64-415D-ADCC-6666ECFDAC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E44" i="1" l="1"/>
  <c r="E35" i="1" l="1"/>
  <c r="E37" i="1" s="1"/>
  <c r="E8" i="1"/>
  <c r="E9" i="1" s="1"/>
  <c r="E13" i="1" s="1"/>
  <c r="E17" i="1" s="1"/>
  <c r="E21" i="1" s="1"/>
  <c r="E14" i="1" l="1"/>
  <c r="E19" i="1" s="1"/>
  <c r="E38" i="1"/>
  <c r="E39" i="1" s="1"/>
  <c r="E22" i="1" l="1"/>
  <c r="E45" i="1" s="1"/>
  <c r="E46" i="1" s="1"/>
  <c r="E23" i="1" l="1"/>
  <c r="E24" i="1" s="1"/>
  <c r="E30" i="1"/>
  <c r="E40" i="1" s="1"/>
  <c r="E26" i="1"/>
  <c r="E25" i="1" l="1"/>
</calcChain>
</file>

<file path=xl/sharedStrings.xml><?xml version="1.0" encoding="utf-8"?>
<sst xmlns="http://schemas.openxmlformats.org/spreadsheetml/2006/main" count="108" uniqueCount="63">
  <si>
    <t>full well</t>
  </si>
  <si>
    <t>e-</t>
  </si>
  <si>
    <t>offset</t>
  </si>
  <si>
    <t>DN</t>
  </si>
  <si>
    <t>Full well</t>
  </si>
  <si>
    <t>gain</t>
  </si>
  <si>
    <t>DN/e-</t>
  </si>
  <si>
    <t>Kadc</t>
  </si>
  <si>
    <t>read noise</t>
  </si>
  <si>
    <t>std RBI</t>
  </si>
  <si>
    <t>std noRBI</t>
  </si>
  <si>
    <t>notes</t>
  </si>
  <si>
    <t>datasheet</t>
  </si>
  <si>
    <t>calculated</t>
  </si>
  <si>
    <t>measured</t>
  </si>
  <si>
    <t>Parameter Name</t>
  </si>
  <si>
    <t>value</t>
  </si>
  <si>
    <t>units</t>
  </si>
  <si>
    <t>exp time</t>
  </si>
  <si>
    <t>sec</t>
  </si>
  <si>
    <t>binning</t>
  </si>
  <si>
    <t>x&amp;y</t>
  </si>
  <si>
    <t>setting</t>
  </si>
  <si>
    <t>e-/pix/sec</t>
  </si>
  <si>
    <t>e-/sec/pixel</t>
  </si>
  <si>
    <t>dark current temperature</t>
  </si>
  <si>
    <t>C</t>
  </si>
  <si>
    <t>operating temp</t>
  </si>
  <si>
    <t>spread</t>
  </si>
  <si>
    <t>doubling temperature</t>
  </si>
  <si>
    <t>number of doublings to reach op temp</t>
  </si>
  <si>
    <t>dimensionless</t>
  </si>
  <si>
    <t>percentage</t>
  </si>
  <si>
    <t>Trap leakage RBI</t>
  </si>
  <si>
    <t>dark current spec</t>
  </si>
  <si>
    <t>Actual Device Dark Signal % of spec</t>
  </si>
  <si>
    <t>dark temp scaling factor to reach op temp</t>
  </si>
  <si>
    <t>e-/DN</t>
  </si>
  <si>
    <t>Spec dark signal at op temp</t>
  </si>
  <si>
    <t>calculated from spec</t>
  </si>
  <si>
    <t>Trapped leakage as % of thermally generated</t>
  </si>
  <si>
    <t>Noise due to Trap Leakage</t>
  </si>
  <si>
    <t>Noise due to thermally generated dark signal</t>
  </si>
  <si>
    <t>total noise RBI flood</t>
  </si>
  <si>
    <t>total noise noRBI flood</t>
  </si>
  <si>
    <t>seconds</t>
  </si>
  <si>
    <t>minutes</t>
  </si>
  <si>
    <t>Total dark signal permissible</t>
  </si>
  <si>
    <t>calculated from measured data</t>
  </si>
  <si>
    <t>definition of M.P.E.L.</t>
  </si>
  <si>
    <t>camera design spec</t>
  </si>
  <si>
    <t>guess, camera design spec</t>
  </si>
  <si>
    <t>calculated, camera design spec</t>
  </si>
  <si>
    <t>guess, needs to be measured</t>
  </si>
  <si>
    <t>total dark shot w/light flood (noise)</t>
  </si>
  <si>
    <t>total dark shot noLight fIood (noise)</t>
  </si>
  <si>
    <t>total dark signal w/light flood</t>
  </si>
  <si>
    <t>total dark signal noLight flood</t>
  </si>
  <si>
    <t>measured dark signal/pixel/sec noLight flood</t>
  </si>
  <si>
    <t>time to reach max dark signal @ -30C</t>
  </si>
  <si>
    <t>delta (trap leakage)</t>
  </si>
  <si>
    <t>Maximum Practical Exposure Limit Calculation (M.P.E.L.) (1x1 binning, no light flood)</t>
  </si>
  <si>
    <r>
      <t xml:space="preserve">fill in the </t>
    </r>
    <r>
      <rPr>
        <sz val="11"/>
        <color rgb="FF7030A0"/>
        <rFont val="Calibri"/>
        <family val="2"/>
        <scheme val="minor"/>
      </rPr>
      <t>purple</t>
    </r>
    <r>
      <rPr>
        <sz val="11"/>
        <color theme="1"/>
        <rFont val="Calibri"/>
        <family val="2"/>
        <scheme val="minor"/>
      </rPr>
      <t xml:space="preserve"> text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</si>
</sst>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0" borderId="0" xfId="0" applyNumberFormat="1"/>
    <xf numFmtId="0" fontId="1" fillId="0" borderId="0" xfId="0" applyNumberFormat="1" applyFont="1"/>
    <xf numFmtId="10" fontId="1" fillId="2" borderId="0" xfId="0" applyNumberFormat="1" applyFont="1" applyFill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2D9B-F845-4AF8-91CB-887AD47BA42B}">
  <dimension ref="D2:G82"/>
  <sheetViews>
    <sheetView tabSelected="1" workbookViewId="0">
      <selection activeCell="D6" sqref="D6"/>
    </sheetView>
  </sheetViews>
  <sheetFormatPr defaultRowHeight="14.5" x14ac:dyDescent="0.35"/>
  <cols>
    <col min="4" max="4" width="39.1796875" bestFit="1" customWidth="1"/>
    <col min="6" max="6" width="12.6328125" bestFit="1" customWidth="1"/>
    <col min="7" max="7" width="27.08984375" customWidth="1"/>
    <col min="9" max="9" width="59.7265625" bestFit="1" customWidth="1"/>
    <col min="11" max="11" width="12.6328125" bestFit="1" customWidth="1"/>
    <col min="12" max="12" width="27.08984375" bestFit="1" customWidth="1"/>
    <col min="14" max="14" width="59.7265625" bestFit="1" customWidth="1"/>
    <col min="16" max="16" width="12.6328125" bestFit="1" customWidth="1"/>
    <col min="17" max="17" width="27.08984375" bestFit="1" customWidth="1"/>
    <col min="19" max="19" width="59.7265625" bestFit="1" customWidth="1"/>
    <col min="20" max="20" width="11.81640625" bestFit="1" customWidth="1"/>
    <col min="21" max="21" width="12.6328125" bestFit="1" customWidth="1"/>
    <col min="22" max="22" width="27.08984375" bestFit="1" customWidth="1"/>
    <col min="24" max="24" width="59.7265625" bestFit="1" customWidth="1"/>
    <col min="25" max="25" width="11.81640625" bestFit="1" customWidth="1"/>
    <col min="26" max="26" width="12.6328125" bestFit="1" customWidth="1"/>
    <col min="27" max="27" width="27.08984375" bestFit="1" customWidth="1"/>
  </cols>
  <sheetData>
    <row r="2" spans="4:7" x14ac:dyDescent="0.35">
      <c r="D2" t="s">
        <v>62</v>
      </c>
    </row>
    <row r="4" spans="4:7" x14ac:dyDescent="0.35">
      <c r="D4" s="1" t="s">
        <v>15</v>
      </c>
      <c r="E4" t="s">
        <v>16</v>
      </c>
      <c r="F4" t="s">
        <v>17</v>
      </c>
      <c r="G4" t="s">
        <v>11</v>
      </c>
    </row>
    <row r="5" spans="4:7" x14ac:dyDescent="0.35">
      <c r="D5" t="s">
        <v>0</v>
      </c>
      <c r="E5" s="11">
        <v>41000</v>
      </c>
      <c r="F5" t="s">
        <v>1</v>
      </c>
      <c r="G5" t="s">
        <v>12</v>
      </c>
    </row>
    <row r="6" spans="4:7" x14ac:dyDescent="0.35">
      <c r="D6" t="s">
        <v>2</v>
      </c>
      <c r="E6" s="11">
        <v>1000</v>
      </c>
      <c r="F6" t="s">
        <v>3</v>
      </c>
      <c r="G6" t="s">
        <v>51</v>
      </c>
    </row>
    <row r="7" spans="4:7" x14ac:dyDescent="0.35">
      <c r="D7" t="s">
        <v>4</v>
      </c>
      <c r="E7">
        <v>65535</v>
      </c>
      <c r="F7" t="s">
        <v>3</v>
      </c>
      <c r="G7" t="s">
        <v>50</v>
      </c>
    </row>
    <row r="8" spans="4:7" x14ac:dyDescent="0.35">
      <c r="D8" t="s">
        <v>5</v>
      </c>
      <c r="E8">
        <f>(E7-E6)/E5</f>
        <v>1.5740243902439024</v>
      </c>
      <c r="F8" t="s">
        <v>6</v>
      </c>
      <c r="G8" t="s">
        <v>52</v>
      </c>
    </row>
    <row r="9" spans="4:7" x14ac:dyDescent="0.35">
      <c r="D9" s="10" t="s">
        <v>7</v>
      </c>
      <c r="E9" s="10">
        <f>1/E8</f>
        <v>0.63531417060509798</v>
      </c>
      <c r="F9" s="10" t="s">
        <v>37</v>
      </c>
      <c r="G9" s="10" t="s">
        <v>52</v>
      </c>
    </row>
    <row r="11" spans="4:7" x14ac:dyDescent="0.35">
      <c r="D11" t="s">
        <v>9</v>
      </c>
      <c r="E11" s="11">
        <v>35.841000000000001</v>
      </c>
      <c r="F11" t="s">
        <v>3</v>
      </c>
      <c r="G11" t="s">
        <v>14</v>
      </c>
    </row>
    <row r="12" spans="4:7" x14ac:dyDescent="0.35">
      <c r="D12" t="s">
        <v>10</v>
      </c>
      <c r="E12" s="11">
        <v>33.073999999999998</v>
      </c>
      <c r="F12" t="s">
        <v>3</v>
      </c>
      <c r="G12" t="s">
        <v>14</v>
      </c>
    </row>
    <row r="13" spans="4:7" x14ac:dyDescent="0.35">
      <c r="D13" s="7" t="s">
        <v>43</v>
      </c>
      <c r="E13" s="7">
        <f>E11*E9/SQRT(2)</f>
        <v>16.101030137519004</v>
      </c>
      <c r="F13" s="7" t="s">
        <v>1</v>
      </c>
      <c r="G13" s="7" t="s">
        <v>13</v>
      </c>
    </row>
    <row r="14" spans="4:7" x14ac:dyDescent="0.35">
      <c r="D14" t="s">
        <v>44</v>
      </c>
      <c r="E14">
        <f>E12*E9/SQRT(2)</f>
        <v>14.857997008127661</v>
      </c>
      <c r="F14" t="s">
        <v>1</v>
      </c>
      <c r="G14" t="s">
        <v>13</v>
      </c>
    </row>
    <row r="16" spans="4:7" x14ac:dyDescent="0.35">
      <c r="D16" s="7" t="s">
        <v>8</v>
      </c>
      <c r="E16" s="12">
        <v>7.4</v>
      </c>
      <c r="F16" s="7" t="s">
        <v>1</v>
      </c>
      <c r="G16" s="7" t="s">
        <v>53</v>
      </c>
    </row>
    <row r="17" spans="4:7" x14ac:dyDescent="0.35">
      <c r="D17" t="s">
        <v>54</v>
      </c>
      <c r="E17">
        <f>SQRT(E13^2-E16^2)</f>
        <v>14.2997612388912</v>
      </c>
      <c r="F17" t="s">
        <v>1</v>
      </c>
      <c r="G17" t="s">
        <v>13</v>
      </c>
    </row>
    <row r="18" spans="4:7" x14ac:dyDescent="0.35">
      <c r="D18" t="s">
        <v>55</v>
      </c>
      <c r="E18">
        <f>SQRT(E14^2-E16^2)</f>
        <v>12.884101640918956</v>
      </c>
      <c r="F18" t="s">
        <v>1</v>
      </c>
      <c r="G18" t="s">
        <v>13</v>
      </c>
    </row>
    <row r="19" spans="4:7" x14ac:dyDescent="0.35">
      <c r="D19" t="s">
        <v>60</v>
      </c>
      <c r="E19">
        <f>E17-E18</f>
        <v>1.4156595979722439</v>
      </c>
      <c r="F19" t="s">
        <v>1</v>
      </c>
      <c r="G19" t="s">
        <v>13</v>
      </c>
    </row>
    <row r="21" spans="4:7" x14ac:dyDescent="0.35">
      <c r="D21" t="s">
        <v>56</v>
      </c>
      <c r="E21">
        <f>E17^2</f>
        <v>204.48317148929519</v>
      </c>
      <c r="F21" t="s">
        <v>1</v>
      </c>
      <c r="G21" t="s">
        <v>13</v>
      </c>
    </row>
    <row r="22" spans="4:7" x14ac:dyDescent="0.35">
      <c r="D22" s="7" t="s">
        <v>57</v>
      </c>
      <c r="E22" s="7">
        <f>E18^2</f>
        <v>166.00007509353054</v>
      </c>
      <c r="F22" s="7" t="s">
        <v>1</v>
      </c>
      <c r="G22" s="7" t="s">
        <v>13</v>
      </c>
    </row>
    <row r="23" spans="4:7" x14ac:dyDescent="0.35">
      <c r="D23" s="3" t="s">
        <v>33</v>
      </c>
      <c r="E23" s="3">
        <f>E21-E22</f>
        <v>38.483096395764647</v>
      </c>
      <c r="F23" s="3" t="s">
        <v>1</v>
      </c>
      <c r="G23" s="3" t="s">
        <v>13</v>
      </c>
    </row>
    <row r="24" spans="4:7" x14ac:dyDescent="0.35">
      <c r="D24" s="7" t="s">
        <v>40</v>
      </c>
      <c r="E24" s="8">
        <f>E23/E22</f>
        <v>0.23182577703101553</v>
      </c>
      <c r="F24" s="7" t="s">
        <v>32</v>
      </c>
      <c r="G24" s="7" t="s">
        <v>13</v>
      </c>
    </row>
    <row r="25" spans="4:7" x14ac:dyDescent="0.35">
      <c r="D25" s="7" t="s">
        <v>41</v>
      </c>
      <c r="E25" s="7">
        <f>SQRT(E23)</f>
        <v>6.2034745422033168</v>
      </c>
      <c r="F25" s="7" t="s">
        <v>1</v>
      </c>
      <c r="G25" s="7" t="s">
        <v>13</v>
      </c>
    </row>
    <row r="26" spans="4:7" x14ac:dyDescent="0.35">
      <c r="D26" s="7" t="s">
        <v>42</v>
      </c>
      <c r="E26" s="7">
        <f>SQRT(E22)</f>
        <v>12.884101640918956</v>
      </c>
      <c r="F26" s="7" t="s">
        <v>1</v>
      </c>
      <c r="G26" s="7" t="s">
        <v>13</v>
      </c>
    </row>
    <row r="28" spans="4:7" x14ac:dyDescent="0.35">
      <c r="D28" t="s">
        <v>18</v>
      </c>
      <c r="E28" s="11">
        <v>450</v>
      </c>
      <c r="F28" t="s">
        <v>19</v>
      </c>
      <c r="G28" t="s">
        <v>22</v>
      </c>
    </row>
    <row r="29" spans="4:7" x14ac:dyDescent="0.35">
      <c r="D29" t="s">
        <v>20</v>
      </c>
      <c r="E29" s="11">
        <v>2</v>
      </c>
      <c r="F29" t="s">
        <v>21</v>
      </c>
      <c r="G29" t="s">
        <v>22</v>
      </c>
    </row>
    <row r="30" spans="4:7" x14ac:dyDescent="0.35">
      <c r="D30" s="3" t="s">
        <v>58</v>
      </c>
      <c r="E30" s="3">
        <f>E22/E28/E29/E29</f>
        <v>9.2222263940850299E-2</v>
      </c>
      <c r="F30" s="3" t="s">
        <v>23</v>
      </c>
      <c r="G30" s="3" t="s">
        <v>13</v>
      </c>
    </row>
    <row r="32" spans="4:7" x14ac:dyDescent="0.35">
      <c r="D32" t="s">
        <v>34</v>
      </c>
      <c r="E32">
        <v>112</v>
      </c>
      <c r="F32" t="s">
        <v>24</v>
      </c>
      <c r="G32" t="s">
        <v>12</v>
      </c>
    </row>
    <row r="33" spans="4:7" x14ac:dyDescent="0.35">
      <c r="D33" t="s">
        <v>25</v>
      </c>
      <c r="E33">
        <v>60</v>
      </c>
      <c r="F33" t="s">
        <v>26</v>
      </c>
      <c r="G33" t="s">
        <v>12</v>
      </c>
    </row>
    <row r="34" spans="4:7" x14ac:dyDescent="0.35">
      <c r="D34" t="s">
        <v>27</v>
      </c>
      <c r="E34">
        <v>-30</v>
      </c>
      <c r="F34" t="s">
        <v>26</v>
      </c>
      <c r="G34" t="s">
        <v>14</v>
      </c>
    </row>
    <row r="35" spans="4:7" x14ac:dyDescent="0.35">
      <c r="D35" t="s">
        <v>28</v>
      </c>
      <c r="E35">
        <f>E33-E34</f>
        <v>90</v>
      </c>
      <c r="F35" t="s">
        <v>26</v>
      </c>
      <c r="G35" t="s">
        <v>13</v>
      </c>
    </row>
    <row r="36" spans="4:7" x14ac:dyDescent="0.35">
      <c r="D36" t="s">
        <v>29</v>
      </c>
      <c r="E36">
        <v>11</v>
      </c>
      <c r="F36" t="s">
        <v>26</v>
      </c>
      <c r="G36" t="s">
        <v>12</v>
      </c>
    </row>
    <row r="37" spans="4:7" x14ac:dyDescent="0.35">
      <c r="D37" t="s">
        <v>30</v>
      </c>
      <c r="E37" s="4">
        <f>E35/E36</f>
        <v>8.1818181818181817</v>
      </c>
      <c r="F37" t="s">
        <v>31</v>
      </c>
      <c r="G37" t="s">
        <v>13</v>
      </c>
    </row>
    <row r="38" spans="4:7" x14ac:dyDescent="0.35">
      <c r="D38" t="s">
        <v>36</v>
      </c>
      <c r="E38">
        <f>2^E37</f>
        <v>290.38400568203821</v>
      </c>
      <c r="F38" t="s">
        <v>31</v>
      </c>
      <c r="G38" t="s">
        <v>13</v>
      </c>
    </row>
    <row r="39" spans="4:7" x14ac:dyDescent="0.35">
      <c r="D39" s="3" t="s">
        <v>38</v>
      </c>
      <c r="E39" s="3">
        <f>E32/E38</f>
        <v>0.38569617406075957</v>
      </c>
      <c r="F39" s="3" t="s">
        <v>23</v>
      </c>
      <c r="G39" s="3" t="s">
        <v>39</v>
      </c>
    </row>
    <row r="40" spans="4:7" x14ac:dyDescent="0.35">
      <c r="D40" s="3" t="s">
        <v>35</v>
      </c>
      <c r="E40" s="6">
        <f>E30/E39</f>
        <v>0.23910598585902054</v>
      </c>
      <c r="F40" s="3" t="s">
        <v>32</v>
      </c>
      <c r="G40" s="3" t="s">
        <v>13</v>
      </c>
    </row>
    <row r="42" spans="4:7" x14ac:dyDescent="0.35">
      <c r="D42" t="s">
        <v>61</v>
      </c>
    </row>
    <row r="44" spans="4:7" x14ac:dyDescent="0.35">
      <c r="D44" t="s">
        <v>47</v>
      </c>
      <c r="E44">
        <f>E16^2</f>
        <v>54.760000000000005</v>
      </c>
      <c r="F44" t="s">
        <v>1</v>
      </c>
      <c r="G44" t="s">
        <v>49</v>
      </c>
    </row>
    <row r="45" spans="4:7" x14ac:dyDescent="0.35">
      <c r="D45" s="9" t="s">
        <v>59</v>
      </c>
      <c r="E45" s="9">
        <f>E28*E29*E29*E44/E22</f>
        <v>593.78286392017105</v>
      </c>
      <c r="F45" s="9" t="s">
        <v>45</v>
      </c>
      <c r="G45" s="9" t="s">
        <v>48</v>
      </c>
    </row>
    <row r="46" spans="4:7" x14ac:dyDescent="0.35">
      <c r="D46" s="9" t="s">
        <v>59</v>
      </c>
      <c r="E46" s="9">
        <f>E45/60</f>
        <v>9.8963810653361843</v>
      </c>
      <c r="F46" s="9" t="s">
        <v>46</v>
      </c>
      <c r="G46" s="9" t="s">
        <v>48</v>
      </c>
    </row>
    <row r="49" spans="4:7" x14ac:dyDescent="0.35">
      <c r="D49" s="2"/>
      <c r="E49" s="2"/>
      <c r="F49" s="2"/>
      <c r="G49" s="2"/>
    </row>
    <row r="50" spans="4:7" x14ac:dyDescent="0.35">
      <c r="D50" s="2"/>
      <c r="E50" s="5"/>
      <c r="F50" s="2"/>
      <c r="G50" s="2"/>
    </row>
    <row r="65" spans="4:7" x14ac:dyDescent="0.35">
      <c r="D65" s="2"/>
      <c r="E65" s="2"/>
      <c r="F65" s="2"/>
      <c r="G65" s="2"/>
    </row>
    <row r="66" spans="4:7" x14ac:dyDescent="0.35">
      <c r="D66" s="2"/>
      <c r="E66" s="5"/>
      <c r="F66" s="2"/>
      <c r="G66" s="2"/>
    </row>
    <row r="81" spans="4:7" x14ac:dyDescent="0.35">
      <c r="D81" s="2"/>
      <c r="E81" s="2"/>
      <c r="F81" s="2"/>
      <c r="G81" s="2"/>
    </row>
    <row r="82" spans="4:7" x14ac:dyDescent="0.35">
      <c r="D82" s="2"/>
      <c r="E82" s="5"/>
      <c r="F82" s="2"/>
      <c r="G82" s="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2019-10-06T13:11:29Z</dcterms:created>
  <dcterms:modified xsi:type="dcterms:W3CDTF">2019-10-07T18:13:11Z</dcterms:modified>
</cp:coreProperties>
</file>